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Z:\NATALIA\CONSOLIDADOS REM 2018\SERIE B\"/>
    </mc:Choice>
  </mc:AlternateContent>
  <xr:revisionPtr revIDLastSave="0" documentId="13_ncr:1_{9CF364B6-1629-4452-BE5F-C3BD326D324A}" xr6:coauthVersionLast="36" xr6:coauthVersionMax="36" xr10:uidLastSave="{00000000-0000-0000-0000-000000000000}"/>
  <bookViews>
    <workbookView xWindow="0" yWindow="0" windowWidth="24000" windowHeight="8535" tabRatio="862" activeTab="12" xr2:uid="{00000000-000D-0000-FFFF-FFFF00000000}"/>
  </bookViews>
  <sheets>
    <sheet name="CONSOLIDADO" sheetId="7" r:id="rId1"/>
    <sheet name="ENERO" sheetId="5" r:id="rId2"/>
    <sheet name="FEBRERO" sheetId="6" r:id="rId3"/>
    <sheet name="MARZO" sheetId="8" r:id="rId4"/>
    <sheet name="ABRIL" sheetId="9" r:id="rId5"/>
    <sheet name="MAYO" sheetId="10" r:id="rId6"/>
    <sheet name="JUNIO" sheetId="11" r:id="rId7"/>
    <sheet name="JULIO" sheetId="12" r:id="rId8"/>
    <sheet name="AGOSTO" sheetId="13" r:id="rId9"/>
    <sheet name="SEPTIEMBRE" sheetId="14" r:id="rId10"/>
    <sheet name="OCTUBRE" sheetId="15" r:id="rId11"/>
    <sheet name="NOVIEMBRE" sheetId="16" r:id="rId12"/>
    <sheet name="DICIEMBRE" sheetId="17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gosto">[1]B!$5:$17</definedName>
    <definedName name="EEE">[2]B!$5:$17</definedName>
    <definedName name="EEEEEE">[2]B!$A$5:$F$17</definedName>
    <definedName name="HOLO">[3]B!$B$19:$XFD$23</definedName>
    <definedName name="HYU">[3]B!$5:$17</definedName>
    <definedName name="KI">[3]B!$A$5:$F$17</definedName>
    <definedName name="L">[3]B!$B$19:$XFD$23</definedName>
    <definedName name="SDSD">[4]B!$5:$17</definedName>
    <definedName name="tabla1">[5]B!$5:$17</definedName>
    <definedName name="tabla2">[5]B!$B$19:$XFD$23</definedName>
    <definedName name="tabla3">[5]B!$A$5:$F$17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39" i="17" l="1"/>
  <c r="L539" i="17"/>
  <c r="K539" i="17"/>
  <c r="J539" i="17"/>
  <c r="I539" i="17"/>
  <c r="H539" i="17"/>
  <c r="G539" i="17"/>
  <c r="F539" i="17"/>
  <c r="E539" i="17"/>
  <c r="D539" i="17"/>
  <c r="C538" i="17"/>
  <c r="C535" i="17"/>
  <c r="C534" i="17"/>
  <c r="C533" i="17"/>
  <c r="C539" i="17" s="1"/>
  <c r="M532" i="17"/>
  <c r="L532" i="17"/>
  <c r="K532" i="17"/>
  <c r="J532" i="17"/>
  <c r="I532" i="17"/>
  <c r="H532" i="17"/>
  <c r="G532" i="17"/>
  <c r="F532" i="17"/>
  <c r="E532" i="17"/>
  <c r="D532" i="17"/>
  <c r="C531" i="17"/>
  <c r="C530" i="17"/>
  <c r="C529" i="17"/>
  <c r="C528" i="17"/>
  <c r="C527" i="17"/>
  <c r="C526" i="17"/>
  <c r="C532" i="17" s="1"/>
  <c r="M525" i="17"/>
  <c r="L525" i="17"/>
  <c r="K525" i="17"/>
  <c r="J525" i="17"/>
  <c r="I525" i="17"/>
  <c r="H525" i="17"/>
  <c r="G525" i="17"/>
  <c r="F525" i="17"/>
  <c r="E525" i="17"/>
  <c r="D525" i="17"/>
  <c r="C524" i="17"/>
  <c r="C523" i="17"/>
  <c r="C522" i="17"/>
  <c r="C521" i="17"/>
  <c r="C520" i="17"/>
  <c r="C519" i="17"/>
  <c r="C518" i="17"/>
  <c r="C517" i="17"/>
  <c r="C525" i="17" s="1"/>
  <c r="M516" i="17"/>
  <c r="L516" i="17"/>
  <c r="K516" i="17"/>
  <c r="J516" i="17"/>
  <c r="I516" i="17"/>
  <c r="H516" i="17"/>
  <c r="G516" i="17"/>
  <c r="F516" i="17"/>
  <c r="E516" i="17"/>
  <c r="D516" i="17"/>
  <c r="C515" i="17"/>
  <c r="C514" i="17"/>
  <c r="C513" i="17"/>
  <c r="C516" i="17" s="1"/>
  <c r="M512" i="17"/>
  <c r="L512" i="17"/>
  <c r="K512" i="17"/>
  <c r="J512" i="17"/>
  <c r="J540" i="17" s="1"/>
  <c r="I512" i="17"/>
  <c r="H512" i="17"/>
  <c r="G512" i="17"/>
  <c r="F512" i="17"/>
  <c r="F540" i="17" s="1"/>
  <c r="E512" i="17"/>
  <c r="D512" i="17"/>
  <c r="C511" i="17"/>
  <c r="C510" i="17"/>
  <c r="C509" i="17"/>
  <c r="M508" i="17"/>
  <c r="L508" i="17"/>
  <c r="L540" i="17" s="1"/>
  <c r="K508" i="17"/>
  <c r="J508" i="17"/>
  <c r="I508" i="17"/>
  <c r="H508" i="17"/>
  <c r="H540" i="17" s="1"/>
  <c r="G508" i="17"/>
  <c r="F508" i="17"/>
  <c r="E508" i="17"/>
  <c r="D508" i="17"/>
  <c r="D540" i="17" s="1"/>
  <c r="C507" i="17"/>
  <c r="C506" i="17"/>
  <c r="C505" i="17"/>
  <c r="C504" i="17"/>
  <c r="M503" i="17"/>
  <c r="M540" i="17" s="1"/>
  <c r="L503" i="17"/>
  <c r="K503" i="17"/>
  <c r="K540" i="17" s="1"/>
  <c r="J503" i="17"/>
  <c r="I503" i="17"/>
  <c r="I540" i="17" s="1"/>
  <c r="H503" i="17"/>
  <c r="G503" i="17"/>
  <c r="G540" i="17" s="1"/>
  <c r="F503" i="17"/>
  <c r="E503" i="17"/>
  <c r="E540" i="17" s="1"/>
  <c r="D503" i="17"/>
  <c r="C502" i="17"/>
  <c r="C501" i="17"/>
  <c r="C500" i="17"/>
  <c r="C499" i="17"/>
  <c r="C503" i="17" s="1"/>
  <c r="C498" i="17"/>
  <c r="C483" i="17"/>
  <c r="C482" i="17"/>
  <c r="AB479" i="17"/>
  <c r="AA479" i="17"/>
  <c r="F479" i="17"/>
  <c r="AB478" i="17"/>
  <c r="AA478" i="17"/>
  <c r="F478" i="17" s="1"/>
  <c r="AB477" i="17"/>
  <c r="AA477" i="17"/>
  <c r="F477" i="17"/>
  <c r="AA474" i="17"/>
  <c r="K474" i="17" s="1"/>
  <c r="C474" i="17"/>
  <c r="AB474" i="17" s="1"/>
  <c r="AA473" i="17"/>
  <c r="K473" i="17" s="1"/>
  <c r="C473" i="17"/>
  <c r="AB473" i="17" s="1"/>
  <c r="AA472" i="17"/>
  <c r="K472" i="17" s="1"/>
  <c r="C472" i="17"/>
  <c r="AB472" i="17" s="1"/>
  <c r="D459" i="17"/>
  <c r="C459" i="17"/>
  <c r="E458" i="17"/>
  <c r="D458" i="17"/>
  <c r="C458" i="17"/>
  <c r="E457" i="17"/>
  <c r="D457" i="17"/>
  <c r="C457" i="17"/>
  <c r="E456" i="17"/>
  <c r="D456" i="17"/>
  <c r="C456" i="17"/>
  <c r="E455" i="17"/>
  <c r="D455" i="17"/>
  <c r="C455" i="17"/>
  <c r="D454" i="17"/>
  <c r="C454" i="17"/>
  <c r="E453" i="17"/>
  <c r="D453" i="17"/>
  <c r="C453" i="17"/>
  <c r="D452" i="17"/>
  <c r="C452" i="17"/>
  <c r="E451" i="17"/>
  <c r="D451" i="17"/>
  <c r="C451" i="17"/>
  <c r="D450" i="17"/>
  <c r="C450" i="17"/>
  <c r="Q444" i="17"/>
  <c r="P444" i="17"/>
  <c r="O444" i="17"/>
  <c r="N444" i="17"/>
  <c r="M444" i="17"/>
  <c r="L444" i="17"/>
  <c r="K444" i="17"/>
  <c r="J444" i="17"/>
  <c r="I444" i="17"/>
  <c r="H444" i="17"/>
  <c r="G444" i="17"/>
  <c r="F444" i="17"/>
  <c r="E444" i="17"/>
  <c r="D444" i="17"/>
  <c r="C444" i="17"/>
  <c r="Q442" i="17"/>
  <c r="P442" i="17"/>
  <c r="O442" i="17"/>
  <c r="N442" i="17"/>
  <c r="M442" i="17"/>
  <c r="L442" i="17"/>
  <c r="K442" i="17"/>
  <c r="J442" i="17"/>
  <c r="I442" i="17"/>
  <c r="H442" i="17"/>
  <c r="G442" i="17"/>
  <c r="F442" i="17"/>
  <c r="E442" i="17"/>
  <c r="D442" i="17"/>
  <c r="C442" i="17"/>
  <c r="Q441" i="17"/>
  <c r="Q443" i="17" s="1"/>
  <c r="P441" i="17"/>
  <c r="O441" i="17"/>
  <c r="N441" i="17"/>
  <c r="M441" i="17"/>
  <c r="L441" i="17"/>
  <c r="K441" i="17"/>
  <c r="J441" i="17"/>
  <c r="I441" i="17"/>
  <c r="H441" i="17"/>
  <c r="G441" i="17"/>
  <c r="F441" i="17"/>
  <c r="E441" i="17"/>
  <c r="D441" i="17"/>
  <c r="C441" i="17"/>
  <c r="Q439" i="17"/>
  <c r="P439" i="17"/>
  <c r="O439" i="17"/>
  <c r="N439" i="17"/>
  <c r="M439" i="17"/>
  <c r="L439" i="17"/>
  <c r="K439" i="17"/>
  <c r="J439" i="17"/>
  <c r="I439" i="17"/>
  <c r="H439" i="17"/>
  <c r="G439" i="17"/>
  <c r="F439" i="17"/>
  <c r="E439" i="17"/>
  <c r="D439" i="17"/>
  <c r="C439" i="17"/>
  <c r="Q438" i="17"/>
  <c r="P438" i="17"/>
  <c r="O438" i="17"/>
  <c r="N438" i="17"/>
  <c r="M438" i="17"/>
  <c r="L438" i="17"/>
  <c r="K438" i="17"/>
  <c r="J438" i="17"/>
  <c r="I438" i="17"/>
  <c r="H438" i="17"/>
  <c r="G438" i="17"/>
  <c r="F438" i="17"/>
  <c r="E438" i="17"/>
  <c r="D438" i="17"/>
  <c r="C438" i="17"/>
  <c r="Q437" i="17"/>
  <c r="P437" i="17"/>
  <c r="O437" i="17"/>
  <c r="N437" i="17"/>
  <c r="M437" i="17"/>
  <c r="L437" i="17"/>
  <c r="K437" i="17"/>
  <c r="J437" i="17"/>
  <c r="I437" i="17"/>
  <c r="H437" i="17"/>
  <c r="G437" i="17"/>
  <c r="F437" i="17"/>
  <c r="E437" i="17"/>
  <c r="D437" i="17"/>
  <c r="C437" i="17"/>
  <c r="Q435" i="17"/>
  <c r="P435" i="17"/>
  <c r="O435" i="17"/>
  <c r="N435" i="17"/>
  <c r="M435" i="17"/>
  <c r="L435" i="17"/>
  <c r="K435" i="17"/>
  <c r="J435" i="17"/>
  <c r="I435" i="17"/>
  <c r="H435" i="17"/>
  <c r="G435" i="17"/>
  <c r="F435" i="17"/>
  <c r="E435" i="17"/>
  <c r="D435" i="17"/>
  <c r="C435" i="17"/>
  <c r="Q434" i="17"/>
  <c r="P434" i="17"/>
  <c r="P436" i="17" s="1"/>
  <c r="O434" i="17"/>
  <c r="N434" i="17"/>
  <c r="M434" i="17"/>
  <c r="L434" i="17"/>
  <c r="L436" i="17" s="1"/>
  <c r="K434" i="17"/>
  <c r="J434" i="17"/>
  <c r="I434" i="17"/>
  <c r="H434" i="17"/>
  <c r="H436" i="17" s="1"/>
  <c r="G434" i="17"/>
  <c r="F434" i="17"/>
  <c r="E434" i="17"/>
  <c r="D434" i="17"/>
  <c r="D436" i="17" s="1"/>
  <c r="C434" i="17"/>
  <c r="Q432" i="17"/>
  <c r="P432" i="17"/>
  <c r="O432" i="17"/>
  <c r="N432" i="17"/>
  <c r="M432" i="17"/>
  <c r="L432" i="17"/>
  <c r="K432" i="17"/>
  <c r="J432" i="17"/>
  <c r="I432" i="17"/>
  <c r="H432" i="17"/>
  <c r="G432" i="17"/>
  <c r="F432" i="17"/>
  <c r="E432" i="17"/>
  <c r="D432" i="17"/>
  <c r="C432" i="17"/>
  <c r="Q431" i="17"/>
  <c r="P431" i="17"/>
  <c r="O431" i="17"/>
  <c r="N431" i="17"/>
  <c r="M431" i="17"/>
  <c r="M433" i="17" s="1"/>
  <c r="L431" i="17"/>
  <c r="K431" i="17"/>
  <c r="J431" i="17"/>
  <c r="I431" i="17"/>
  <c r="I433" i="17" s="1"/>
  <c r="H431" i="17"/>
  <c r="G431" i="17"/>
  <c r="F431" i="17"/>
  <c r="E431" i="17"/>
  <c r="E433" i="17" s="1"/>
  <c r="D431" i="17"/>
  <c r="C431" i="17"/>
  <c r="Q430" i="17"/>
  <c r="P430" i="17"/>
  <c r="O430" i="17"/>
  <c r="N430" i="17"/>
  <c r="M430" i="17"/>
  <c r="L430" i="17"/>
  <c r="K430" i="17"/>
  <c r="J430" i="17"/>
  <c r="I430" i="17"/>
  <c r="H430" i="17"/>
  <c r="G430" i="17"/>
  <c r="F430" i="17"/>
  <c r="E430" i="17"/>
  <c r="D430" i="17"/>
  <c r="C430" i="17"/>
  <c r="Q429" i="17"/>
  <c r="P429" i="17"/>
  <c r="O429" i="17"/>
  <c r="N429" i="17"/>
  <c r="M429" i="17"/>
  <c r="L429" i="17"/>
  <c r="K429" i="17"/>
  <c r="J429" i="17"/>
  <c r="I429" i="17"/>
  <c r="H429" i="17"/>
  <c r="G429" i="17"/>
  <c r="F429" i="17"/>
  <c r="E429" i="17"/>
  <c r="D429" i="17"/>
  <c r="C429" i="17"/>
  <c r="Q428" i="17"/>
  <c r="P428" i="17"/>
  <c r="O428" i="17"/>
  <c r="N428" i="17"/>
  <c r="M428" i="17"/>
  <c r="L428" i="17"/>
  <c r="K428" i="17"/>
  <c r="J428" i="17"/>
  <c r="I428" i="17"/>
  <c r="H428" i="17"/>
  <c r="G428" i="17"/>
  <c r="F428" i="17"/>
  <c r="E428" i="17"/>
  <c r="D428" i="17"/>
  <c r="C428" i="17"/>
  <c r="Q427" i="17"/>
  <c r="P427" i="17"/>
  <c r="O427" i="17"/>
  <c r="N427" i="17"/>
  <c r="M427" i="17"/>
  <c r="L427" i="17"/>
  <c r="K427" i="17"/>
  <c r="J427" i="17"/>
  <c r="I427" i="17"/>
  <c r="H427" i="17"/>
  <c r="G427" i="17"/>
  <c r="F427" i="17"/>
  <c r="E427" i="17"/>
  <c r="D427" i="17"/>
  <c r="C427" i="17"/>
  <c r="Q425" i="17"/>
  <c r="P425" i="17"/>
  <c r="O425" i="17"/>
  <c r="N425" i="17"/>
  <c r="M425" i="17"/>
  <c r="L425" i="17"/>
  <c r="K425" i="17"/>
  <c r="J425" i="17"/>
  <c r="I425" i="17"/>
  <c r="H425" i="17"/>
  <c r="G425" i="17"/>
  <c r="F425" i="17"/>
  <c r="E425" i="17"/>
  <c r="D425" i="17"/>
  <c r="C425" i="17"/>
  <c r="Q424" i="17"/>
  <c r="P424" i="17"/>
  <c r="O424" i="17"/>
  <c r="N424" i="17"/>
  <c r="M424" i="17"/>
  <c r="L424" i="17"/>
  <c r="K424" i="17"/>
  <c r="J424" i="17"/>
  <c r="I424" i="17"/>
  <c r="H424" i="17"/>
  <c r="G424" i="17"/>
  <c r="F424" i="17"/>
  <c r="E424" i="17"/>
  <c r="D424" i="17"/>
  <c r="C424" i="17"/>
  <c r="D419" i="17"/>
  <c r="C419" i="17"/>
  <c r="D418" i="17"/>
  <c r="C418" i="17"/>
  <c r="F414" i="17"/>
  <c r="E414" i="17"/>
  <c r="C414" i="17" s="1"/>
  <c r="F413" i="17"/>
  <c r="E413" i="17"/>
  <c r="F412" i="17"/>
  <c r="E412" i="17"/>
  <c r="C412" i="17" s="1"/>
  <c r="F411" i="17"/>
  <c r="E411" i="17"/>
  <c r="R406" i="17"/>
  <c r="Q406" i="17"/>
  <c r="P406" i="17"/>
  <c r="O406" i="17"/>
  <c r="N406" i="17"/>
  <c r="M406" i="17"/>
  <c r="L406" i="17"/>
  <c r="J406" i="17"/>
  <c r="I406" i="17"/>
  <c r="H406" i="17"/>
  <c r="G406" i="17"/>
  <c r="F406" i="17"/>
  <c r="E406" i="17"/>
  <c r="D406" i="17"/>
  <c r="C406" i="17"/>
  <c r="R405" i="17"/>
  <c r="Q405" i="17"/>
  <c r="P405" i="17"/>
  <c r="O405" i="17"/>
  <c r="N405" i="17"/>
  <c r="M405" i="17"/>
  <c r="L405" i="17"/>
  <c r="J405" i="17"/>
  <c r="I405" i="17"/>
  <c r="H405" i="17"/>
  <c r="G405" i="17"/>
  <c r="F405" i="17"/>
  <c r="E405" i="17"/>
  <c r="D405" i="17"/>
  <c r="C405" i="17"/>
  <c r="R404" i="17"/>
  <c r="Q404" i="17"/>
  <c r="P404" i="17"/>
  <c r="O404" i="17"/>
  <c r="N404" i="17"/>
  <c r="M404" i="17"/>
  <c r="L404" i="17"/>
  <c r="J404" i="17"/>
  <c r="I404" i="17"/>
  <c r="H404" i="17"/>
  <c r="G404" i="17"/>
  <c r="F404" i="17"/>
  <c r="E404" i="17"/>
  <c r="D404" i="17"/>
  <c r="C404" i="17"/>
  <c r="R403" i="17"/>
  <c r="R400" i="17" s="1"/>
  <c r="Q403" i="17"/>
  <c r="Q400" i="17" s="1"/>
  <c r="P403" i="17"/>
  <c r="P400" i="17" s="1"/>
  <c r="O403" i="17"/>
  <c r="O400" i="17" s="1"/>
  <c r="N403" i="17"/>
  <c r="M403" i="17"/>
  <c r="M400" i="17" s="1"/>
  <c r="L403" i="17"/>
  <c r="L400" i="17" s="1"/>
  <c r="J403" i="17"/>
  <c r="J400" i="17" s="1"/>
  <c r="I403" i="17"/>
  <c r="I400" i="17" s="1"/>
  <c r="H403" i="17"/>
  <c r="H400" i="17" s="1"/>
  <c r="G403" i="17"/>
  <c r="F403" i="17"/>
  <c r="F400" i="17" s="1"/>
  <c r="E403" i="17"/>
  <c r="E400" i="17" s="1"/>
  <c r="D403" i="17"/>
  <c r="D400" i="17" s="1"/>
  <c r="C403" i="17"/>
  <c r="N400" i="17"/>
  <c r="G400" i="17"/>
  <c r="C400" i="17"/>
  <c r="R399" i="17"/>
  <c r="Q399" i="17"/>
  <c r="P399" i="17"/>
  <c r="O399" i="17"/>
  <c r="N399" i="17"/>
  <c r="M399" i="17"/>
  <c r="L399" i="17"/>
  <c r="J399" i="17"/>
  <c r="I399" i="17"/>
  <c r="H399" i="17"/>
  <c r="G399" i="17"/>
  <c r="F399" i="17"/>
  <c r="E399" i="17"/>
  <c r="D399" i="17"/>
  <c r="C399" i="17"/>
  <c r="R398" i="17"/>
  <c r="Q398" i="17"/>
  <c r="P398" i="17"/>
  <c r="O398" i="17"/>
  <c r="N398" i="17"/>
  <c r="M398" i="17"/>
  <c r="L398" i="17"/>
  <c r="J398" i="17"/>
  <c r="I398" i="17"/>
  <c r="H398" i="17"/>
  <c r="G398" i="17"/>
  <c r="F398" i="17"/>
  <c r="E398" i="17"/>
  <c r="D398" i="17"/>
  <c r="C398" i="17"/>
  <c r="R397" i="17"/>
  <c r="Q397" i="17"/>
  <c r="P397" i="17"/>
  <c r="O397" i="17"/>
  <c r="N397" i="17"/>
  <c r="M397" i="17"/>
  <c r="L397" i="17"/>
  <c r="J397" i="17"/>
  <c r="I397" i="17"/>
  <c r="H397" i="17"/>
  <c r="G397" i="17"/>
  <c r="F397" i="17"/>
  <c r="E397" i="17"/>
  <c r="D397" i="17"/>
  <c r="C397" i="17"/>
  <c r="R396" i="17"/>
  <c r="Q396" i="17"/>
  <c r="P396" i="17"/>
  <c r="O396" i="17"/>
  <c r="N396" i="17"/>
  <c r="M396" i="17"/>
  <c r="L396" i="17"/>
  <c r="J396" i="17"/>
  <c r="I396" i="17"/>
  <c r="H396" i="17"/>
  <c r="G396" i="17"/>
  <c r="F396" i="17"/>
  <c r="E396" i="17"/>
  <c r="D396" i="17"/>
  <c r="C396" i="17"/>
  <c r="R395" i="17"/>
  <c r="Q395" i="17"/>
  <c r="P395" i="17"/>
  <c r="O395" i="17"/>
  <c r="N395" i="17"/>
  <c r="M395" i="17"/>
  <c r="L395" i="17"/>
  <c r="J395" i="17"/>
  <c r="I395" i="17"/>
  <c r="H395" i="17"/>
  <c r="G395" i="17"/>
  <c r="F395" i="17"/>
  <c r="E395" i="17"/>
  <c r="D395" i="17"/>
  <c r="C395" i="17"/>
  <c r="R394" i="17"/>
  <c r="Q394" i="17"/>
  <c r="P394" i="17"/>
  <c r="O394" i="17"/>
  <c r="N394" i="17"/>
  <c r="M394" i="17"/>
  <c r="L394" i="17"/>
  <c r="J394" i="17"/>
  <c r="I394" i="17"/>
  <c r="H394" i="17"/>
  <c r="G394" i="17"/>
  <c r="F394" i="17"/>
  <c r="E394" i="17"/>
  <c r="D394" i="17"/>
  <c r="C394" i="17"/>
  <c r="R393" i="17"/>
  <c r="Q393" i="17"/>
  <c r="P393" i="17"/>
  <c r="O393" i="17"/>
  <c r="N393" i="17"/>
  <c r="M393" i="17"/>
  <c r="L393" i="17"/>
  <c r="J393" i="17"/>
  <c r="I393" i="17"/>
  <c r="H393" i="17"/>
  <c r="G393" i="17"/>
  <c r="F393" i="17"/>
  <c r="E393" i="17"/>
  <c r="D393" i="17"/>
  <c r="C393" i="17"/>
  <c r="R392" i="17"/>
  <c r="Q392" i="17"/>
  <c r="P392" i="17"/>
  <c r="O392" i="17"/>
  <c r="N392" i="17"/>
  <c r="M392" i="17"/>
  <c r="L392" i="17"/>
  <c r="J392" i="17"/>
  <c r="I392" i="17"/>
  <c r="H392" i="17"/>
  <c r="G392" i="17"/>
  <c r="F392" i="17"/>
  <c r="E392" i="17"/>
  <c r="D392" i="17"/>
  <c r="C392" i="17"/>
  <c r="R391" i="17"/>
  <c r="Q391" i="17"/>
  <c r="P391" i="17"/>
  <c r="O391" i="17"/>
  <c r="N391" i="17"/>
  <c r="M391" i="17"/>
  <c r="L391" i="17"/>
  <c r="J391" i="17"/>
  <c r="I391" i="17"/>
  <c r="H391" i="17"/>
  <c r="G391" i="17"/>
  <c r="F391" i="17"/>
  <c r="E391" i="17"/>
  <c r="D391" i="17"/>
  <c r="C391" i="17"/>
  <c r="R390" i="17"/>
  <c r="Q390" i="17"/>
  <c r="P390" i="17"/>
  <c r="O390" i="17"/>
  <c r="N390" i="17"/>
  <c r="M390" i="17"/>
  <c r="L390" i="17"/>
  <c r="J390" i="17"/>
  <c r="I390" i="17"/>
  <c r="H390" i="17"/>
  <c r="G390" i="17"/>
  <c r="F390" i="17"/>
  <c r="E390" i="17"/>
  <c r="D390" i="17"/>
  <c r="C390" i="17"/>
  <c r="R389" i="17"/>
  <c r="Q389" i="17"/>
  <c r="P389" i="17"/>
  <c r="O389" i="17"/>
  <c r="N389" i="17"/>
  <c r="M389" i="17"/>
  <c r="L389" i="17"/>
  <c r="J389" i="17"/>
  <c r="I389" i="17"/>
  <c r="H389" i="17"/>
  <c r="G389" i="17"/>
  <c r="F389" i="17"/>
  <c r="E389" i="17"/>
  <c r="D389" i="17"/>
  <c r="C389" i="17"/>
  <c r="R388" i="17"/>
  <c r="Q388" i="17"/>
  <c r="P388" i="17"/>
  <c r="O388" i="17"/>
  <c r="N388" i="17"/>
  <c r="M388" i="17"/>
  <c r="L388" i="17"/>
  <c r="J388" i="17"/>
  <c r="I388" i="17"/>
  <c r="H388" i="17"/>
  <c r="H407" i="17" s="1"/>
  <c r="G388" i="17"/>
  <c r="F388" i="17"/>
  <c r="E388" i="17"/>
  <c r="D388" i="17"/>
  <c r="C388" i="17"/>
  <c r="R387" i="17"/>
  <c r="Q387" i="17"/>
  <c r="P387" i="17"/>
  <c r="O387" i="17"/>
  <c r="N387" i="17"/>
  <c r="M387" i="17"/>
  <c r="L387" i="17"/>
  <c r="J387" i="17"/>
  <c r="I387" i="17"/>
  <c r="H387" i="17"/>
  <c r="G387" i="17"/>
  <c r="F387" i="17"/>
  <c r="E387" i="17"/>
  <c r="D387" i="17"/>
  <c r="C387" i="17"/>
  <c r="Q381" i="17"/>
  <c r="P381" i="17"/>
  <c r="O381" i="17"/>
  <c r="N381" i="17"/>
  <c r="M381" i="17"/>
  <c r="L381" i="17"/>
  <c r="K381" i="17"/>
  <c r="J381" i="17"/>
  <c r="I381" i="17"/>
  <c r="H381" i="17"/>
  <c r="G381" i="17"/>
  <c r="F381" i="17"/>
  <c r="E381" i="17"/>
  <c r="D381" i="17"/>
  <c r="C381" i="17"/>
  <c r="Q380" i="17"/>
  <c r="P380" i="17"/>
  <c r="O380" i="17"/>
  <c r="N380" i="17"/>
  <c r="M380" i="17"/>
  <c r="L380" i="17"/>
  <c r="K380" i="17"/>
  <c r="J380" i="17"/>
  <c r="I380" i="17"/>
  <c r="H380" i="17"/>
  <c r="G380" i="17"/>
  <c r="F380" i="17"/>
  <c r="E380" i="17"/>
  <c r="D380" i="17"/>
  <c r="C380" i="17"/>
  <c r="Q379" i="17"/>
  <c r="P379" i="17"/>
  <c r="O379" i="17"/>
  <c r="N379" i="17"/>
  <c r="M379" i="17"/>
  <c r="L379" i="17"/>
  <c r="K379" i="17"/>
  <c r="J379" i="17"/>
  <c r="I379" i="17"/>
  <c r="H379" i="17"/>
  <c r="G379" i="17"/>
  <c r="F379" i="17"/>
  <c r="E379" i="17"/>
  <c r="D379" i="17"/>
  <c r="C379" i="17"/>
  <c r="Q378" i="17"/>
  <c r="P378" i="17"/>
  <c r="O378" i="17"/>
  <c r="N378" i="17"/>
  <c r="M378" i="17"/>
  <c r="L378" i="17"/>
  <c r="K378" i="17"/>
  <c r="J378" i="17"/>
  <c r="I378" i="17"/>
  <c r="H378" i="17"/>
  <c r="G378" i="17"/>
  <c r="F378" i="17"/>
  <c r="E378" i="17"/>
  <c r="D378" i="17"/>
  <c r="C378" i="17"/>
  <c r="Q377" i="17"/>
  <c r="P377" i="17"/>
  <c r="O377" i="17"/>
  <c r="N377" i="17"/>
  <c r="M377" i="17"/>
  <c r="L377" i="17"/>
  <c r="K377" i="17"/>
  <c r="J377" i="17"/>
  <c r="I377" i="17"/>
  <c r="H377" i="17"/>
  <c r="G377" i="17"/>
  <c r="F377" i="17"/>
  <c r="E377" i="17"/>
  <c r="D377" i="17"/>
  <c r="C377" i="17"/>
  <c r="Q376" i="17"/>
  <c r="P376" i="17"/>
  <c r="O376" i="17"/>
  <c r="N376" i="17"/>
  <c r="M376" i="17"/>
  <c r="L376" i="17"/>
  <c r="K376" i="17"/>
  <c r="J376" i="17"/>
  <c r="I376" i="17"/>
  <c r="H376" i="17"/>
  <c r="G376" i="17"/>
  <c r="F376" i="17"/>
  <c r="E376" i="17"/>
  <c r="D376" i="17"/>
  <c r="C376" i="17"/>
  <c r="Q375" i="17"/>
  <c r="P375" i="17"/>
  <c r="O375" i="17"/>
  <c r="N375" i="17"/>
  <c r="M375" i="17"/>
  <c r="L375" i="17"/>
  <c r="K375" i="17"/>
  <c r="J375" i="17"/>
  <c r="I375" i="17"/>
  <c r="H375" i="17"/>
  <c r="G375" i="17"/>
  <c r="F375" i="17"/>
  <c r="E375" i="17"/>
  <c r="D375" i="17"/>
  <c r="C375" i="17"/>
  <c r="Q374" i="17"/>
  <c r="P374" i="17"/>
  <c r="O374" i="17"/>
  <c r="N374" i="17"/>
  <c r="M374" i="17"/>
  <c r="L374" i="17"/>
  <c r="K374" i="17"/>
  <c r="J374" i="17"/>
  <c r="I374" i="17"/>
  <c r="H374" i="17"/>
  <c r="G374" i="17"/>
  <c r="F374" i="17"/>
  <c r="E374" i="17"/>
  <c r="D374" i="17"/>
  <c r="C374" i="17"/>
  <c r="Q368" i="17"/>
  <c r="P368" i="17"/>
  <c r="O368" i="17"/>
  <c r="N368" i="17"/>
  <c r="M368" i="17"/>
  <c r="L368" i="17"/>
  <c r="K368" i="17"/>
  <c r="J368" i="17"/>
  <c r="I368" i="17"/>
  <c r="H368" i="17"/>
  <c r="G368" i="17"/>
  <c r="F368" i="17"/>
  <c r="E368" i="17"/>
  <c r="D368" i="17"/>
  <c r="C368" i="17"/>
  <c r="Q367" i="17"/>
  <c r="P367" i="17"/>
  <c r="O367" i="17"/>
  <c r="N367" i="17"/>
  <c r="M367" i="17"/>
  <c r="L367" i="17"/>
  <c r="K367" i="17"/>
  <c r="J367" i="17"/>
  <c r="I367" i="17"/>
  <c r="H367" i="17"/>
  <c r="G367" i="17"/>
  <c r="F367" i="17"/>
  <c r="E367" i="17"/>
  <c r="D367" i="17"/>
  <c r="C367" i="17"/>
  <c r="Q366" i="17"/>
  <c r="P366" i="17"/>
  <c r="O366" i="17"/>
  <c r="N366" i="17"/>
  <c r="M366" i="17"/>
  <c r="L366" i="17"/>
  <c r="K366" i="17"/>
  <c r="J366" i="17"/>
  <c r="I366" i="17"/>
  <c r="H366" i="17"/>
  <c r="G366" i="17"/>
  <c r="F366" i="17"/>
  <c r="E366" i="17"/>
  <c r="D366" i="17"/>
  <c r="C366" i="17"/>
  <c r="Q364" i="17"/>
  <c r="P364" i="17"/>
  <c r="O364" i="17"/>
  <c r="N364" i="17"/>
  <c r="M364" i="17"/>
  <c r="L364" i="17"/>
  <c r="K364" i="17"/>
  <c r="J364" i="17"/>
  <c r="I364" i="17"/>
  <c r="H364" i="17"/>
  <c r="G364" i="17"/>
  <c r="F364" i="17"/>
  <c r="E364" i="17"/>
  <c r="D364" i="17"/>
  <c r="C364" i="17"/>
  <c r="Q362" i="17"/>
  <c r="P362" i="17"/>
  <c r="O362" i="17"/>
  <c r="N362" i="17"/>
  <c r="M362" i="17"/>
  <c r="L362" i="17"/>
  <c r="K362" i="17"/>
  <c r="J362" i="17"/>
  <c r="I362" i="17"/>
  <c r="H362" i="17"/>
  <c r="G362" i="17"/>
  <c r="F362" i="17"/>
  <c r="E362" i="17"/>
  <c r="D362" i="17"/>
  <c r="C362" i="17"/>
  <c r="Q361" i="17"/>
  <c r="P361" i="17"/>
  <c r="O361" i="17"/>
  <c r="N361" i="17"/>
  <c r="M361" i="17"/>
  <c r="L361" i="17"/>
  <c r="K361" i="17"/>
  <c r="J361" i="17"/>
  <c r="I361" i="17"/>
  <c r="H361" i="17"/>
  <c r="G361" i="17"/>
  <c r="F361" i="17"/>
  <c r="E361" i="17"/>
  <c r="D361" i="17"/>
  <c r="C361" i="17"/>
  <c r="Q354" i="17"/>
  <c r="P354" i="17"/>
  <c r="O354" i="17"/>
  <c r="N354" i="17"/>
  <c r="M354" i="17"/>
  <c r="L354" i="17"/>
  <c r="K354" i="17"/>
  <c r="J354" i="17"/>
  <c r="I354" i="17"/>
  <c r="H354" i="17"/>
  <c r="G354" i="17"/>
  <c r="F354" i="17"/>
  <c r="E354" i="17"/>
  <c r="D354" i="17"/>
  <c r="C354" i="17"/>
  <c r="Q353" i="17"/>
  <c r="P353" i="17"/>
  <c r="O353" i="17"/>
  <c r="N353" i="17"/>
  <c r="M353" i="17"/>
  <c r="L353" i="17"/>
  <c r="K353" i="17"/>
  <c r="J353" i="17"/>
  <c r="I353" i="17"/>
  <c r="H353" i="17"/>
  <c r="G353" i="17"/>
  <c r="F353" i="17"/>
  <c r="E353" i="17"/>
  <c r="D353" i="17"/>
  <c r="C353" i="17"/>
  <c r="Q352" i="17"/>
  <c r="P352" i="17"/>
  <c r="O352" i="17"/>
  <c r="N352" i="17"/>
  <c r="M352" i="17"/>
  <c r="L352" i="17"/>
  <c r="K352" i="17"/>
  <c r="J352" i="17"/>
  <c r="I352" i="17"/>
  <c r="H352" i="17"/>
  <c r="G352" i="17"/>
  <c r="F352" i="17"/>
  <c r="E352" i="17"/>
  <c r="D352" i="17"/>
  <c r="C352" i="17"/>
  <c r="Q351" i="17"/>
  <c r="P351" i="17"/>
  <c r="O351" i="17"/>
  <c r="N351" i="17"/>
  <c r="M351" i="17"/>
  <c r="L351" i="17"/>
  <c r="K351" i="17"/>
  <c r="J351" i="17"/>
  <c r="I351" i="17"/>
  <c r="H351" i="17"/>
  <c r="G351" i="17"/>
  <c r="F351" i="17"/>
  <c r="E351" i="17"/>
  <c r="D351" i="17"/>
  <c r="C351" i="17"/>
  <c r="Q350" i="17"/>
  <c r="P350" i="17"/>
  <c r="O350" i="17"/>
  <c r="N350" i="17"/>
  <c r="M350" i="17"/>
  <c r="L350" i="17"/>
  <c r="K350" i="17"/>
  <c r="J350" i="17"/>
  <c r="I350" i="17"/>
  <c r="H350" i="17"/>
  <c r="G350" i="17"/>
  <c r="F350" i="17"/>
  <c r="E350" i="17"/>
  <c r="D350" i="17"/>
  <c r="C350" i="17"/>
  <c r="Q349" i="17"/>
  <c r="P349" i="17"/>
  <c r="O349" i="17"/>
  <c r="N349" i="17"/>
  <c r="M349" i="17"/>
  <c r="L349" i="17"/>
  <c r="K349" i="17"/>
  <c r="J349" i="17"/>
  <c r="I349" i="17"/>
  <c r="H349" i="17"/>
  <c r="G349" i="17"/>
  <c r="F349" i="17"/>
  <c r="E349" i="17"/>
  <c r="D349" i="17"/>
  <c r="C349" i="17"/>
  <c r="Q348" i="17"/>
  <c r="P348" i="17"/>
  <c r="O348" i="17"/>
  <c r="N348" i="17"/>
  <c r="M348" i="17"/>
  <c r="L348" i="17"/>
  <c r="K348" i="17"/>
  <c r="J348" i="17"/>
  <c r="I348" i="17"/>
  <c r="H348" i="17"/>
  <c r="G348" i="17"/>
  <c r="F348" i="17"/>
  <c r="E348" i="17"/>
  <c r="D348" i="17"/>
  <c r="C348" i="17"/>
  <c r="C347" i="17"/>
  <c r="Q346" i="17"/>
  <c r="P346" i="17"/>
  <c r="O346" i="17"/>
  <c r="N346" i="17"/>
  <c r="M346" i="17"/>
  <c r="L346" i="17"/>
  <c r="K346" i="17"/>
  <c r="J346" i="17"/>
  <c r="I346" i="17"/>
  <c r="H346" i="17"/>
  <c r="G346" i="17"/>
  <c r="F346" i="17"/>
  <c r="E346" i="17"/>
  <c r="D346" i="17"/>
  <c r="C346" i="17"/>
  <c r="Q345" i="17"/>
  <c r="P345" i="17"/>
  <c r="O345" i="17"/>
  <c r="N345" i="17"/>
  <c r="M345" i="17"/>
  <c r="L345" i="17"/>
  <c r="K345" i="17"/>
  <c r="J345" i="17"/>
  <c r="I345" i="17"/>
  <c r="H345" i="17"/>
  <c r="G345" i="17"/>
  <c r="F345" i="17"/>
  <c r="E345" i="17"/>
  <c r="D345" i="17"/>
  <c r="C345" i="17"/>
  <c r="Q344" i="17"/>
  <c r="P344" i="17"/>
  <c r="O344" i="17"/>
  <c r="N344" i="17"/>
  <c r="M344" i="17"/>
  <c r="L344" i="17"/>
  <c r="K344" i="17"/>
  <c r="J344" i="17"/>
  <c r="I344" i="17"/>
  <c r="H344" i="17"/>
  <c r="G344" i="17"/>
  <c r="F344" i="17"/>
  <c r="E344" i="17"/>
  <c r="D344" i="17"/>
  <c r="C344" i="17"/>
  <c r="Q342" i="17"/>
  <c r="P342" i="17"/>
  <c r="O342" i="17"/>
  <c r="N342" i="17"/>
  <c r="M342" i="17"/>
  <c r="L342" i="17"/>
  <c r="K342" i="17"/>
  <c r="J342" i="17"/>
  <c r="I342" i="17"/>
  <c r="H342" i="17"/>
  <c r="G342" i="17"/>
  <c r="F342" i="17"/>
  <c r="E342" i="17"/>
  <c r="D342" i="17"/>
  <c r="C342" i="17"/>
  <c r="Q341" i="17"/>
  <c r="P341" i="17"/>
  <c r="O341" i="17"/>
  <c r="N341" i="17"/>
  <c r="M341" i="17"/>
  <c r="L341" i="17"/>
  <c r="K341" i="17"/>
  <c r="J341" i="17"/>
  <c r="I341" i="17"/>
  <c r="H341" i="17"/>
  <c r="G341" i="17"/>
  <c r="F341" i="17"/>
  <c r="E341" i="17"/>
  <c r="D341" i="17"/>
  <c r="C341" i="17"/>
  <c r="Q340" i="17"/>
  <c r="P340" i="17"/>
  <c r="O340" i="17"/>
  <c r="N340" i="17"/>
  <c r="M340" i="17"/>
  <c r="L340" i="17"/>
  <c r="K340" i="17"/>
  <c r="J340" i="17"/>
  <c r="I340" i="17"/>
  <c r="H340" i="17"/>
  <c r="G340" i="17"/>
  <c r="F340" i="17"/>
  <c r="E340" i="17"/>
  <c r="D340" i="17"/>
  <c r="C340" i="17"/>
  <c r="Q339" i="17"/>
  <c r="P339" i="17"/>
  <c r="O339" i="17"/>
  <c r="N339" i="17"/>
  <c r="M339" i="17"/>
  <c r="L339" i="17"/>
  <c r="K339" i="17"/>
  <c r="J339" i="17"/>
  <c r="I339" i="17"/>
  <c r="H339" i="17"/>
  <c r="G339" i="17"/>
  <c r="F339" i="17"/>
  <c r="E339" i="17"/>
  <c r="D339" i="17"/>
  <c r="C339" i="17"/>
  <c r="Q338" i="17"/>
  <c r="P338" i="17"/>
  <c r="O338" i="17"/>
  <c r="O335" i="17" s="1"/>
  <c r="N338" i="17"/>
  <c r="M338" i="17"/>
  <c r="L338" i="17"/>
  <c r="K338" i="17"/>
  <c r="J338" i="17"/>
  <c r="I338" i="17"/>
  <c r="H338" i="17"/>
  <c r="G338" i="17"/>
  <c r="F338" i="17"/>
  <c r="E338" i="17"/>
  <c r="D338" i="17"/>
  <c r="C338" i="17"/>
  <c r="Q337" i="17"/>
  <c r="P337" i="17"/>
  <c r="O337" i="17"/>
  <c r="N337" i="17"/>
  <c r="M337" i="17"/>
  <c r="L337" i="17"/>
  <c r="K337" i="17"/>
  <c r="J337" i="17"/>
  <c r="I337" i="17"/>
  <c r="H337" i="17"/>
  <c r="G337" i="17"/>
  <c r="F337" i="17"/>
  <c r="E337" i="17"/>
  <c r="D337" i="17"/>
  <c r="C337" i="17"/>
  <c r="Q336" i="17"/>
  <c r="P336" i="17"/>
  <c r="O336" i="17"/>
  <c r="N336" i="17"/>
  <c r="M336" i="17"/>
  <c r="L336" i="17"/>
  <c r="K336" i="17"/>
  <c r="J336" i="17"/>
  <c r="I336" i="17"/>
  <c r="H336" i="17"/>
  <c r="G336" i="17"/>
  <c r="F336" i="17"/>
  <c r="E336" i="17"/>
  <c r="E335" i="17" s="1"/>
  <c r="D336" i="17"/>
  <c r="C336" i="17"/>
  <c r="G335" i="17"/>
  <c r="Q334" i="17"/>
  <c r="P334" i="17"/>
  <c r="O334" i="17"/>
  <c r="N334" i="17"/>
  <c r="M334" i="17"/>
  <c r="L334" i="17"/>
  <c r="K334" i="17"/>
  <c r="J334" i="17"/>
  <c r="I334" i="17"/>
  <c r="H334" i="17"/>
  <c r="G334" i="17"/>
  <c r="F334" i="17"/>
  <c r="E334" i="17"/>
  <c r="D334" i="17"/>
  <c r="C334" i="17"/>
  <c r="Q333" i="17"/>
  <c r="P333" i="17"/>
  <c r="O333" i="17"/>
  <c r="N333" i="17"/>
  <c r="M333" i="17"/>
  <c r="L333" i="17"/>
  <c r="K333" i="17"/>
  <c r="J333" i="17"/>
  <c r="I333" i="17"/>
  <c r="H333" i="17"/>
  <c r="G333" i="17"/>
  <c r="F333" i="17"/>
  <c r="E333" i="17"/>
  <c r="D333" i="17"/>
  <c r="C333" i="17"/>
  <c r="Q332" i="17"/>
  <c r="P332" i="17"/>
  <c r="O332" i="17"/>
  <c r="N332" i="17"/>
  <c r="M332" i="17"/>
  <c r="L332" i="17"/>
  <c r="K332" i="17"/>
  <c r="J332" i="17"/>
  <c r="I332" i="17"/>
  <c r="H332" i="17"/>
  <c r="G332" i="17"/>
  <c r="F332" i="17"/>
  <c r="E332" i="17"/>
  <c r="D332" i="17"/>
  <c r="C332" i="17"/>
  <c r="Q331" i="17"/>
  <c r="P331" i="17"/>
  <c r="O331" i="17"/>
  <c r="N331" i="17"/>
  <c r="M331" i="17"/>
  <c r="L331" i="17"/>
  <c r="K331" i="17"/>
  <c r="J331" i="17"/>
  <c r="I331" i="17"/>
  <c r="H331" i="17"/>
  <c r="G331" i="17"/>
  <c r="F331" i="17"/>
  <c r="E331" i="17"/>
  <c r="D331" i="17"/>
  <c r="C331" i="17"/>
  <c r="Q330" i="17"/>
  <c r="P330" i="17"/>
  <c r="O330" i="17"/>
  <c r="N330" i="17"/>
  <c r="M330" i="17"/>
  <c r="L330" i="17"/>
  <c r="K330" i="17"/>
  <c r="J330" i="17"/>
  <c r="I330" i="17"/>
  <c r="H330" i="17"/>
  <c r="G330" i="17"/>
  <c r="F330" i="17"/>
  <c r="E330" i="17"/>
  <c r="D330" i="17"/>
  <c r="C330" i="17"/>
  <c r="E323" i="17"/>
  <c r="D323" i="17"/>
  <c r="C323" i="17"/>
  <c r="C320" i="17"/>
  <c r="E319" i="17"/>
  <c r="D319" i="17"/>
  <c r="C319" i="17"/>
  <c r="E318" i="17"/>
  <c r="D318" i="17"/>
  <c r="C318" i="17"/>
  <c r="C314" i="17"/>
  <c r="C313" i="17"/>
  <c r="C312" i="17"/>
  <c r="C311" i="17"/>
  <c r="C310" i="17"/>
  <c r="C309" i="17"/>
  <c r="C308" i="17"/>
  <c r="C307" i="17"/>
  <c r="C306" i="17"/>
  <c r="C305" i="17"/>
  <c r="C304" i="17"/>
  <c r="C303" i="17"/>
  <c r="C302" i="17"/>
  <c r="C301" i="17"/>
  <c r="E296" i="17"/>
  <c r="D296" i="17"/>
  <c r="C296" i="17"/>
  <c r="E295" i="17"/>
  <c r="D295" i="17"/>
  <c r="C295" i="17"/>
  <c r="E294" i="17"/>
  <c r="D294" i="17"/>
  <c r="C294" i="17"/>
  <c r="E293" i="17"/>
  <c r="D293" i="17"/>
  <c r="C293" i="17"/>
  <c r="E292" i="17"/>
  <c r="D292" i="17"/>
  <c r="C292" i="17"/>
  <c r="E291" i="17"/>
  <c r="D291" i="17"/>
  <c r="C291" i="17"/>
  <c r="E290" i="17"/>
  <c r="D290" i="17"/>
  <c r="C290" i="17"/>
  <c r="E289" i="17"/>
  <c r="D289" i="17"/>
  <c r="C289" i="17"/>
  <c r="C285" i="17"/>
  <c r="E284" i="17"/>
  <c r="D284" i="17"/>
  <c r="C284" i="17"/>
  <c r="E283" i="17"/>
  <c r="D283" i="17"/>
  <c r="C283" i="17"/>
  <c r="E282" i="17"/>
  <c r="D282" i="17"/>
  <c r="C282" i="17"/>
  <c r="C278" i="17"/>
  <c r="E277" i="17"/>
  <c r="D277" i="17"/>
  <c r="C277" i="17"/>
  <c r="E276" i="17"/>
  <c r="D276" i="17"/>
  <c r="C276" i="17"/>
  <c r="E272" i="17"/>
  <c r="D272" i="17"/>
  <c r="C272" i="17"/>
  <c r="E271" i="17"/>
  <c r="D271" i="17"/>
  <c r="C271" i="17"/>
  <c r="E270" i="17"/>
  <c r="D270" i="17"/>
  <c r="C270" i="17"/>
  <c r="E269" i="17"/>
  <c r="D269" i="17"/>
  <c r="C269" i="17"/>
  <c r="E268" i="17"/>
  <c r="D268" i="17"/>
  <c r="C268" i="17"/>
  <c r="E267" i="17"/>
  <c r="D267" i="17"/>
  <c r="C267" i="17"/>
  <c r="E266" i="17"/>
  <c r="D266" i="17"/>
  <c r="C266" i="17"/>
  <c r="E262" i="17"/>
  <c r="D262" i="17"/>
  <c r="C262" i="17"/>
  <c r="E261" i="17"/>
  <c r="D261" i="17"/>
  <c r="C261" i="17"/>
  <c r="E260" i="17"/>
  <c r="D260" i="17"/>
  <c r="C260" i="17"/>
  <c r="E259" i="17"/>
  <c r="D259" i="17"/>
  <c r="C259" i="17"/>
  <c r="E258" i="17"/>
  <c r="D258" i="17"/>
  <c r="C258" i="17"/>
  <c r="C254" i="17"/>
  <c r="C253" i="17" s="1"/>
  <c r="C252" i="17"/>
  <c r="C251" i="17"/>
  <c r="C250" i="17"/>
  <c r="C249" i="17"/>
  <c r="C248" i="17"/>
  <c r="C247" i="17"/>
  <c r="C246" i="17"/>
  <c r="C245" i="17" s="1"/>
  <c r="E244" i="17"/>
  <c r="D244" i="17"/>
  <c r="C244" i="17"/>
  <c r="E243" i="17"/>
  <c r="D243" i="17"/>
  <c r="C243" i="17"/>
  <c r="E242" i="17"/>
  <c r="D242" i="17"/>
  <c r="C242" i="17"/>
  <c r="E241" i="17"/>
  <c r="D241" i="17"/>
  <c r="C241" i="17"/>
  <c r="E240" i="17"/>
  <c r="D240" i="17"/>
  <c r="C240" i="17"/>
  <c r="E239" i="17"/>
  <c r="D239" i="17"/>
  <c r="C239" i="17"/>
  <c r="E237" i="17"/>
  <c r="D237" i="17"/>
  <c r="C237" i="17"/>
  <c r="E236" i="17"/>
  <c r="D236" i="17"/>
  <c r="C236" i="17"/>
  <c r="E235" i="17"/>
  <c r="D235" i="17"/>
  <c r="C235" i="17"/>
  <c r="E234" i="17"/>
  <c r="D234" i="17"/>
  <c r="C234" i="17"/>
  <c r="E233" i="17"/>
  <c r="D233" i="17"/>
  <c r="C233" i="17"/>
  <c r="E232" i="17"/>
  <c r="D232" i="17"/>
  <c r="C232" i="17"/>
  <c r="E231" i="17"/>
  <c r="D231" i="17"/>
  <c r="C231" i="17"/>
  <c r="E230" i="17"/>
  <c r="D230" i="17"/>
  <c r="C230" i="17"/>
  <c r="E229" i="17"/>
  <c r="D229" i="17"/>
  <c r="C229" i="17"/>
  <c r="E228" i="17"/>
  <c r="D228" i="17"/>
  <c r="C228" i="17"/>
  <c r="E227" i="17"/>
  <c r="D227" i="17"/>
  <c r="C227" i="17"/>
  <c r="E226" i="17"/>
  <c r="D226" i="17"/>
  <c r="C226" i="17"/>
  <c r="E225" i="17"/>
  <c r="D225" i="17"/>
  <c r="C225" i="17"/>
  <c r="E224" i="17"/>
  <c r="D224" i="17"/>
  <c r="C224" i="17"/>
  <c r="E223" i="17"/>
  <c r="D223" i="17"/>
  <c r="C223" i="17"/>
  <c r="E222" i="17"/>
  <c r="D222" i="17"/>
  <c r="C222" i="17"/>
  <c r="E221" i="17"/>
  <c r="D221" i="17"/>
  <c r="C221" i="17"/>
  <c r="E220" i="17"/>
  <c r="D220" i="17"/>
  <c r="C220" i="17"/>
  <c r="E218" i="17"/>
  <c r="D218" i="17"/>
  <c r="C218" i="17"/>
  <c r="E217" i="17"/>
  <c r="D217" i="17"/>
  <c r="C217" i="17"/>
  <c r="E216" i="17"/>
  <c r="D216" i="17"/>
  <c r="C216" i="17"/>
  <c r="E215" i="17"/>
  <c r="D215" i="17"/>
  <c r="C215" i="17"/>
  <c r="E214" i="17"/>
  <c r="D214" i="17"/>
  <c r="C214" i="17"/>
  <c r="E213" i="17"/>
  <c r="D213" i="17"/>
  <c r="C213" i="17"/>
  <c r="E212" i="17"/>
  <c r="D212" i="17"/>
  <c r="C212" i="17"/>
  <c r="E211" i="17"/>
  <c r="D211" i="17"/>
  <c r="C211" i="17"/>
  <c r="E210" i="17"/>
  <c r="D210" i="17"/>
  <c r="C210" i="17"/>
  <c r="E209" i="17"/>
  <c r="D209" i="17"/>
  <c r="C209" i="17"/>
  <c r="E208" i="17"/>
  <c r="D208" i="17"/>
  <c r="C208" i="17"/>
  <c r="E207" i="17"/>
  <c r="D207" i="17"/>
  <c r="C207" i="17"/>
  <c r="E206" i="17"/>
  <c r="D206" i="17"/>
  <c r="C206" i="17"/>
  <c r="E205" i="17"/>
  <c r="D205" i="17"/>
  <c r="C205" i="17"/>
  <c r="E200" i="17"/>
  <c r="D200" i="17"/>
  <c r="C200" i="17"/>
  <c r="E199" i="17"/>
  <c r="D199" i="17"/>
  <c r="C199" i="17"/>
  <c r="E198" i="17"/>
  <c r="D198" i="17"/>
  <c r="C198" i="17"/>
  <c r="E197" i="17"/>
  <c r="D197" i="17"/>
  <c r="C197" i="17"/>
  <c r="E196" i="17"/>
  <c r="D196" i="17"/>
  <c r="C196" i="17"/>
  <c r="E195" i="17"/>
  <c r="D195" i="17"/>
  <c r="C195" i="17"/>
  <c r="E194" i="17"/>
  <c r="D194" i="17"/>
  <c r="C194" i="17"/>
  <c r="E193" i="17"/>
  <c r="D193" i="17"/>
  <c r="C193" i="17"/>
  <c r="E192" i="17"/>
  <c r="D192" i="17"/>
  <c r="C192" i="17"/>
  <c r="E191" i="17"/>
  <c r="D191" i="17"/>
  <c r="C191" i="17"/>
  <c r="E190" i="17"/>
  <c r="D190" i="17"/>
  <c r="C190" i="17"/>
  <c r="E189" i="17"/>
  <c r="D189" i="17"/>
  <c r="C189" i="17"/>
  <c r="E188" i="17"/>
  <c r="D188" i="17"/>
  <c r="C188" i="17"/>
  <c r="E187" i="17"/>
  <c r="D187" i="17"/>
  <c r="C187" i="17"/>
  <c r="E186" i="17"/>
  <c r="D186" i="17"/>
  <c r="C186" i="17"/>
  <c r="E185" i="17"/>
  <c r="D185" i="17"/>
  <c r="C185" i="17"/>
  <c r="E184" i="17"/>
  <c r="D184" i="17"/>
  <c r="C184" i="17"/>
  <c r="E183" i="17"/>
  <c r="D183" i="17"/>
  <c r="C183" i="17"/>
  <c r="E182" i="17"/>
  <c r="D182" i="17"/>
  <c r="C182" i="17"/>
  <c r="E181" i="17"/>
  <c r="D181" i="17"/>
  <c r="C181" i="17"/>
  <c r="E180" i="17"/>
  <c r="D180" i="17"/>
  <c r="C180" i="17"/>
  <c r="E179" i="17"/>
  <c r="D179" i="17"/>
  <c r="C179" i="17"/>
  <c r="E178" i="17"/>
  <c r="D178" i="17"/>
  <c r="C178" i="17"/>
  <c r="E177" i="17"/>
  <c r="D177" i="17"/>
  <c r="C177" i="17"/>
  <c r="E176" i="17"/>
  <c r="D176" i="17"/>
  <c r="C176" i="17"/>
  <c r="E175" i="17"/>
  <c r="D175" i="17"/>
  <c r="C175" i="17"/>
  <c r="E174" i="17"/>
  <c r="D174" i="17"/>
  <c r="C174" i="17"/>
  <c r="E173" i="17"/>
  <c r="D173" i="17"/>
  <c r="C173" i="17"/>
  <c r="E172" i="17"/>
  <c r="D172" i="17"/>
  <c r="C172" i="17"/>
  <c r="E171" i="17"/>
  <c r="D171" i="17"/>
  <c r="C171" i="17"/>
  <c r="E170" i="17"/>
  <c r="D170" i="17"/>
  <c r="C170" i="17"/>
  <c r="E169" i="17"/>
  <c r="D169" i="17"/>
  <c r="C169" i="17"/>
  <c r="E168" i="17"/>
  <c r="D168" i="17"/>
  <c r="C168" i="17"/>
  <c r="E167" i="17"/>
  <c r="D167" i="17"/>
  <c r="C167" i="17"/>
  <c r="E163" i="17"/>
  <c r="D163" i="17"/>
  <c r="C163" i="17"/>
  <c r="C164" i="17" s="1"/>
  <c r="E162" i="17"/>
  <c r="D162" i="17"/>
  <c r="C162" i="17"/>
  <c r="C158" i="17"/>
  <c r="C157" i="17"/>
  <c r="C156" i="17"/>
  <c r="C155" i="17"/>
  <c r="C154" i="17"/>
  <c r="E152" i="17"/>
  <c r="D152" i="17"/>
  <c r="C152" i="17"/>
  <c r="E151" i="17"/>
  <c r="D151" i="17"/>
  <c r="C151" i="17"/>
  <c r="E150" i="17"/>
  <c r="D150" i="17"/>
  <c r="C150" i="17"/>
  <c r="E149" i="17"/>
  <c r="D149" i="17"/>
  <c r="C149" i="17"/>
  <c r="E148" i="17"/>
  <c r="D148" i="17"/>
  <c r="C148" i="17"/>
  <c r="E147" i="17"/>
  <c r="D147" i="17"/>
  <c r="C147" i="17"/>
  <c r="E146" i="17"/>
  <c r="D146" i="17"/>
  <c r="C146" i="17"/>
  <c r="E145" i="17"/>
  <c r="D145" i="17"/>
  <c r="C145" i="17"/>
  <c r="E144" i="17"/>
  <c r="D144" i="17"/>
  <c r="C144" i="17"/>
  <c r="E143" i="17"/>
  <c r="D143" i="17"/>
  <c r="C143" i="17"/>
  <c r="E140" i="17"/>
  <c r="D140" i="17"/>
  <c r="C140" i="17"/>
  <c r="E139" i="17"/>
  <c r="D139" i="17"/>
  <c r="C139" i="17"/>
  <c r="E138" i="17"/>
  <c r="D138" i="17"/>
  <c r="C138" i="17"/>
  <c r="E137" i="17"/>
  <c r="D137" i="17"/>
  <c r="C137" i="17"/>
  <c r="E136" i="17"/>
  <c r="D136" i="17"/>
  <c r="C136" i="17"/>
  <c r="E135" i="17"/>
  <c r="D135" i="17"/>
  <c r="C135" i="17"/>
  <c r="E134" i="17"/>
  <c r="D134" i="17"/>
  <c r="C134" i="17"/>
  <c r="E133" i="17"/>
  <c r="D133" i="17"/>
  <c r="C133" i="17"/>
  <c r="E132" i="17"/>
  <c r="D132" i="17"/>
  <c r="C132" i="17"/>
  <c r="E131" i="17"/>
  <c r="D131" i="17"/>
  <c r="C131" i="17"/>
  <c r="E130" i="17"/>
  <c r="D130" i="17"/>
  <c r="C130" i="17"/>
  <c r="E129" i="17"/>
  <c r="D129" i="17"/>
  <c r="C129" i="17"/>
  <c r="E128" i="17"/>
  <c r="D128" i="17"/>
  <c r="C128" i="17"/>
  <c r="G124" i="17"/>
  <c r="H123" i="17"/>
  <c r="G123" i="17"/>
  <c r="F123" i="17"/>
  <c r="E123" i="17"/>
  <c r="D123" i="17"/>
  <c r="C123" i="17"/>
  <c r="H122" i="17"/>
  <c r="F122" i="17"/>
  <c r="E122" i="17"/>
  <c r="D122" i="17"/>
  <c r="C122" i="17"/>
  <c r="H121" i="17"/>
  <c r="H118" i="17" s="1"/>
  <c r="F121" i="17"/>
  <c r="F118" i="17" s="1"/>
  <c r="E121" i="17"/>
  <c r="E118" i="17" s="1"/>
  <c r="D121" i="17"/>
  <c r="D118" i="17" s="1"/>
  <c r="C121" i="17"/>
  <c r="C118" i="17" s="1"/>
  <c r="H117" i="17"/>
  <c r="F117" i="17"/>
  <c r="E117" i="17"/>
  <c r="D117" i="17"/>
  <c r="C117" i="17"/>
  <c r="H116" i="17"/>
  <c r="F116" i="17"/>
  <c r="E116" i="17"/>
  <c r="D116" i="17"/>
  <c r="C116" i="17"/>
  <c r="H115" i="17"/>
  <c r="F115" i="17"/>
  <c r="E115" i="17"/>
  <c r="D115" i="17"/>
  <c r="C115" i="17"/>
  <c r="H114" i="17"/>
  <c r="F114" i="17"/>
  <c r="E114" i="17"/>
  <c r="D114" i="17"/>
  <c r="C114" i="17"/>
  <c r="H113" i="17"/>
  <c r="F113" i="17"/>
  <c r="E113" i="17"/>
  <c r="D113" i="17"/>
  <c r="C113" i="17"/>
  <c r="H112" i="17"/>
  <c r="F112" i="17"/>
  <c r="E112" i="17"/>
  <c r="D112" i="17"/>
  <c r="C112" i="17"/>
  <c r="H111" i="17"/>
  <c r="F111" i="17"/>
  <c r="E111" i="17"/>
  <c r="D111" i="17"/>
  <c r="C111" i="17"/>
  <c r="H110" i="17"/>
  <c r="F110" i="17"/>
  <c r="E110" i="17"/>
  <c r="D110" i="17"/>
  <c r="C110" i="17"/>
  <c r="H109" i="17"/>
  <c r="F109" i="17"/>
  <c r="E109" i="17"/>
  <c r="D109" i="17"/>
  <c r="C109" i="17"/>
  <c r="H108" i="17"/>
  <c r="F108" i="17"/>
  <c r="E108" i="17"/>
  <c r="D108" i="17"/>
  <c r="C108" i="17"/>
  <c r="H107" i="17"/>
  <c r="F107" i="17"/>
  <c r="E107" i="17"/>
  <c r="D107" i="17"/>
  <c r="C107" i="17"/>
  <c r="H106" i="17"/>
  <c r="F106" i="17"/>
  <c r="E106" i="17"/>
  <c r="D106" i="17"/>
  <c r="C106" i="17"/>
  <c r="H105" i="17"/>
  <c r="F105" i="17"/>
  <c r="E105" i="17"/>
  <c r="D105" i="17"/>
  <c r="C105" i="17"/>
  <c r="E101" i="17"/>
  <c r="D101" i="17"/>
  <c r="C101" i="17"/>
  <c r="E100" i="17"/>
  <c r="D100" i="17"/>
  <c r="C100" i="17"/>
  <c r="E99" i="17"/>
  <c r="D99" i="17"/>
  <c r="C99" i="17"/>
  <c r="E96" i="17"/>
  <c r="D96" i="17"/>
  <c r="C96" i="17"/>
  <c r="C95" i="17"/>
  <c r="E94" i="17"/>
  <c r="D94" i="17"/>
  <c r="C94" i="17"/>
  <c r="E93" i="17"/>
  <c r="D93" i="17"/>
  <c r="C93" i="17"/>
  <c r="E92" i="17"/>
  <c r="D92" i="17"/>
  <c r="C92" i="17"/>
  <c r="E91" i="17"/>
  <c r="D91" i="17"/>
  <c r="C91" i="17"/>
  <c r="E89" i="17"/>
  <c r="D89" i="17"/>
  <c r="C89" i="17"/>
  <c r="E88" i="17"/>
  <c r="D88" i="17"/>
  <c r="C88" i="17"/>
  <c r="E87" i="17"/>
  <c r="D87" i="17"/>
  <c r="C87" i="17"/>
  <c r="C85" i="17"/>
  <c r="E84" i="17"/>
  <c r="D84" i="17"/>
  <c r="C84" i="17"/>
  <c r="E83" i="17"/>
  <c r="D83" i="17"/>
  <c r="C83" i="17"/>
  <c r="E82" i="17"/>
  <c r="D82" i="17"/>
  <c r="C82" i="17"/>
  <c r="E81" i="17"/>
  <c r="D81" i="17"/>
  <c r="C81" i="17"/>
  <c r="E80" i="17"/>
  <c r="D80" i="17"/>
  <c r="C80" i="17"/>
  <c r="E79" i="17"/>
  <c r="D79" i="17"/>
  <c r="C79" i="17"/>
  <c r="E77" i="17"/>
  <c r="D77" i="17"/>
  <c r="C77" i="17"/>
  <c r="E76" i="17"/>
  <c r="D76" i="17"/>
  <c r="C76" i="17"/>
  <c r="E75" i="17"/>
  <c r="D75" i="17"/>
  <c r="C75" i="17"/>
  <c r="E74" i="17"/>
  <c r="D74" i="17"/>
  <c r="C74" i="17"/>
  <c r="E73" i="17"/>
  <c r="D73" i="17"/>
  <c r="C73" i="17"/>
  <c r="C68" i="17"/>
  <c r="C67" i="17"/>
  <c r="E65" i="17"/>
  <c r="D65" i="17"/>
  <c r="C65" i="17"/>
  <c r="E64" i="17"/>
  <c r="D64" i="17"/>
  <c r="C64" i="17"/>
  <c r="E63" i="17"/>
  <c r="E62" i="17" s="1"/>
  <c r="D63" i="17"/>
  <c r="C63" i="17"/>
  <c r="C61" i="17"/>
  <c r="C60" i="17"/>
  <c r="E59" i="17"/>
  <c r="D59" i="17"/>
  <c r="C59" i="17"/>
  <c r="E58" i="17"/>
  <c r="D58" i="17"/>
  <c r="C58" i="17"/>
  <c r="E57" i="17"/>
  <c r="D57" i="17"/>
  <c r="C57" i="17"/>
  <c r="E56" i="17"/>
  <c r="D56" i="17"/>
  <c r="C56" i="17"/>
  <c r="C54" i="17"/>
  <c r="C53" i="17" s="1"/>
  <c r="E52" i="17"/>
  <c r="D52" i="17"/>
  <c r="C52" i="17"/>
  <c r="E51" i="17"/>
  <c r="D51" i="17"/>
  <c r="C51" i="17"/>
  <c r="C49" i="17"/>
  <c r="C48" i="17"/>
  <c r="C47" i="17"/>
  <c r="C46" i="17"/>
  <c r="C45" i="17"/>
  <c r="E43" i="17"/>
  <c r="D43" i="17"/>
  <c r="C43" i="17"/>
  <c r="E42" i="17"/>
  <c r="D42" i="17"/>
  <c r="C42" i="17"/>
  <c r="E41" i="17"/>
  <c r="D41" i="17"/>
  <c r="C41" i="17"/>
  <c r="E40" i="17"/>
  <c r="D40" i="17"/>
  <c r="C40" i="17"/>
  <c r="E39" i="17"/>
  <c r="D39" i="17"/>
  <c r="C39" i="17"/>
  <c r="E38" i="17"/>
  <c r="D38" i="17"/>
  <c r="C38" i="17"/>
  <c r="E37" i="17"/>
  <c r="D37" i="17"/>
  <c r="C37" i="17"/>
  <c r="E36" i="17"/>
  <c r="D36" i="17"/>
  <c r="C36" i="17"/>
  <c r="E35" i="17"/>
  <c r="D35" i="17"/>
  <c r="C35" i="17"/>
  <c r="E34" i="17"/>
  <c r="D34" i="17"/>
  <c r="C34" i="17"/>
  <c r="E33" i="17"/>
  <c r="D33" i="17"/>
  <c r="C33" i="17"/>
  <c r="C31" i="17"/>
  <c r="C30" i="17"/>
  <c r="C29" i="17"/>
  <c r="C28" i="17"/>
  <c r="C27" i="17"/>
  <c r="C26" i="17"/>
  <c r="E24" i="17"/>
  <c r="D24" i="17"/>
  <c r="C24" i="17"/>
  <c r="E23" i="17"/>
  <c r="D23" i="17"/>
  <c r="C23" i="17"/>
  <c r="E22" i="17"/>
  <c r="D22" i="17"/>
  <c r="C22" i="17"/>
  <c r="E21" i="17"/>
  <c r="D21" i="17"/>
  <c r="C21" i="17"/>
  <c r="E20" i="17"/>
  <c r="D20" i="17"/>
  <c r="C20" i="17"/>
  <c r="E19" i="17"/>
  <c r="D19" i="17"/>
  <c r="C19" i="17"/>
  <c r="E18" i="17"/>
  <c r="D18" i="17"/>
  <c r="C18" i="17"/>
  <c r="E17" i="17"/>
  <c r="D17" i="17"/>
  <c r="C17" i="17"/>
  <c r="E16" i="17"/>
  <c r="D16" i="17"/>
  <c r="C16" i="17"/>
  <c r="E15" i="17"/>
  <c r="D15" i="17"/>
  <c r="C15" i="17"/>
  <c r="E14" i="17"/>
  <c r="D14" i="17"/>
  <c r="C14" i="17"/>
  <c r="E13" i="17"/>
  <c r="D13" i="17"/>
  <c r="C13" i="17"/>
  <c r="E12" i="17"/>
  <c r="D12" i="17"/>
  <c r="C12" i="17"/>
  <c r="E11" i="17"/>
  <c r="D11" i="17"/>
  <c r="C11" i="17"/>
  <c r="A5" i="17"/>
  <c r="A4" i="17"/>
  <c r="A3" i="17"/>
  <c r="A2" i="17"/>
  <c r="D279" i="17" l="1"/>
  <c r="C335" i="17"/>
  <c r="K335" i="17"/>
  <c r="D55" i="17"/>
  <c r="M369" i="17"/>
  <c r="C32" i="17"/>
  <c r="E50" i="17"/>
  <c r="C279" i="17"/>
  <c r="D335" i="17"/>
  <c r="D329" i="17" s="1"/>
  <c r="H335" i="17"/>
  <c r="L335" i="17"/>
  <c r="P335" i="17"/>
  <c r="M335" i="17"/>
  <c r="K347" i="17"/>
  <c r="E78" i="17"/>
  <c r="E90" i="17"/>
  <c r="E86" i="17" s="1"/>
  <c r="E10" i="17"/>
  <c r="C44" i="17"/>
  <c r="C50" i="17"/>
  <c r="D124" i="17"/>
  <c r="E286" i="17"/>
  <c r="G347" i="17"/>
  <c r="G343" i="17" s="1"/>
  <c r="O347" i="17"/>
  <c r="E347" i="17"/>
  <c r="E343" i="17" s="1"/>
  <c r="M347" i="17"/>
  <c r="F369" i="17"/>
  <c r="J369" i="17"/>
  <c r="N369" i="17"/>
  <c r="I369" i="17"/>
  <c r="D382" i="17"/>
  <c r="H382" i="17"/>
  <c r="L382" i="17"/>
  <c r="P382" i="17"/>
  <c r="J382" i="17"/>
  <c r="N382" i="17"/>
  <c r="Q433" i="17"/>
  <c r="D460" i="17"/>
  <c r="E329" i="17"/>
  <c r="C10" i="17"/>
  <c r="E204" i="17"/>
  <c r="E255" i="17" s="1"/>
  <c r="D204" i="17"/>
  <c r="E238" i="17"/>
  <c r="E263" i="17"/>
  <c r="E279" i="17"/>
  <c r="I335" i="17"/>
  <c r="I329" i="17" s="1"/>
  <c r="Q335" i="17"/>
  <c r="I347" i="17"/>
  <c r="I343" i="17" s="1"/>
  <c r="Q347" i="17"/>
  <c r="Q343" i="17" s="1"/>
  <c r="Q369" i="17"/>
  <c r="F382" i="17"/>
  <c r="P407" i="17"/>
  <c r="D426" i="17"/>
  <c r="H426" i="17"/>
  <c r="L426" i="17"/>
  <c r="P426" i="17"/>
  <c r="F433" i="17"/>
  <c r="J433" i="17"/>
  <c r="N433" i="17"/>
  <c r="M329" i="17"/>
  <c r="M343" i="17"/>
  <c r="E369" i="17"/>
  <c r="D446" i="17"/>
  <c r="H446" i="17"/>
  <c r="L446" i="17"/>
  <c r="P446" i="17"/>
  <c r="N407" i="17"/>
  <c r="R407" i="17"/>
  <c r="F446" i="17"/>
  <c r="J446" i="17"/>
  <c r="N446" i="17"/>
  <c r="F124" i="17"/>
  <c r="E219" i="17"/>
  <c r="C263" i="17"/>
  <c r="H329" i="17"/>
  <c r="P329" i="17"/>
  <c r="Q329" i="17"/>
  <c r="D347" i="17"/>
  <c r="D343" i="17" s="1"/>
  <c r="P347" i="17"/>
  <c r="P343" i="17" s="1"/>
  <c r="C369" i="17"/>
  <c r="K369" i="17"/>
  <c r="L407" i="17"/>
  <c r="I426" i="17"/>
  <c r="Q426" i="17"/>
  <c r="C433" i="17"/>
  <c r="K433" i="17"/>
  <c r="O433" i="17"/>
  <c r="D440" i="17"/>
  <c r="H440" i="17"/>
  <c r="L440" i="17"/>
  <c r="P440" i="17"/>
  <c r="E32" i="17"/>
  <c r="E69" i="17" s="1"/>
  <c r="D50" i="17"/>
  <c r="C66" i="17"/>
  <c r="C78" i="17"/>
  <c r="C72" i="17" s="1"/>
  <c r="D164" i="17"/>
  <c r="C204" i="17"/>
  <c r="F335" i="17"/>
  <c r="J335" i="17"/>
  <c r="J329" i="17" s="1"/>
  <c r="N335" i="17"/>
  <c r="N329" i="17" s="1"/>
  <c r="O343" i="17"/>
  <c r="D433" i="17"/>
  <c r="H433" i="17"/>
  <c r="L433" i="17"/>
  <c r="P433" i="17"/>
  <c r="F436" i="17"/>
  <c r="J436" i="17"/>
  <c r="N436" i="17"/>
  <c r="C443" i="17"/>
  <c r="G443" i="17"/>
  <c r="K443" i="17"/>
  <c r="O443" i="17"/>
  <c r="E72" i="17"/>
  <c r="C55" i="17"/>
  <c r="E102" i="17"/>
  <c r="E141" i="17"/>
  <c r="C153" i="17"/>
  <c r="D219" i="17"/>
  <c r="C297" i="17"/>
  <c r="C315" i="17"/>
  <c r="E320" i="17"/>
  <c r="L329" i="17"/>
  <c r="H347" i="17"/>
  <c r="H343" i="17" s="1"/>
  <c r="L347" i="17"/>
  <c r="L343" i="17" s="1"/>
  <c r="G369" i="17"/>
  <c r="O369" i="17"/>
  <c r="D407" i="17"/>
  <c r="E426" i="17"/>
  <c r="M426" i="17"/>
  <c r="G433" i="17"/>
  <c r="C25" i="17"/>
  <c r="D32" i="17"/>
  <c r="C62" i="17"/>
  <c r="C90" i="17"/>
  <c r="C86" i="17" s="1"/>
  <c r="C102" i="17"/>
  <c r="D142" i="17"/>
  <c r="C142" i="17"/>
  <c r="C201" i="17"/>
  <c r="D263" i="17"/>
  <c r="D273" i="17"/>
  <c r="E273" i="17"/>
  <c r="C273" i="17"/>
  <c r="E297" i="17"/>
  <c r="F347" i="17"/>
  <c r="J347" i="17"/>
  <c r="J343" i="17" s="1"/>
  <c r="N347" i="17"/>
  <c r="N343" i="17" s="1"/>
  <c r="F407" i="17"/>
  <c r="J407" i="17"/>
  <c r="C411" i="17"/>
  <c r="AB411" i="17" s="1"/>
  <c r="C413" i="17"/>
  <c r="AB413" i="17" s="1"/>
  <c r="C426" i="17"/>
  <c r="G426" i="17"/>
  <c r="K426" i="17"/>
  <c r="O426" i="17"/>
  <c r="G445" i="17"/>
  <c r="K445" i="17"/>
  <c r="O445" i="17"/>
  <c r="F440" i="17"/>
  <c r="J440" i="17"/>
  <c r="N440" i="17"/>
  <c r="C460" i="17"/>
  <c r="E460" i="17"/>
  <c r="D62" i="17"/>
  <c r="D78" i="17"/>
  <c r="D72" i="17" s="1"/>
  <c r="D90" i="17"/>
  <c r="D86" i="17" s="1"/>
  <c r="D102" i="17"/>
  <c r="C238" i="17"/>
  <c r="D238" i="17"/>
  <c r="D286" i="17"/>
  <c r="AA412" i="17"/>
  <c r="K412" i="17" s="1"/>
  <c r="AB412" i="17"/>
  <c r="D10" i="17"/>
  <c r="E55" i="17"/>
  <c r="E124" i="17"/>
  <c r="E201" i="17"/>
  <c r="C219" i="17"/>
  <c r="F329" i="17"/>
  <c r="C329" i="17"/>
  <c r="G329" i="17"/>
  <c r="K329" i="17"/>
  <c r="O329" i="17"/>
  <c r="F343" i="17"/>
  <c r="C343" i="17"/>
  <c r="K343" i="17"/>
  <c r="AA411" i="17"/>
  <c r="K411" i="17" s="1"/>
  <c r="AA414" i="17"/>
  <c r="K414" i="17" s="1"/>
  <c r="AB414" i="17"/>
  <c r="C124" i="17"/>
  <c r="H124" i="17"/>
  <c r="C141" i="17"/>
  <c r="E443" i="17"/>
  <c r="E445" i="17"/>
  <c r="I443" i="17"/>
  <c r="I445" i="17"/>
  <c r="M443" i="17"/>
  <c r="M445" i="17"/>
  <c r="E164" i="17"/>
  <c r="C286" i="17"/>
  <c r="D297" i="17"/>
  <c r="D320" i="17"/>
  <c r="D369" i="17"/>
  <c r="H369" i="17"/>
  <c r="L369" i="17"/>
  <c r="P369" i="17"/>
  <c r="E382" i="17"/>
  <c r="I382" i="17"/>
  <c r="M382" i="17"/>
  <c r="Q382" i="17"/>
  <c r="E407" i="17"/>
  <c r="I407" i="17"/>
  <c r="M407" i="17"/>
  <c r="Q407" i="17"/>
  <c r="F445" i="17"/>
  <c r="F447" i="17" s="1"/>
  <c r="J445" i="17"/>
  <c r="N445" i="17"/>
  <c r="G446" i="17"/>
  <c r="C446" i="17" s="1"/>
  <c r="K446" i="17"/>
  <c r="K447" i="17" s="1"/>
  <c r="O446" i="17"/>
  <c r="O447" i="17" s="1"/>
  <c r="F426" i="17"/>
  <c r="N426" i="17"/>
  <c r="C436" i="17"/>
  <c r="G436" i="17"/>
  <c r="K436" i="17"/>
  <c r="O436" i="17"/>
  <c r="C440" i="17"/>
  <c r="G440" i="17"/>
  <c r="K440" i="17"/>
  <c r="O440" i="17"/>
  <c r="F443" i="17"/>
  <c r="J443" i="17"/>
  <c r="N443" i="17"/>
  <c r="C508" i="17"/>
  <c r="C540" i="17" s="1"/>
  <c r="Q445" i="17"/>
  <c r="D141" i="17"/>
  <c r="E142" i="17"/>
  <c r="D201" i="17"/>
  <c r="C382" i="17"/>
  <c r="G382" i="17"/>
  <c r="K382" i="17"/>
  <c r="O382" i="17"/>
  <c r="C407" i="17"/>
  <c r="G407" i="17"/>
  <c r="K407" i="17"/>
  <c r="O407" i="17"/>
  <c r="D445" i="17"/>
  <c r="H445" i="17"/>
  <c r="H447" i="17" s="1"/>
  <c r="L445" i="17"/>
  <c r="P445" i="17"/>
  <c r="P447" i="17" s="1"/>
  <c r="E446" i="17"/>
  <c r="I446" i="17"/>
  <c r="M446" i="17"/>
  <c r="Q446" i="17"/>
  <c r="J426" i="17"/>
  <c r="E436" i="17"/>
  <c r="I436" i="17"/>
  <c r="M436" i="17"/>
  <c r="Q436" i="17"/>
  <c r="E440" i="17"/>
  <c r="I440" i="17"/>
  <c r="M440" i="17"/>
  <c r="Q440" i="17"/>
  <c r="D443" i="17"/>
  <c r="H443" i="17"/>
  <c r="L443" i="17"/>
  <c r="P443" i="17"/>
  <c r="C512" i="17"/>
  <c r="I540" i="16"/>
  <c r="M539" i="16"/>
  <c r="L539" i="16"/>
  <c r="K539" i="16"/>
  <c r="J539" i="16"/>
  <c r="I539" i="16"/>
  <c r="H539" i="16"/>
  <c r="G539" i="16"/>
  <c r="F539" i="16"/>
  <c r="E539" i="16"/>
  <c r="D539" i="16"/>
  <c r="C538" i="16"/>
  <c r="C535" i="16"/>
  <c r="C534" i="16"/>
  <c r="C533" i="16"/>
  <c r="M532" i="16"/>
  <c r="L532" i="16"/>
  <c r="K532" i="16"/>
  <c r="J532" i="16"/>
  <c r="I532" i="16"/>
  <c r="H532" i="16"/>
  <c r="G532" i="16"/>
  <c r="F532" i="16"/>
  <c r="E532" i="16"/>
  <c r="D532" i="16"/>
  <c r="C531" i="16"/>
  <c r="C530" i="16"/>
  <c r="C529" i="16"/>
  <c r="C528" i="16"/>
  <c r="C532" i="16" s="1"/>
  <c r="C527" i="16"/>
  <c r="C526" i="16"/>
  <c r="M525" i="16"/>
  <c r="L525" i="16"/>
  <c r="K525" i="16"/>
  <c r="J525" i="16"/>
  <c r="I525" i="16"/>
  <c r="H525" i="16"/>
  <c r="G525" i="16"/>
  <c r="F525" i="16"/>
  <c r="E525" i="16"/>
  <c r="D525" i="16"/>
  <c r="C524" i="16"/>
  <c r="C523" i="16"/>
  <c r="C522" i="16"/>
  <c r="C521" i="16"/>
  <c r="C520" i="16"/>
  <c r="C519" i="16"/>
  <c r="C518" i="16"/>
  <c r="C517" i="16"/>
  <c r="M516" i="16"/>
  <c r="L516" i="16"/>
  <c r="K516" i="16"/>
  <c r="J516" i="16"/>
  <c r="I516" i="16"/>
  <c r="H516" i="16"/>
  <c r="G516" i="16"/>
  <c r="F516" i="16"/>
  <c r="E516" i="16"/>
  <c r="D516" i="16"/>
  <c r="C516" i="16"/>
  <c r="C515" i="16"/>
  <c r="C514" i="16"/>
  <c r="C513" i="16"/>
  <c r="M512" i="16"/>
  <c r="L512" i="16"/>
  <c r="K512" i="16"/>
  <c r="J512" i="16"/>
  <c r="I512" i="16"/>
  <c r="H512" i="16"/>
  <c r="G512" i="16"/>
  <c r="F512" i="16"/>
  <c r="E512" i="16"/>
  <c r="D512" i="16"/>
  <c r="C511" i="16"/>
  <c r="C510" i="16"/>
  <c r="C512" i="16" s="1"/>
  <c r="C509" i="16"/>
  <c r="M508" i="16"/>
  <c r="L508" i="16"/>
  <c r="K508" i="16"/>
  <c r="K540" i="16" s="1"/>
  <c r="J508" i="16"/>
  <c r="I508" i="16"/>
  <c r="H508" i="16"/>
  <c r="G508" i="16"/>
  <c r="F508" i="16"/>
  <c r="E508" i="16"/>
  <c r="D508" i="16"/>
  <c r="C507" i="16"/>
  <c r="C506" i="16"/>
  <c r="C505" i="16"/>
  <c r="C504" i="16"/>
  <c r="C508" i="16" s="1"/>
  <c r="M503" i="16"/>
  <c r="L503" i="16"/>
  <c r="K503" i="16"/>
  <c r="J503" i="16"/>
  <c r="J540" i="16" s="1"/>
  <c r="I503" i="16"/>
  <c r="H503" i="16"/>
  <c r="G503" i="16"/>
  <c r="G540" i="16" s="1"/>
  <c r="F503" i="16"/>
  <c r="F540" i="16" s="1"/>
  <c r="E503" i="16"/>
  <c r="D503" i="16"/>
  <c r="C502" i="16"/>
  <c r="C501" i="16"/>
  <c r="C500" i="16"/>
  <c r="C499" i="16"/>
  <c r="C498" i="16"/>
  <c r="C503" i="16" s="1"/>
  <c r="C483" i="16"/>
  <c r="C482" i="16"/>
  <c r="AB479" i="16"/>
  <c r="AA479" i="16"/>
  <c r="F479" i="16" s="1"/>
  <c r="AB478" i="16"/>
  <c r="AA478" i="16"/>
  <c r="F478" i="16" s="1"/>
  <c r="AB477" i="16"/>
  <c r="AA477" i="16"/>
  <c r="F477" i="16"/>
  <c r="K474" i="16"/>
  <c r="C474" i="16"/>
  <c r="AA474" i="16" s="1"/>
  <c r="AB473" i="16"/>
  <c r="C473" i="16"/>
  <c r="AA473" i="16" s="1"/>
  <c r="K473" i="16" s="1"/>
  <c r="AB472" i="16"/>
  <c r="K472" i="16"/>
  <c r="C472" i="16"/>
  <c r="AA472" i="16" s="1"/>
  <c r="D459" i="16"/>
  <c r="C459" i="16"/>
  <c r="E458" i="16"/>
  <c r="D458" i="16"/>
  <c r="C458" i="16"/>
  <c r="E457" i="16"/>
  <c r="D457" i="16"/>
  <c r="C457" i="16"/>
  <c r="E456" i="16"/>
  <c r="D456" i="16"/>
  <c r="C456" i="16"/>
  <c r="E455" i="16"/>
  <c r="D455" i="16"/>
  <c r="C455" i="16"/>
  <c r="D454" i="16"/>
  <c r="C454" i="16"/>
  <c r="E453" i="16"/>
  <c r="D453" i="16"/>
  <c r="C453" i="16"/>
  <c r="D452" i="16"/>
  <c r="C452" i="16"/>
  <c r="E451" i="16"/>
  <c r="D451" i="16"/>
  <c r="C451" i="16"/>
  <c r="D450" i="16"/>
  <c r="C450" i="16"/>
  <c r="Q444" i="16"/>
  <c r="P444" i="16"/>
  <c r="O444" i="16"/>
  <c r="N444" i="16"/>
  <c r="M444" i="16"/>
  <c r="L444" i="16"/>
  <c r="K444" i="16"/>
  <c r="J444" i="16"/>
  <c r="I444" i="16"/>
  <c r="H444" i="16"/>
  <c r="G444" i="16"/>
  <c r="F444" i="16"/>
  <c r="E444" i="16"/>
  <c r="D444" i="16"/>
  <c r="C444" i="16"/>
  <c r="Q442" i="16"/>
  <c r="P442" i="16"/>
  <c r="O442" i="16"/>
  <c r="N442" i="16"/>
  <c r="M442" i="16"/>
  <c r="L442" i="16"/>
  <c r="K442" i="16"/>
  <c r="J442" i="16"/>
  <c r="I442" i="16"/>
  <c r="H442" i="16"/>
  <c r="G442" i="16"/>
  <c r="F442" i="16"/>
  <c r="E442" i="16"/>
  <c r="D442" i="16"/>
  <c r="C442" i="16"/>
  <c r="Q441" i="16"/>
  <c r="P441" i="16"/>
  <c r="O441" i="16"/>
  <c r="N441" i="16"/>
  <c r="M441" i="16"/>
  <c r="L441" i="16"/>
  <c r="K441" i="16"/>
  <c r="K443" i="16" s="1"/>
  <c r="J441" i="16"/>
  <c r="I441" i="16"/>
  <c r="H441" i="16"/>
  <c r="G441" i="16"/>
  <c r="F441" i="16"/>
  <c r="E441" i="16"/>
  <c r="D441" i="16"/>
  <c r="C441" i="16"/>
  <c r="C443" i="16" s="1"/>
  <c r="Q439" i="16"/>
  <c r="P439" i="16"/>
  <c r="O439" i="16"/>
  <c r="N439" i="16"/>
  <c r="M439" i="16"/>
  <c r="L439" i="16"/>
  <c r="K439" i="16"/>
  <c r="J439" i="16"/>
  <c r="I439" i="16"/>
  <c r="H439" i="16"/>
  <c r="G439" i="16"/>
  <c r="F439" i="16"/>
  <c r="E439" i="16"/>
  <c r="D439" i="16"/>
  <c r="C439" i="16"/>
  <c r="Q438" i="16"/>
  <c r="Q440" i="16" s="1"/>
  <c r="P438" i="16"/>
  <c r="O438" i="16"/>
  <c r="N438" i="16"/>
  <c r="M438" i="16"/>
  <c r="M440" i="16" s="1"/>
  <c r="L438" i="16"/>
  <c r="K438" i="16"/>
  <c r="J438" i="16"/>
  <c r="I438" i="16"/>
  <c r="I440" i="16" s="1"/>
  <c r="H438" i="16"/>
  <c r="G438" i="16"/>
  <c r="F438" i="16"/>
  <c r="E438" i="16"/>
  <c r="E440" i="16" s="1"/>
  <c r="D438" i="16"/>
  <c r="C438" i="16"/>
  <c r="Q437" i="16"/>
  <c r="P437" i="16"/>
  <c r="O437" i="16"/>
  <c r="N437" i="16"/>
  <c r="M437" i="16"/>
  <c r="L437" i="16"/>
  <c r="K437" i="16"/>
  <c r="J437" i="16"/>
  <c r="I437" i="16"/>
  <c r="H437" i="16"/>
  <c r="G437" i="16"/>
  <c r="F437" i="16"/>
  <c r="E437" i="16"/>
  <c r="D437" i="16"/>
  <c r="C437" i="16"/>
  <c r="Q435" i="16"/>
  <c r="P435" i="16"/>
  <c r="O435" i="16"/>
  <c r="N435" i="16"/>
  <c r="M435" i="16"/>
  <c r="L435" i="16"/>
  <c r="K435" i="16"/>
  <c r="J435" i="16"/>
  <c r="I435" i="16"/>
  <c r="H435" i="16"/>
  <c r="G435" i="16"/>
  <c r="F435" i="16"/>
  <c r="E435" i="16"/>
  <c r="D435" i="16"/>
  <c r="C435" i="16"/>
  <c r="Q434" i="16"/>
  <c r="P434" i="16"/>
  <c r="O434" i="16"/>
  <c r="N434" i="16"/>
  <c r="M434" i="16"/>
  <c r="L434" i="16"/>
  <c r="K434" i="16"/>
  <c r="J434" i="16"/>
  <c r="I434" i="16"/>
  <c r="H434" i="16"/>
  <c r="G434" i="16"/>
  <c r="F434" i="16"/>
  <c r="E434" i="16"/>
  <c r="D434" i="16"/>
  <c r="C434" i="16"/>
  <c r="Q432" i="16"/>
  <c r="P432" i="16"/>
  <c r="O432" i="16"/>
  <c r="N432" i="16"/>
  <c r="M432" i="16"/>
  <c r="L432" i="16"/>
  <c r="K432" i="16"/>
  <c r="J432" i="16"/>
  <c r="I432" i="16"/>
  <c r="H432" i="16"/>
  <c r="G432" i="16"/>
  <c r="F432" i="16"/>
  <c r="E432" i="16"/>
  <c r="D432" i="16"/>
  <c r="C432" i="16"/>
  <c r="Q431" i="16"/>
  <c r="P431" i="16"/>
  <c r="O431" i="16"/>
  <c r="N431" i="16"/>
  <c r="M431" i="16"/>
  <c r="L431" i="16"/>
  <c r="K431" i="16"/>
  <c r="J431" i="16"/>
  <c r="I431" i="16"/>
  <c r="H431" i="16"/>
  <c r="G431" i="16"/>
  <c r="F431" i="16"/>
  <c r="E431" i="16"/>
  <c r="D431" i="16"/>
  <c r="C431" i="16"/>
  <c r="Q430" i="16"/>
  <c r="P430" i="16"/>
  <c r="O430" i="16"/>
  <c r="N430" i="16"/>
  <c r="M430" i="16"/>
  <c r="L430" i="16"/>
  <c r="K430" i="16"/>
  <c r="J430" i="16"/>
  <c r="I430" i="16"/>
  <c r="H430" i="16"/>
  <c r="G430" i="16"/>
  <c r="F430" i="16"/>
  <c r="E430" i="16"/>
  <c r="D430" i="16"/>
  <c r="C430" i="16"/>
  <c r="Q429" i="16"/>
  <c r="P429" i="16"/>
  <c r="O429" i="16"/>
  <c r="N429" i="16"/>
  <c r="M429" i="16"/>
  <c r="L429" i="16"/>
  <c r="K429" i="16"/>
  <c r="J429" i="16"/>
  <c r="I429" i="16"/>
  <c r="H429" i="16"/>
  <c r="G429" i="16"/>
  <c r="F429" i="16"/>
  <c r="E429" i="16"/>
  <c r="D429" i="16"/>
  <c r="C429" i="16"/>
  <c r="Q428" i="16"/>
  <c r="P428" i="16"/>
  <c r="O428" i="16"/>
  <c r="N428" i="16"/>
  <c r="M428" i="16"/>
  <c r="L428" i="16"/>
  <c r="K428" i="16"/>
  <c r="J428" i="16"/>
  <c r="I428" i="16"/>
  <c r="H428" i="16"/>
  <c r="G428" i="16"/>
  <c r="F428" i="16"/>
  <c r="E428" i="16"/>
  <c r="D428" i="16"/>
  <c r="C428" i="16"/>
  <c r="Q427" i="16"/>
  <c r="P427" i="16"/>
  <c r="O427" i="16"/>
  <c r="N427" i="16"/>
  <c r="M427" i="16"/>
  <c r="L427" i="16"/>
  <c r="K427" i="16"/>
  <c r="J427" i="16"/>
  <c r="I427" i="16"/>
  <c r="H427" i="16"/>
  <c r="G427" i="16"/>
  <c r="F427" i="16"/>
  <c r="E427" i="16"/>
  <c r="D427" i="16"/>
  <c r="C427" i="16"/>
  <c r="Q425" i="16"/>
  <c r="P425" i="16"/>
  <c r="O425" i="16"/>
  <c r="O446" i="16" s="1"/>
  <c r="N425" i="16"/>
  <c r="M425" i="16"/>
  <c r="L425" i="16"/>
  <c r="K425" i="16"/>
  <c r="J425" i="16"/>
  <c r="I425" i="16"/>
  <c r="H425" i="16"/>
  <c r="G425" i="16"/>
  <c r="F425" i="16"/>
  <c r="E425" i="16"/>
  <c r="D425" i="16"/>
  <c r="C425" i="16"/>
  <c r="Q424" i="16"/>
  <c r="P424" i="16"/>
  <c r="O424" i="16"/>
  <c r="N424" i="16"/>
  <c r="M424" i="16"/>
  <c r="L424" i="16"/>
  <c r="K424" i="16"/>
  <c r="J424" i="16"/>
  <c r="I424" i="16"/>
  <c r="H424" i="16"/>
  <c r="G424" i="16"/>
  <c r="F424" i="16"/>
  <c r="E424" i="16"/>
  <c r="D424" i="16"/>
  <c r="C424" i="16"/>
  <c r="D419" i="16"/>
  <c r="C419" i="16"/>
  <c r="D418" i="16"/>
  <c r="C418" i="16"/>
  <c r="F414" i="16"/>
  <c r="E414" i="16"/>
  <c r="F413" i="16"/>
  <c r="E413" i="16"/>
  <c r="F412" i="16"/>
  <c r="E412" i="16"/>
  <c r="F411" i="16"/>
  <c r="E411" i="16"/>
  <c r="R406" i="16"/>
  <c r="Q406" i="16"/>
  <c r="P406" i="16"/>
  <c r="O406" i="16"/>
  <c r="N406" i="16"/>
  <c r="M406" i="16"/>
  <c r="L406" i="16"/>
  <c r="J406" i="16"/>
  <c r="I406" i="16"/>
  <c r="H406" i="16"/>
  <c r="G406" i="16"/>
  <c r="F406" i="16"/>
  <c r="E406" i="16"/>
  <c r="D406" i="16"/>
  <c r="C406" i="16"/>
  <c r="R405" i="16"/>
  <c r="Q405" i="16"/>
  <c r="P405" i="16"/>
  <c r="O405" i="16"/>
  <c r="N405" i="16"/>
  <c r="M405" i="16"/>
  <c r="L405" i="16"/>
  <c r="J405" i="16"/>
  <c r="I405" i="16"/>
  <c r="H405" i="16"/>
  <c r="G405" i="16"/>
  <c r="F405" i="16"/>
  <c r="E405" i="16"/>
  <c r="D405" i="16"/>
  <c r="C405" i="16"/>
  <c r="R404" i="16"/>
  <c r="Q404" i="16"/>
  <c r="P404" i="16"/>
  <c r="O404" i="16"/>
  <c r="N404" i="16"/>
  <c r="M404" i="16"/>
  <c r="L404" i="16"/>
  <c r="K407" i="16"/>
  <c r="J404" i="16"/>
  <c r="I404" i="16"/>
  <c r="H404" i="16"/>
  <c r="G404" i="16"/>
  <c r="F404" i="16"/>
  <c r="E404" i="16"/>
  <c r="D404" i="16"/>
  <c r="C404" i="16"/>
  <c r="R403" i="16"/>
  <c r="R400" i="16" s="1"/>
  <c r="Q403" i="16"/>
  <c r="Q400" i="16" s="1"/>
  <c r="P403" i="16"/>
  <c r="P400" i="16" s="1"/>
  <c r="O403" i="16"/>
  <c r="O400" i="16" s="1"/>
  <c r="N403" i="16"/>
  <c r="N400" i="16" s="1"/>
  <c r="M403" i="16"/>
  <c r="M400" i="16" s="1"/>
  <c r="L403" i="16"/>
  <c r="L400" i="16" s="1"/>
  <c r="J403" i="16"/>
  <c r="J400" i="16" s="1"/>
  <c r="I403" i="16"/>
  <c r="I400" i="16" s="1"/>
  <c r="H403" i="16"/>
  <c r="G403" i="16"/>
  <c r="G400" i="16" s="1"/>
  <c r="F403" i="16"/>
  <c r="F400" i="16" s="1"/>
  <c r="E403" i="16"/>
  <c r="E400" i="16" s="1"/>
  <c r="D403" i="16"/>
  <c r="C403" i="16"/>
  <c r="C400" i="16" s="1"/>
  <c r="H400" i="16"/>
  <c r="D400" i="16"/>
  <c r="R399" i="16"/>
  <c r="Q399" i="16"/>
  <c r="P399" i="16"/>
  <c r="O399" i="16"/>
  <c r="N399" i="16"/>
  <c r="M399" i="16"/>
  <c r="L399" i="16"/>
  <c r="J399" i="16"/>
  <c r="I399" i="16"/>
  <c r="H399" i="16"/>
  <c r="G399" i="16"/>
  <c r="F399" i="16"/>
  <c r="E399" i="16"/>
  <c r="D399" i="16"/>
  <c r="C399" i="16"/>
  <c r="R398" i="16"/>
  <c r="Q398" i="16"/>
  <c r="P398" i="16"/>
  <c r="O398" i="16"/>
  <c r="N398" i="16"/>
  <c r="M398" i="16"/>
  <c r="L398" i="16"/>
  <c r="J398" i="16"/>
  <c r="I398" i="16"/>
  <c r="H398" i="16"/>
  <c r="G398" i="16"/>
  <c r="F398" i="16"/>
  <c r="E398" i="16"/>
  <c r="D398" i="16"/>
  <c r="C398" i="16"/>
  <c r="R397" i="16"/>
  <c r="Q397" i="16"/>
  <c r="P397" i="16"/>
  <c r="O397" i="16"/>
  <c r="N397" i="16"/>
  <c r="M397" i="16"/>
  <c r="L397" i="16"/>
  <c r="J397" i="16"/>
  <c r="I397" i="16"/>
  <c r="H397" i="16"/>
  <c r="G397" i="16"/>
  <c r="F397" i="16"/>
  <c r="E397" i="16"/>
  <c r="D397" i="16"/>
  <c r="C397" i="16"/>
  <c r="R396" i="16"/>
  <c r="Q396" i="16"/>
  <c r="P396" i="16"/>
  <c r="O396" i="16"/>
  <c r="N396" i="16"/>
  <c r="M396" i="16"/>
  <c r="L396" i="16"/>
  <c r="J396" i="16"/>
  <c r="I396" i="16"/>
  <c r="H396" i="16"/>
  <c r="G396" i="16"/>
  <c r="F396" i="16"/>
  <c r="E396" i="16"/>
  <c r="D396" i="16"/>
  <c r="C396" i="16"/>
  <c r="R395" i="16"/>
  <c r="Q395" i="16"/>
  <c r="P395" i="16"/>
  <c r="O395" i="16"/>
  <c r="N395" i="16"/>
  <c r="M395" i="16"/>
  <c r="L395" i="16"/>
  <c r="J395" i="16"/>
  <c r="I395" i="16"/>
  <c r="H395" i="16"/>
  <c r="G395" i="16"/>
  <c r="F395" i="16"/>
  <c r="E395" i="16"/>
  <c r="D395" i="16"/>
  <c r="C395" i="16"/>
  <c r="R394" i="16"/>
  <c r="Q394" i="16"/>
  <c r="P394" i="16"/>
  <c r="O394" i="16"/>
  <c r="N394" i="16"/>
  <c r="M394" i="16"/>
  <c r="L394" i="16"/>
  <c r="J394" i="16"/>
  <c r="I394" i="16"/>
  <c r="H394" i="16"/>
  <c r="G394" i="16"/>
  <c r="F394" i="16"/>
  <c r="E394" i="16"/>
  <c r="D394" i="16"/>
  <c r="C394" i="16"/>
  <c r="R393" i="16"/>
  <c r="Q393" i="16"/>
  <c r="P393" i="16"/>
  <c r="O393" i="16"/>
  <c r="N393" i="16"/>
  <c r="M393" i="16"/>
  <c r="L393" i="16"/>
  <c r="J393" i="16"/>
  <c r="I393" i="16"/>
  <c r="H393" i="16"/>
  <c r="G393" i="16"/>
  <c r="F393" i="16"/>
  <c r="E393" i="16"/>
  <c r="D393" i="16"/>
  <c r="C393" i="16"/>
  <c r="R392" i="16"/>
  <c r="Q392" i="16"/>
  <c r="P392" i="16"/>
  <c r="O392" i="16"/>
  <c r="N392" i="16"/>
  <c r="M392" i="16"/>
  <c r="L392" i="16"/>
  <c r="J392" i="16"/>
  <c r="I392" i="16"/>
  <c r="H392" i="16"/>
  <c r="G392" i="16"/>
  <c r="F392" i="16"/>
  <c r="E392" i="16"/>
  <c r="D392" i="16"/>
  <c r="C392" i="16"/>
  <c r="R391" i="16"/>
  <c r="Q391" i="16"/>
  <c r="P391" i="16"/>
  <c r="O391" i="16"/>
  <c r="N391" i="16"/>
  <c r="M391" i="16"/>
  <c r="L391" i="16"/>
  <c r="J391" i="16"/>
  <c r="I391" i="16"/>
  <c r="H391" i="16"/>
  <c r="G391" i="16"/>
  <c r="F391" i="16"/>
  <c r="E391" i="16"/>
  <c r="D391" i="16"/>
  <c r="C391" i="16"/>
  <c r="R390" i="16"/>
  <c r="Q390" i="16"/>
  <c r="P390" i="16"/>
  <c r="O390" i="16"/>
  <c r="N390" i="16"/>
  <c r="M390" i="16"/>
  <c r="L390" i="16"/>
  <c r="J390" i="16"/>
  <c r="I390" i="16"/>
  <c r="H390" i="16"/>
  <c r="G390" i="16"/>
  <c r="F390" i="16"/>
  <c r="E390" i="16"/>
  <c r="D390" i="16"/>
  <c r="C390" i="16"/>
  <c r="R389" i="16"/>
  <c r="Q389" i="16"/>
  <c r="P389" i="16"/>
  <c r="O389" i="16"/>
  <c r="N389" i="16"/>
  <c r="M389" i="16"/>
  <c r="L389" i="16"/>
  <c r="J389" i="16"/>
  <c r="I389" i="16"/>
  <c r="H389" i="16"/>
  <c r="G389" i="16"/>
  <c r="F389" i="16"/>
  <c r="E389" i="16"/>
  <c r="D389" i="16"/>
  <c r="C389" i="16"/>
  <c r="R388" i="16"/>
  <c r="Q388" i="16"/>
  <c r="P388" i="16"/>
  <c r="O388" i="16"/>
  <c r="N388" i="16"/>
  <c r="M388" i="16"/>
  <c r="L388" i="16"/>
  <c r="J388" i="16"/>
  <c r="I388" i="16"/>
  <c r="H388" i="16"/>
  <c r="G388" i="16"/>
  <c r="F388" i="16"/>
  <c r="E388" i="16"/>
  <c r="D388" i="16"/>
  <c r="C388" i="16"/>
  <c r="R387" i="16"/>
  <c r="Q387" i="16"/>
  <c r="P387" i="16"/>
  <c r="O387" i="16"/>
  <c r="N387" i="16"/>
  <c r="M387" i="16"/>
  <c r="L387" i="16"/>
  <c r="J387" i="16"/>
  <c r="I387" i="16"/>
  <c r="H387" i="16"/>
  <c r="G387" i="16"/>
  <c r="F387" i="16"/>
  <c r="E387" i="16"/>
  <c r="D387" i="16"/>
  <c r="C387" i="16"/>
  <c r="Q381" i="16"/>
  <c r="P381" i="16"/>
  <c r="O381" i="16"/>
  <c r="N381" i="16"/>
  <c r="M381" i="16"/>
  <c r="L381" i="16"/>
  <c r="K381" i="16"/>
  <c r="J381" i="16"/>
  <c r="I381" i="16"/>
  <c r="H381" i="16"/>
  <c r="G381" i="16"/>
  <c r="F381" i="16"/>
  <c r="E381" i="16"/>
  <c r="D381" i="16"/>
  <c r="C381" i="16"/>
  <c r="Q380" i="16"/>
  <c r="P380" i="16"/>
  <c r="O380" i="16"/>
  <c r="N380" i="16"/>
  <c r="M380" i="16"/>
  <c r="L380" i="16"/>
  <c r="K380" i="16"/>
  <c r="J380" i="16"/>
  <c r="I380" i="16"/>
  <c r="H380" i="16"/>
  <c r="G380" i="16"/>
  <c r="F380" i="16"/>
  <c r="E380" i="16"/>
  <c r="D380" i="16"/>
  <c r="C380" i="16"/>
  <c r="Q379" i="16"/>
  <c r="P379" i="16"/>
  <c r="O379" i="16"/>
  <c r="N379" i="16"/>
  <c r="M379" i="16"/>
  <c r="L379" i="16"/>
  <c r="K379" i="16"/>
  <c r="J379" i="16"/>
  <c r="I379" i="16"/>
  <c r="H379" i="16"/>
  <c r="G379" i="16"/>
  <c r="F379" i="16"/>
  <c r="E379" i="16"/>
  <c r="D379" i="16"/>
  <c r="C379" i="16"/>
  <c r="Q378" i="16"/>
  <c r="P378" i="16"/>
  <c r="O378" i="16"/>
  <c r="N378" i="16"/>
  <c r="M378" i="16"/>
  <c r="L378" i="16"/>
  <c r="K378" i="16"/>
  <c r="J378" i="16"/>
  <c r="I378" i="16"/>
  <c r="H378" i="16"/>
  <c r="G378" i="16"/>
  <c r="F378" i="16"/>
  <c r="E378" i="16"/>
  <c r="D378" i="16"/>
  <c r="C378" i="16"/>
  <c r="Q377" i="16"/>
  <c r="P377" i="16"/>
  <c r="O377" i="16"/>
  <c r="N377" i="16"/>
  <c r="M377" i="16"/>
  <c r="L377" i="16"/>
  <c r="K377" i="16"/>
  <c r="J377" i="16"/>
  <c r="I377" i="16"/>
  <c r="H377" i="16"/>
  <c r="G377" i="16"/>
  <c r="F377" i="16"/>
  <c r="E377" i="16"/>
  <c r="D377" i="16"/>
  <c r="C377" i="16"/>
  <c r="Q376" i="16"/>
  <c r="P376" i="16"/>
  <c r="O376" i="16"/>
  <c r="N376" i="16"/>
  <c r="M376" i="16"/>
  <c r="L376" i="16"/>
  <c r="K376" i="16"/>
  <c r="J376" i="16"/>
  <c r="I376" i="16"/>
  <c r="H376" i="16"/>
  <c r="G376" i="16"/>
  <c r="F376" i="16"/>
  <c r="E376" i="16"/>
  <c r="D376" i="16"/>
  <c r="C376" i="16"/>
  <c r="Q375" i="16"/>
  <c r="P375" i="16"/>
  <c r="O375" i="16"/>
  <c r="N375" i="16"/>
  <c r="M375" i="16"/>
  <c r="L375" i="16"/>
  <c r="K375" i="16"/>
  <c r="J375" i="16"/>
  <c r="I375" i="16"/>
  <c r="H375" i="16"/>
  <c r="G375" i="16"/>
  <c r="F375" i="16"/>
  <c r="E375" i="16"/>
  <c r="D375" i="16"/>
  <c r="C375" i="16"/>
  <c r="Q374" i="16"/>
  <c r="P374" i="16"/>
  <c r="O374" i="16"/>
  <c r="N374" i="16"/>
  <c r="M374" i="16"/>
  <c r="L374" i="16"/>
  <c r="K374" i="16"/>
  <c r="J374" i="16"/>
  <c r="I374" i="16"/>
  <c r="H374" i="16"/>
  <c r="G374" i="16"/>
  <c r="F374" i="16"/>
  <c r="E374" i="16"/>
  <c r="D374" i="16"/>
  <c r="C374" i="16"/>
  <c r="Q368" i="16"/>
  <c r="P368" i="16"/>
  <c r="O368" i="16"/>
  <c r="N368" i="16"/>
  <c r="M368" i="16"/>
  <c r="L368" i="16"/>
  <c r="K368" i="16"/>
  <c r="J368" i="16"/>
  <c r="I368" i="16"/>
  <c r="H368" i="16"/>
  <c r="G368" i="16"/>
  <c r="F368" i="16"/>
  <c r="E368" i="16"/>
  <c r="D368" i="16"/>
  <c r="C368" i="16"/>
  <c r="Q367" i="16"/>
  <c r="P367" i="16"/>
  <c r="O367" i="16"/>
  <c r="N367" i="16"/>
  <c r="M367" i="16"/>
  <c r="L367" i="16"/>
  <c r="K367" i="16"/>
  <c r="J367" i="16"/>
  <c r="I367" i="16"/>
  <c r="H367" i="16"/>
  <c r="G367" i="16"/>
  <c r="F367" i="16"/>
  <c r="E367" i="16"/>
  <c r="D367" i="16"/>
  <c r="C367" i="16"/>
  <c r="Q366" i="16"/>
  <c r="P366" i="16"/>
  <c r="O366" i="16"/>
  <c r="N366" i="16"/>
  <c r="M366" i="16"/>
  <c r="L366" i="16"/>
  <c r="K366" i="16"/>
  <c r="J366" i="16"/>
  <c r="I366" i="16"/>
  <c r="H366" i="16"/>
  <c r="G366" i="16"/>
  <c r="F366" i="16"/>
  <c r="E366" i="16"/>
  <c r="D366" i="16"/>
  <c r="C366" i="16"/>
  <c r="Q364" i="16"/>
  <c r="P364" i="16"/>
  <c r="O364" i="16"/>
  <c r="N364" i="16"/>
  <c r="M364" i="16"/>
  <c r="L364" i="16"/>
  <c r="K364" i="16"/>
  <c r="J364" i="16"/>
  <c r="I364" i="16"/>
  <c r="H364" i="16"/>
  <c r="G364" i="16"/>
  <c r="F364" i="16"/>
  <c r="E364" i="16"/>
  <c r="D364" i="16"/>
  <c r="C364" i="16"/>
  <c r="Q362" i="16"/>
  <c r="P362" i="16"/>
  <c r="O362" i="16"/>
  <c r="N362" i="16"/>
  <c r="M362" i="16"/>
  <c r="L362" i="16"/>
  <c r="K362" i="16"/>
  <c r="J362" i="16"/>
  <c r="I362" i="16"/>
  <c r="H362" i="16"/>
  <c r="G362" i="16"/>
  <c r="F362" i="16"/>
  <c r="E362" i="16"/>
  <c r="D362" i="16"/>
  <c r="C362" i="16"/>
  <c r="Q361" i="16"/>
  <c r="P361" i="16"/>
  <c r="O361" i="16"/>
  <c r="N361" i="16"/>
  <c r="M361" i="16"/>
  <c r="L361" i="16"/>
  <c r="K361" i="16"/>
  <c r="J361" i="16"/>
  <c r="I361" i="16"/>
  <c r="H361" i="16"/>
  <c r="G361" i="16"/>
  <c r="F361" i="16"/>
  <c r="E361" i="16"/>
  <c r="D361" i="16"/>
  <c r="C361" i="16"/>
  <c r="Q354" i="16"/>
  <c r="P354" i="16"/>
  <c r="O354" i="16"/>
  <c r="N354" i="16"/>
  <c r="M354" i="16"/>
  <c r="L354" i="16"/>
  <c r="K354" i="16"/>
  <c r="J354" i="16"/>
  <c r="I354" i="16"/>
  <c r="H354" i="16"/>
  <c r="G354" i="16"/>
  <c r="F354" i="16"/>
  <c r="E354" i="16"/>
  <c r="D354" i="16"/>
  <c r="C354" i="16"/>
  <c r="Q353" i="16"/>
  <c r="P353" i="16"/>
  <c r="O353" i="16"/>
  <c r="N353" i="16"/>
  <c r="M353" i="16"/>
  <c r="L353" i="16"/>
  <c r="K353" i="16"/>
  <c r="J353" i="16"/>
  <c r="I353" i="16"/>
  <c r="H353" i="16"/>
  <c r="G353" i="16"/>
  <c r="F353" i="16"/>
  <c r="E353" i="16"/>
  <c r="D353" i="16"/>
  <c r="C353" i="16"/>
  <c r="Q352" i="16"/>
  <c r="P352" i="16"/>
  <c r="O352" i="16"/>
  <c r="N352" i="16"/>
  <c r="M352" i="16"/>
  <c r="L352" i="16"/>
  <c r="K352" i="16"/>
  <c r="J352" i="16"/>
  <c r="I352" i="16"/>
  <c r="H352" i="16"/>
  <c r="G352" i="16"/>
  <c r="F352" i="16"/>
  <c r="E352" i="16"/>
  <c r="D352" i="16"/>
  <c r="C352" i="16"/>
  <c r="Q351" i="16"/>
  <c r="P351" i="16"/>
  <c r="O351" i="16"/>
  <c r="N351" i="16"/>
  <c r="M351" i="16"/>
  <c r="L351" i="16"/>
  <c r="K351" i="16"/>
  <c r="J351" i="16"/>
  <c r="I351" i="16"/>
  <c r="H351" i="16"/>
  <c r="G351" i="16"/>
  <c r="F351" i="16"/>
  <c r="E351" i="16"/>
  <c r="D351" i="16"/>
  <c r="C351" i="16"/>
  <c r="Q350" i="16"/>
  <c r="P350" i="16"/>
  <c r="O350" i="16"/>
  <c r="N350" i="16"/>
  <c r="M350" i="16"/>
  <c r="L350" i="16"/>
  <c r="K350" i="16"/>
  <c r="J350" i="16"/>
  <c r="I350" i="16"/>
  <c r="H350" i="16"/>
  <c r="G350" i="16"/>
  <c r="F350" i="16"/>
  <c r="E350" i="16"/>
  <c r="D350" i="16"/>
  <c r="C350" i="16"/>
  <c r="Q349" i="16"/>
  <c r="P349" i="16"/>
  <c r="O349" i="16"/>
  <c r="N349" i="16"/>
  <c r="M349" i="16"/>
  <c r="L349" i="16"/>
  <c r="K349" i="16"/>
  <c r="J349" i="16"/>
  <c r="I349" i="16"/>
  <c r="H349" i="16"/>
  <c r="G349" i="16"/>
  <c r="F349" i="16"/>
  <c r="E349" i="16"/>
  <c r="D349" i="16"/>
  <c r="C349" i="16"/>
  <c r="Q348" i="16"/>
  <c r="P348" i="16"/>
  <c r="O348" i="16"/>
  <c r="N348" i="16"/>
  <c r="M348" i="16"/>
  <c r="L348" i="16"/>
  <c r="K348" i="16"/>
  <c r="J348" i="16"/>
  <c r="I348" i="16"/>
  <c r="H348" i="16"/>
  <c r="G348" i="16"/>
  <c r="F348" i="16"/>
  <c r="E348" i="16"/>
  <c r="D348" i="16"/>
  <c r="C348" i="16"/>
  <c r="P347" i="16"/>
  <c r="Q346" i="16"/>
  <c r="P346" i="16"/>
  <c r="O346" i="16"/>
  <c r="N346" i="16"/>
  <c r="M346" i="16"/>
  <c r="L346" i="16"/>
  <c r="K346" i="16"/>
  <c r="J346" i="16"/>
  <c r="I346" i="16"/>
  <c r="H346" i="16"/>
  <c r="G346" i="16"/>
  <c r="F346" i="16"/>
  <c r="E346" i="16"/>
  <c r="D346" i="16"/>
  <c r="C346" i="16"/>
  <c r="Q345" i="16"/>
  <c r="P345" i="16"/>
  <c r="O345" i="16"/>
  <c r="N345" i="16"/>
  <c r="M345" i="16"/>
  <c r="L345" i="16"/>
  <c r="K345" i="16"/>
  <c r="J345" i="16"/>
  <c r="I345" i="16"/>
  <c r="H345" i="16"/>
  <c r="G345" i="16"/>
  <c r="F345" i="16"/>
  <c r="E345" i="16"/>
  <c r="D345" i="16"/>
  <c r="C345" i="16"/>
  <c r="Q344" i="16"/>
  <c r="P344" i="16"/>
  <c r="O344" i="16"/>
  <c r="N344" i="16"/>
  <c r="M344" i="16"/>
  <c r="L344" i="16"/>
  <c r="K344" i="16"/>
  <c r="J344" i="16"/>
  <c r="I344" i="16"/>
  <c r="H344" i="16"/>
  <c r="G344" i="16"/>
  <c r="F344" i="16"/>
  <c r="E344" i="16"/>
  <c r="D344" i="16"/>
  <c r="C344" i="16"/>
  <c r="Q342" i="16"/>
  <c r="P342" i="16"/>
  <c r="O342" i="16"/>
  <c r="N342" i="16"/>
  <c r="M342" i="16"/>
  <c r="L342" i="16"/>
  <c r="K342" i="16"/>
  <c r="J342" i="16"/>
  <c r="I342" i="16"/>
  <c r="H342" i="16"/>
  <c r="G342" i="16"/>
  <c r="F342" i="16"/>
  <c r="E342" i="16"/>
  <c r="D342" i="16"/>
  <c r="C342" i="16"/>
  <c r="Q341" i="16"/>
  <c r="P341" i="16"/>
  <c r="O341" i="16"/>
  <c r="N341" i="16"/>
  <c r="M341" i="16"/>
  <c r="L341" i="16"/>
  <c r="K341" i="16"/>
  <c r="J341" i="16"/>
  <c r="I341" i="16"/>
  <c r="H341" i="16"/>
  <c r="G341" i="16"/>
  <c r="F341" i="16"/>
  <c r="E341" i="16"/>
  <c r="D341" i="16"/>
  <c r="C341" i="16"/>
  <c r="Q340" i="16"/>
  <c r="P340" i="16"/>
  <c r="O340" i="16"/>
  <c r="N340" i="16"/>
  <c r="M340" i="16"/>
  <c r="L340" i="16"/>
  <c r="K340" i="16"/>
  <c r="J340" i="16"/>
  <c r="I340" i="16"/>
  <c r="H340" i="16"/>
  <c r="G340" i="16"/>
  <c r="F340" i="16"/>
  <c r="E340" i="16"/>
  <c r="D340" i="16"/>
  <c r="C340" i="16"/>
  <c r="Q339" i="16"/>
  <c r="P339" i="16"/>
  <c r="O339" i="16"/>
  <c r="N339" i="16"/>
  <c r="M339" i="16"/>
  <c r="L339" i="16"/>
  <c r="K339" i="16"/>
  <c r="J339" i="16"/>
  <c r="I339" i="16"/>
  <c r="H339" i="16"/>
  <c r="G339" i="16"/>
  <c r="F339" i="16"/>
  <c r="E339" i="16"/>
  <c r="D339" i="16"/>
  <c r="C339" i="16"/>
  <c r="Q338" i="16"/>
  <c r="P338" i="16"/>
  <c r="O338" i="16"/>
  <c r="N338" i="16"/>
  <c r="M338" i="16"/>
  <c r="L338" i="16"/>
  <c r="K338" i="16"/>
  <c r="J338" i="16"/>
  <c r="I338" i="16"/>
  <c r="H338" i="16"/>
  <c r="G338" i="16"/>
  <c r="F338" i="16"/>
  <c r="F335" i="16" s="1"/>
  <c r="E338" i="16"/>
  <c r="D338" i="16"/>
  <c r="C338" i="16"/>
  <c r="Q337" i="16"/>
  <c r="P337" i="16"/>
  <c r="O337" i="16"/>
  <c r="N337" i="16"/>
  <c r="M337" i="16"/>
  <c r="L337" i="16"/>
  <c r="K337" i="16"/>
  <c r="J337" i="16"/>
  <c r="I337" i="16"/>
  <c r="H337" i="16"/>
  <c r="G337" i="16"/>
  <c r="F337" i="16"/>
  <c r="E337" i="16"/>
  <c r="D337" i="16"/>
  <c r="C337" i="16"/>
  <c r="Q336" i="16"/>
  <c r="P336" i="16"/>
  <c r="O336" i="16"/>
  <c r="N336" i="16"/>
  <c r="M336" i="16"/>
  <c r="L336" i="16"/>
  <c r="K336" i="16"/>
  <c r="J336" i="16"/>
  <c r="I336" i="16"/>
  <c r="H336" i="16"/>
  <c r="G336" i="16"/>
  <c r="F336" i="16"/>
  <c r="E336" i="16"/>
  <c r="D336" i="16"/>
  <c r="C336" i="16"/>
  <c r="Q334" i="16"/>
  <c r="P334" i="16"/>
  <c r="O334" i="16"/>
  <c r="N334" i="16"/>
  <c r="M334" i="16"/>
  <c r="L334" i="16"/>
  <c r="K334" i="16"/>
  <c r="J334" i="16"/>
  <c r="I334" i="16"/>
  <c r="H334" i="16"/>
  <c r="G334" i="16"/>
  <c r="F334" i="16"/>
  <c r="E334" i="16"/>
  <c r="D334" i="16"/>
  <c r="C334" i="16"/>
  <c r="Q333" i="16"/>
  <c r="P333" i="16"/>
  <c r="O333" i="16"/>
  <c r="N333" i="16"/>
  <c r="M333" i="16"/>
  <c r="L333" i="16"/>
  <c r="K333" i="16"/>
  <c r="J333" i="16"/>
  <c r="I333" i="16"/>
  <c r="H333" i="16"/>
  <c r="G333" i="16"/>
  <c r="F333" i="16"/>
  <c r="E333" i="16"/>
  <c r="D333" i="16"/>
  <c r="C333" i="16"/>
  <c r="Q332" i="16"/>
  <c r="P332" i="16"/>
  <c r="O332" i="16"/>
  <c r="N332" i="16"/>
  <c r="M332" i="16"/>
  <c r="L332" i="16"/>
  <c r="K332" i="16"/>
  <c r="J332" i="16"/>
  <c r="I332" i="16"/>
  <c r="H332" i="16"/>
  <c r="G332" i="16"/>
  <c r="F332" i="16"/>
  <c r="E332" i="16"/>
  <c r="D332" i="16"/>
  <c r="C332" i="16"/>
  <c r="Q331" i="16"/>
  <c r="P331" i="16"/>
  <c r="O331" i="16"/>
  <c r="N331" i="16"/>
  <c r="M331" i="16"/>
  <c r="L331" i="16"/>
  <c r="K331" i="16"/>
  <c r="J331" i="16"/>
  <c r="I331" i="16"/>
  <c r="H331" i="16"/>
  <c r="G331" i="16"/>
  <c r="F331" i="16"/>
  <c r="E331" i="16"/>
  <c r="D331" i="16"/>
  <c r="C331" i="16"/>
  <c r="Q330" i="16"/>
  <c r="P330" i="16"/>
  <c r="O330" i="16"/>
  <c r="N330" i="16"/>
  <c r="M330" i="16"/>
  <c r="L330" i="16"/>
  <c r="K330" i="16"/>
  <c r="J330" i="16"/>
  <c r="I330" i="16"/>
  <c r="H330" i="16"/>
  <c r="G330" i="16"/>
  <c r="F330" i="16"/>
  <c r="E330" i="16"/>
  <c r="D330" i="16"/>
  <c r="C330" i="16"/>
  <c r="E323" i="16"/>
  <c r="D323" i="16"/>
  <c r="C323" i="16"/>
  <c r="E319" i="16"/>
  <c r="D319" i="16"/>
  <c r="C319" i="16"/>
  <c r="C320" i="16" s="1"/>
  <c r="E318" i="16"/>
  <c r="D318" i="16"/>
  <c r="C318" i="16"/>
  <c r="C314" i="16"/>
  <c r="C313" i="16"/>
  <c r="C312" i="16"/>
  <c r="C311" i="16"/>
  <c r="C310" i="16"/>
  <c r="C309" i="16"/>
  <c r="C308" i="16"/>
  <c r="C307" i="16"/>
  <c r="C306" i="16"/>
  <c r="C305" i="16"/>
  <c r="C304" i="16"/>
  <c r="C303" i="16"/>
  <c r="C302" i="16"/>
  <c r="C301" i="16"/>
  <c r="E296" i="16"/>
  <c r="D296" i="16"/>
  <c r="C296" i="16"/>
  <c r="E295" i="16"/>
  <c r="D295" i="16"/>
  <c r="C295" i="16"/>
  <c r="E294" i="16"/>
  <c r="D294" i="16"/>
  <c r="C294" i="16"/>
  <c r="E293" i="16"/>
  <c r="D293" i="16"/>
  <c r="C293" i="16"/>
  <c r="E292" i="16"/>
  <c r="D292" i="16"/>
  <c r="C292" i="16"/>
  <c r="E291" i="16"/>
  <c r="D291" i="16"/>
  <c r="C291" i="16"/>
  <c r="E290" i="16"/>
  <c r="D290" i="16"/>
  <c r="C290" i="16"/>
  <c r="E289" i="16"/>
  <c r="D289" i="16"/>
  <c r="C289" i="16"/>
  <c r="C285" i="16"/>
  <c r="E284" i="16"/>
  <c r="D284" i="16"/>
  <c r="C284" i="16"/>
  <c r="E283" i="16"/>
  <c r="D283" i="16"/>
  <c r="C283" i="16"/>
  <c r="E282" i="16"/>
  <c r="D282" i="16"/>
  <c r="C282" i="16"/>
  <c r="C278" i="16"/>
  <c r="E277" i="16"/>
  <c r="D277" i="16"/>
  <c r="C277" i="16"/>
  <c r="E276" i="16"/>
  <c r="D276" i="16"/>
  <c r="C276" i="16"/>
  <c r="E272" i="16"/>
  <c r="D272" i="16"/>
  <c r="C272" i="16"/>
  <c r="E271" i="16"/>
  <c r="D271" i="16"/>
  <c r="C271" i="16"/>
  <c r="E270" i="16"/>
  <c r="D270" i="16"/>
  <c r="C270" i="16"/>
  <c r="E269" i="16"/>
  <c r="D269" i="16"/>
  <c r="C269" i="16"/>
  <c r="E268" i="16"/>
  <c r="D268" i="16"/>
  <c r="C268" i="16"/>
  <c r="E267" i="16"/>
  <c r="D267" i="16"/>
  <c r="C267" i="16"/>
  <c r="E266" i="16"/>
  <c r="D266" i="16"/>
  <c r="C266" i="16"/>
  <c r="E262" i="16"/>
  <c r="D262" i="16"/>
  <c r="C262" i="16"/>
  <c r="E261" i="16"/>
  <c r="D261" i="16"/>
  <c r="C261" i="16"/>
  <c r="E260" i="16"/>
  <c r="D260" i="16"/>
  <c r="C260" i="16"/>
  <c r="E259" i="16"/>
  <c r="D259" i="16"/>
  <c r="C259" i="16"/>
  <c r="E258" i="16"/>
  <c r="D258" i="16"/>
  <c r="C258" i="16"/>
  <c r="C254" i="16"/>
  <c r="C253" i="16" s="1"/>
  <c r="C252" i="16"/>
  <c r="C251" i="16"/>
  <c r="C250" i="16"/>
  <c r="C249" i="16"/>
  <c r="C248" i="16"/>
  <c r="C247" i="16"/>
  <c r="C246" i="16"/>
  <c r="E244" i="16"/>
  <c r="D244" i="16"/>
  <c r="C244" i="16"/>
  <c r="E243" i="16"/>
  <c r="D243" i="16"/>
  <c r="C243" i="16"/>
  <c r="E242" i="16"/>
  <c r="D242" i="16"/>
  <c r="C242" i="16"/>
  <c r="E241" i="16"/>
  <c r="D241" i="16"/>
  <c r="C241" i="16"/>
  <c r="E240" i="16"/>
  <c r="D240" i="16"/>
  <c r="C240" i="16"/>
  <c r="E239" i="16"/>
  <c r="D239" i="16"/>
  <c r="C239" i="16"/>
  <c r="E237" i="16"/>
  <c r="D237" i="16"/>
  <c r="C237" i="16"/>
  <c r="E236" i="16"/>
  <c r="D236" i="16"/>
  <c r="C236" i="16"/>
  <c r="E235" i="16"/>
  <c r="D235" i="16"/>
  <c r="C235" i="16"/>
  <c r="E234" i="16"/>
  <c r="D234" i="16"/>
  <c r="C234" i="16"/>
  <c r="E233" i="16"/>
  <c r="D233" i="16"/>
  <c r="C233" i="16"/>
  <c r="E232" i="16"/>
  <c r="D232" i="16"/>
  <c r="C232" i="16"/>
  <c r="E231" i="16"/>
  <c r="D231" i="16"/>
  <c r="C231" i="16"/>
  <c r="E230" i="16"/>
  <c r="D230" i="16"/>
  <c r="C230" i="16"/>
  <c r="E229" i="16"/>
  <c r="D229" i="16"/>
  <c r="C229" i="16"/>
  <c r="E228" i="16"/>
  <c r="D228" i="16"/>
  <c r="C228" i="16"/>
  <c r="E227" i="16"/>
  <c r="D227" i="16"/>
  <c r="C227" i="16"/>
  <c r="E226" i="16"/>
  <c r="D226" i="16"/>
  <c r="C226" i="16"/>
  <c r="E225" i="16"/>
  <c r="D225" i="16"/>
  <c r="C225" i="16"/>
  <c r="E224" i="16"/>
  <c r="D224" i="16"/>
  <c r="C224" i="16"/>
  <c r="E223" i="16"/>
  <c r="D223" i="16"/>
  <c r="C223" i="16"/>
  <c r="E222" i="16"/>
  <c r="D222" i="16"/>
  <c r="C222" i="16"/>
  <c r="E221" i="16"/>
  <c r="D221" i="16"/>
  <c r="C221" i="16"/>
  <c r="E220" i="16"/>
  <c r="D220" i="16"/>
  <c r="C220" i="16"/>
  <c r="E218" i="16"/>
  <c r="D218" i="16"/>
  <c r="C218" i="16"/>
  <c r="E217" i="16"/>
  <c r="D217" i="16"/>
  <c r="C217" i="16"/>
  <c r="E216" i="16"/>
  <c r="D216" i="16"/>
  <c r="C216" i="16"/>
  <c r="E215" i="16"/>
  <c r="D215" i="16"/>
  <c r="C215" i="16"/>
  <c r="E214" i="16"/>
  <c r="D214" i="16"/>
  <c r="C214" i="16"/>
  <c r="E213" i="16"/>
  <c r="D213" i="16"/>
  <c r="C213" i="16"/>
  <c r="E212" i="16"/>
  <c r="D212" i="16"/>
  <c r="C212" i="16"/>
  <c r="E211" i="16"/>
  <c r="D211" i="16"/>
  <c r="C211" i="16"/>
  <c r="E210" i="16"/>
  <c r="D210" i="16"/>
  <c r="C210" i="16"/>
  <c r="E209" i="16"/>
  <c r="D209" i="16"/>
  <c r="C209" i="16"/>
  <c r="E208" i="16"/>
  <c r="D208" i="16"/>
  <c r="C208" i="16"/>
  <c r="E207" i="16"/>
  <c r="D207" i="16"/>
  <c r="C207" i="16"/>
  <c r="E206" i="16"/>
  <c r="D206" i="16"/>
  <c r="C206" i="16"/>
  <c r="E205" i="16"/>
  <c r="D205" i="16"/>
  <c r="C205" i="16"/>
  <c r="E200" i="16"/>
  <c r="D200" i="16"/>
  <c r="C200" i="16"/>
  <c r="E199" i="16"/>
  <c r="D199" i="16"/>
  <c r="C199" i="16"/>
  <c r="E198" i="16"/>
  <c r="D198" i="16"/>
  <c r="C198" i="16"/>
  <c r="E197" i="16"/>
  <c r="D197" i="16"/>
  <c r="C197" i="16"/>
  <c r="E196" i="16"/>
  <c r="D196" i="16"/>
  <c r="C196" i="16"/>
  <c r="E195" i="16"/>
  <c r="D195" i="16"/>
  <c r="C195" i="16"/>
  <c r="E194" i="16"/>
  <c r="D194" i="16"/>
  <c r="C194" i="16"/>
  <c r="E193" i="16"/>
  <c r="D193" i="16"/>
  <c r="C193" i="16"/>
  <c r="E192" i="16"/>
  <c r="D192" i="16"/>
  <c r="C192" i="16"/>
  <c r="E191" i="16"/>
  <c r="D191" i="16"/>
  <c r="C191" i="16"/>
  <c r="E190" i="16"/>
  <c r="D190" i="16"/>
  <c r="C190" i="16"/>
  <c r="E189" i="16"/>
  <c r="D189" i="16"/>
  <c r="C189" i="16"/>
  <c r="E188" i="16"/>
  <c r="D188" i="16"/>
  <c r="C188" i="16"/>
  <c r="E187" i="16"/>
  <c r="D187" i="16"/>
  <c r="C187" i="16"/>
  <c r="E186" i="16"/>
  <c r="D186" i="16"/>
  <c r="C186" i="16"/>
  <c r="E185" i="16"/>
  <c r="D185" i="16"/>
  <c r="C185" i="16"/>
  <c r="E184" i="16"/>
  <c r="D184" i="16"/>
  <c r="C184" i="16"/>
  <c r="E183" i="16"/>
  <c r="D183" i="16"/>
  <c r="C183" i="16"/>
  <c r="E182" i="16"/>
  <c r="D182" i="16"/>
  <c r="C182" i="16"/>
  <c r="E181" i="16"/>
  <c r="D181" i="16"/>
  <c r="C181" i="16"/>
  <c r="E180" i="16"/>
  <c r="D180" i="16"/>
  <c r="C180" i="16"/>
  <c r="E179" i="16"/>
  <c r="D179" i="16"/>
  <c r="C179" i="16"/>
  <c r="E178" i="16"/>
  <c r="D178" i="16"/>
  <c r="C178" i="16"/>
  <c r="E177" i="16"/>
  <c r="D177" i="16"/>
  <c r="C177" i="16"/>
  <c r="E176" i="16"/>
  <c r="D176" i="16"/>
  <c r="C176" i="16"/>
  <c r="E175" i="16"/>
  <c r="D175" i="16"/>
  <c r="C175" i="16"/>
  <c r="E174" i="16"/>
  <c r="D174" i="16"/>
  <c r="C174" i="16"/>
  <c r="E173" i="16"/>
  <c r="D173" i="16"/>
  <c r="C173" i="16"/>
  <c r="E172" i="16"/>
  <c r="D172" i="16"/>
  <c r="C172" i="16"/>
  <c r="E171" i="16"/>
  <c r="D171" i="16"/>
  <c r="C171" i="16"/>
  <c r="E170" i="16"/>
  <c r="D170" i="16"/>
  <c r="C170" i="16"/>
  <c r="E169" i="16"/>
  <c r="D169" i="16"/>
  <c r="C169" i="16"/>
  <c r="E168" i="16"/>
  <c r="D168" i="16"/>
  <c r="C168" i="16"/>
  <c r="E167" i="16"/>
  <c r="D167" i="16"/>
  <c r="C167" i="16"/>
  <c r="E163" i="16"/>
  <c r="D163" i="16"/>
  <c r="C163" i="16"/>
  <c r="E162" i="16"/>
  <c r="D162" i="16"/>
  <c r="C162" i="16"/>
  <c r="C158" i="16"/>
  <c r="C157" i="16"/>
  <c r="C156" i="16"/>
  <c r="C155" i="16"/>
  <c r="C154" i="16"/>
  <c r="E152" i="16"/>
  <c r="D152" i="16"/>
  <c r="C152" i="16"/>
  <c r="E151" i="16"/>
  <c r="D151" i="16"/>
  <c r="C151" i="16"/>
  <c r="E150" i="16"/>
  <c r="D150" i="16"/>
  <c r="C150" i="16"/>
  <c r="E149" i="16"/>
  <c r="D149" i="16"/>
  <c r="C149" i="16"/>
  <c r="E148" i="16"/>
  <c r="D148" i="16"/>
  <c r="C148" i="16"/>
  <c r="E147" i="16"/>
  <c r="D147" i="16"/>
  <c r="C147" i="16"/>
  <c r="E146" i="16"/>
  <c r="D146" i="16"/>
  <c r="C146" i="16"/>
  <c r="E145" i="16"/>
  <c r="D145" i="16"/>
  <c r="C145" i="16"/>
  <c r="E144" i="16"/>
  <c r="D144" i="16"/>
  <c r="C144" i="16"/>
  <c r="E143" i="16"/>
  <c r="D143" i="16"/>
  <c r="C143" i="16"/>
  <c r="E140" i="16"/>
  <c r="D140" i="16"/>
  <c r="C140" i="16"/>
  <c r="E139" i="16"/>
  <c r="D139" i="16"/>
  <c r="C139" i="16"/>
  <c r="E138" i="16"/>
  <c r="D138" i="16"/>
  <c r="C138" i="16"/>
  <c r="E137" i="16"/>
  <c r="D137" i="16"/>
  <c r="C137" i="16"/>
  <c r="E136" i="16"/>
  <c r="D136" i="16"/>
  <c r="C136" i="16"/>
  <c r="E135" i="16"/>
  <c r="D135" i="16"/>
  <c r="C135" i="16"/>
  <c r="E134" i="16"/>
  <c r="D134" i="16"/>
  <c r="C134" i="16"/>
  <c r="E133" i="16"/>
  <c r="D133" i="16"/>
  <c r="C133" i="16"/>
  <c r="E132" i="16"/>
  <c r="D132" i="16"/>
  <c r="C132" i="16"/>
  <c r="E131" i="16"/>
  <c r="D131" i="16"/>
  <c r="C131" i="16"/>
  <c r="E130" i="16"/>
  <c r="D130" i="16"/>
  <c r="C130" i="16"/>
  <c r="E129" i="16"/>
  <c r="D129" i="16"/>
  <c r="C129" i="16"/>
  <c r="E128" i="16"/>
  <c r="D128" i="16"/>
  <c r="C128" i="16"/>
  <c r="G124" i="16"/>
  <c r="H123" i="16"/>
  <c r="G123" i="16"/>
  <c r="F123" i="16"/>
  <c r="E123" i="16"/>
  <c r="D123" i="16"/>
  <c r="C123" i="16"/>
  <c r="H122" i="16"/>
  <c r="F122" i="16"/>
  <c r="E122" i="16"/>
  <c r="D122" i="16"/>
  <c r="C122" i="16"/>
  <c r="H121" i="16"/>
  <c r="H118" i="16" s="1"/>
  <c r="F121" i="16"/>
  <c r="F118" i="16" s="1"/>
  <c r="E121" i="16"/>
  <c r="E118" i="16" s="1"/>
  <c r="D121" i="16"/>
  <c r="D118" i="16" s="1"/>
  <c r="C121" i="16"/>
  <c r="C118" i="16" s="1"/>
  <c r="H117" i="16"/>
  <c r="F117" i="16"/>
  <c r="E117" i="16"/>
  <c r="D117" i="16"/>
  <c r="C117" i="16"/>
  <c r="H116" i="16"/>
  <c r="F116" i="16"/>
  <c r="E116" i="16"/>
  <c r="D116" i="16"/>
  <c r="C116" i="16"/>
  <c r="H115" i="16"/>
  <c r="F115" i="16"/>
  <c r="E115" i="16"/>
  <c r="D115" i="16"/>
  <c r="C115" i="16"/>
  <c r="H114" i="16"/>
  <c r="F114" i="16"/>
  <c r="E114" i="16"/>
  <c r="D114" i="16"/>
  <c r="C114" i="16"/>
  <c r="H113" i="16"/>
  <c r="F113" i="16"/>
  <c r="E113" i="16"/>
  <c r="D113" i="16"/>
  <c r="C113" i="16"/>
  <c r="H112" i="16"/>
  <c r="F112" i="16"/>
  <c r="E112" i="16"/>
  <c r="D112" i="16"/>
  <c r="C112" i="16"/>
  <c r="H111" i="16"/>
  <c r="F111" i="16"/>
  <c r="E111" i="16"/>
  <c r="D111" i="16"/>
  <c r="C111" i="16"/>
  <c r="H110" i="16"/>
  <c r="F110" i="16"/>
  <c r="E110" i="16"/>
  <c r="D110" i="16"/>
  <c r="C110" i="16"/>
  <c r="H109" i="16"/>
  <c r="F109" i="16"/>
  <c r="E109" i="16"/>
  <c r="D109" i="16"/>
  <c r="C109" i="16"/>
  <c r="H108" i="16"/>
  <c r="F108" i="16"/>
  <c r="E108" i="16"/>
  <c r="D108" i="16"/>
  <c r="C108" i="16"/>
  <c r="H107" i="16"/>
  <c r="F107" i="16"/>
  <c r="E107" i="16"/>
  <c r="D107" i="16"/>
  <c r="C107" i="16"/>
  <c r="H106" i="16"/>
  <c r="F106" i="16"/>
  <c r="E106" i="16"/>
  <c r="D106" i="16"/>
  <c r="C106" i="16"/>
  <c r="H105" i="16"/>
  <c r="F105" i="16"/>
  <c r="E105" i="16"/>
  <c r="D105" i="16"/>
  <c r="C105" i="16"/>
  <c r="E101" i="16"/>
  <c r="D101" i="16"/>
  <c r="C101" i="16"/>
  <c r="E100" i="16"/>
  <c r="D100" i="16"/>
  <c r="C100" i="16"/>
  <c r="E99" i="16"/>
  <c r="D99" i="16"/>
  <c r="C99" i="16"/>
  <c r="E96" i="16"/>
  <c r="D96" i="16"/>
  <c r="C96" i="16"/>
  <c r="C95" i="16"/>
  <c r="E94" i="16"/>
  <c r="D94" i="16"/>
  <c r="C94" i="16"/>
  <c r="E93" i="16"/>
  <c r="D93" i="16"/>
  <c r="C93" i="16"/>
  <c r="E92" i="16"/>
  <c r="D92" i="16"/>
  <c r="C92" i="16"/>
  <c r="E91" i="16"/>
  <c r="D91" i="16"/>
  <c r="C91" i="16"/>
  <c r="E89" i="16"/>
  <c r="D89" i="16"/>
  <c r="C89" i="16"/>
  <c r="E88" i="16"/>
  <c r="D88" i="16"/>
  <c r="C88" i="16"/>
  <c r="E87" i="16"/>
  <c r="D87" i="16"/>
  <c r="C87" i="16"/>
  <c r="C85" i="16"/>
  <c r="E84" i="16"/>
  <c r="D84" i="16"/>
  <c r="C84" i="16"/>
  <c r="E83" i="16"/>
  <c r="D83" i="16"/>
  <c r="C83" i="16"/>
  <c r="E82" i="16"/>
  <c r="D82" i="16"/>
  <c r="C82" i="16"/>
  <c r="E81" i="16"/>
  <c r="D81" i="16"/>
  <c r="C81" i="16"/>
  <c r="E80" i="16"/>
  <c r="D80" i="16"/>
  <c r="C80" i="16"/>
  <c r="E79" i="16"/>
  <c r="D79" i="16"/>
  <c r="C79" i="16"/>
  <c r="E77" i="16"/>
  <c r="D77" i="16"/>
  <c r="C77" i="16"/>
  <c r="E76" i="16"/>
  <c r="D76" i="16"/>
  <c r="C76" i="16"/>
  <c r="E75" i="16"/>
  <c r="D75" i="16"/>
  <c r="C75" i="16"/>
  <c r="E74" i="16"/>
  <c r="D74" i="16"/>
  <c r="C74" i="16"/>
  <c r="E73" i="16"/>
  <c r="D73" i="16"/>
  <c r="C73" i="16"/>
  <c r="C68" i="16"/>
  <c r="C67" i="16"/>
  <c r="E65" i="16"/>
  <c r="D65" i="16"/>
  <c r="C65" i="16"/>
  <c r="E64" i="16"/>
  <c r="D64" i="16"/>
  <c r="C64" i="16"/>
  <c r="E63" i="16"/>
  <c r="D63" i="16"/>
  <c r="C63" i="16"/>
  <c r="C61" i="16"/>
  <c r="C60" i="16" s="1"/>
  <c r="E59" i="16"/>
  <c r="D59" i="16"/>
  <c r="C59" i="16"/>
  <c r="E58" i="16"/>
  <c r="D58" i="16"/>
  <c r="C58" i="16"/>
  <c r="E57" i="16"/>
  <c r="D57" i="16"/>
  <c r="C57" i="16"/>
  <c r="E56" i="16"/>
  <c r="D56" i="16"/>
  <c r="C56" i="16"/>
  <c r="C54" i="16"/>
  <c r="C53" i="16"/>
  <c r="E52" i="16"/>
  <c r="D52" i="16"/>
  <c r="C52" i="16"/>
  <c r="E51" i="16"/>
  <c r="D51" i="16"/>
  <c r="C51" i="16"/>
  <c r="C49" i="16"/>
  <c r="C48" i="16"/>
  <c r="C47" i="16"/>
  <c r="C46" i="16"/>
  <c r="C45" i="16"/>
  <c r="E43" i="16"/>
  <c r="D43" i="16"/>
  <c r="C43" i="16"/>
  <c r="E42" i="16"/>
  <c r="D42" i="16"/>
  <c r="C42" i="16"/>
  <c r="E41" i="16"/>
  <c r="D41" i="16"/>
  <c r="C41" i="16"/>
  <c r="E40" i="16"/>
  <c r="D40" i="16"/>
  <c r="C40" i="16"/>
  <c r="E39" i="16"/>
  <c r="D39" i="16"/>
  <c r="C39" i="16"/>
  <c r="E38" i="16"/>
  <c r="D38" i="16"/>
  <c r="C38" i="16"/>
  <c r="E37" i="16"/>
  <c r="D37" i="16"/>
  <c r="C37" i="16"/>
  <c r="E36" i="16"/>
  <c r="D36" i="16"/>
  <c r="C36" i="16"/>
  <c r="E35" i="16"/>
  <c r="D35" i="16"/>
  <c r="C35" i="16"/>
  <c r="E34" i="16"/>
  <c r="D34" i="16"/>
  <c r="C34" i="16"/>
  <c r="E33" i="16"/>
  <c r="D33" i="16"/>
  <c r="C33" i="16"/>
  <c r="C31" i="16"/>
  <c r="C30" i="16"/>
  <c r="C29" i="16"/>
  <c r="C28" i="16"/>
  <c r="C27" i="16"/>
  <c r="C26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E19" i="16"/>
  <c r="D19" i="16"/>
  <c r="C19" i="16"/>
  <c r="E18" i="16"/>
  <c r="D18" i="16"/>
  <c r="C18" i="16"/>
  <c r="E17" i="16"/>
  <c r="D17" i="16"/>
  <c r="C17" i="16"/>
  <c r="E16" i="16"/>
  <c r="D16" i="16"/>
  <c r="C16" i="16"/>
  <c r="E15" i="16"/>
  <c r="D15" i="16"/>
  <c r="C15" i="16"/>
  <c r="E14" i="16"/>
  <c r="D14" i="16"/>
  <c r="C14" i="16"/>
  <c r="E13" i="16"/>
  <c r="D13" i="16"/>
  <c r="C13" i="16"/>
  <c r="E12" i="16"/>
  <c r="D12" i="16"/>
  <c r="C12" i="16"/>
  <c r="E11" i="16"/>
  <c r="D11" i="16"/>
  <c r="C11" i="16"/>
  <c r="A5" i="16"/>
  <c r="A4" i="16"/>
  <c r="A3" i="16"/>
  <c r="A2" i="16"/>
  <c r="C50" i="16" l="1"/>
  <c r="F433" i="16"/>
  <c r="J433" i="16"/>
  <c r="N433" i="16"/>
  <c r="D78" i="16"/>
  <c r="E55" i="16"/>
  <c r="C142" i="16"/>
  <c r="D164" i="16"/>
  <c r="D238" i="16"/>
  <c r="K335" i="16"/>
  <c r="C414" i="16"/>
  <c r="E426" i="16"/>
  <c r="D433" i="16"/>
  <c r="L433" i="16"/>
  <c r="P433" i="16"/>
  <c r="E159" i="17"/>
  <c r="G9" i="17" s="1"/>
  <c r="C69" i="17"/>
  <c r="Q407" i="16"/>
  <c r="E433" i="16"/>
  <c r="I433" i="16"/>
  <c r="Q433" i="16"/>
  <c r="H443" i="16"/>
  <c r="L447" i="17"/>
  <c r="D159" i="17"/>
  <c r="C159" i="17"/>
  <c r="D255" i="17"/>
  <c r="AB414" i="16"/>
  <c r="AA414" i="16"/>
  <c r="K414" i="16" s="1"/>
  <c r="D10" i="16"/>
  <c r="D32" i="16"/>
  <c r="E164" i="16"/>
  <c r="N335" i="16"/>
  <c r="J426" i="16"/>
  <c r="Q445" i="16"/>
  <c r="C433" i="16"/>
  <c r="K433" i="16"/>
  <c r="D443" i="16"/>
  <c r="C55" i="16"/>
  <c r="E219" i="16"/>
  <c r="D263" i="16"/>
  <c r="E273" i="16"/>
  <c r="C286" i="16"/>
  <c r="C297" i="16"/>
  <c r="C315" i="16"/>
  <c r="E382" i="16"/>
  <c r="I382" i="16"/>
  <c r="Q382" i="16"/>
  <c r="J382" i="16"/>
  <c r="C411" i="16"/>
  <c r="AB411" i="16" s="1"/>
  <c r="C413" i="16"/>
  <c r="Q447" i="17"/>
  <c r="AA413" i="17"/>
  <c r="K413" i="17" s="1"/>
  <c r="C10" i="16"/>
  <c r="C32" i="16"/>
  <c r="D369" i="16"/>
  <c r="G433" i="16"/>
  <c r="O433" i="16"/>
  <c r="K436" i="16"/>
  <c r="P443" i="16"/>
  <c r="N447" i="17"/>
  <c r="D62" i="16"/>
  <c r="C66" i="16"/>
  <c r="E78" i="16"/>
  <c r="E72" i="16" s="1"/>
  <c r="E90" i="16"/>
  <c r="E86" i="16" s="1"/>
  <c r="E102" i="16"/>
  <c r="D286" i="16"/>
  <c r="D320" i="16"/>
  <c r="C335" i="16"/>
  <c r="C426" i="16"/>
  <c r="G426" i="16"/>
  <c r="O426" i="16"/>
  <c r="M433" i="16"/>
  <c r="D436" i="16"/>
  <c r="H436" i="16"/>
  <c r="L436" i="16"/>
  <c r="D440" i="16"/>
  <c r="H440" i="16"/>
  <c r="L440" i="16"/>
  <c r="P440" i="16"/>
  <c r="J447" i="17"/>
  <c r="G447" i="17"/>
  <c r="I447" i="17"/>
  <c r="D69" i="17"/>
  <c r="D447" i="17"/>
  <c r="C445" i="17"/>
  <c r="C447" i="17" s="1"/>
  <c r="M447" i="17"/>
  <c r="E447" i="17"/>
  <c r="C255" i="17"/>
  <c r="E201" i="16"/>
  <c r="D204" i="16"/>
  <c r="E204" i="16"/>
  <c r="E62" i="16"/>
  <c r="D141" i="16"/>
  <c r="E141" i="16"/>
  <c r="G335" i="16"/>
  <c r="G329" i="16" s="1"/>
  <c r="C347" i="16"/>
  <c r="C343" i="16" s="1"/>
  <c r="G347" i="16"/>
  <c r="K347" i="16"/>
  <c r="K343" i="16" s="1"/>
  <c r="N369" i="16"/>
  <c r="G382" i="16"/>
  <c r="C25" i="16"/>
  <c r="D50" i="16"/>
  <c r="E238" i="16"/>
  <c r="C238" i="16"/>
  <c r="C245" i="16"/>
  <c r="D279" i="16"/>
  <c r="F329" i="16"/>
  <c r="N329" i="16"/>
  <c r="H335" i="16"/>
  <c r="L407" i="16"/>
  <c r="N445" i="16"/>
  <c r="G446" i="16"/>
  <c r="K446" i="16"/>
  <c r="E142" i="16"/>
  <c r="O382" i="16"/>
  <c r="E446" i="16"/>
  <c r="I436" i="16"/>
  <c r="Q436" i="16"/>
  <c r="C440" i="16"/>
  <c r="O347" i="16"/>
  <c r="F382" i="16"/>
  <c r="K382" i="16"/>
  <c r="M382" i="16"/>
  <c r="C407" i="16"/>
  <c r="O407" i="16"/>
  <c r="C412" i="16"/>
  <c r="AA412" i="16" s="1"/>
  <c r="K412" i="16" s="1"/>
  <c r="J445" i="16"/>
  <c r="H433" i="16"/>
  <c r="E436" i="16"/>
  <c r="K440" i="16"/>
  <c r="L443" i="16"/>
  <c r="C44" i="16"/>
  <c r="E50" i="16"/>
  <c r="D55" i="16"/>
  <c r="D72" i="16"/>
  <c r="C78" i="16"/>
  <c r="C72" i="16" s="1"/>
  <c r="C90" i="16"/>
  <c r="C86" i="16" s="1"/>
  <c r="D90" i="16"/>
  <c r="D86" i="16" s="1"/>
  <c r="C102" i="16"/>
  <c r="D102" i="16"/>
  <c r="E124" i="16"/>
  <c r="D219" i="16"/>
  <c r="E263" i="16"/>
  <c r="E279" i="16"/>
  <c r="D297" i="16"/>
  <c r="O335" i="16"/>
  <c r="D347" i="16"/>
  <c r="D343" i="16" s="1"/>
  <c r="H347" i="16"/>
  <c r="H343" i="16" s="1"/>
  <c r="L347" i="16"/>
  <c r="L343" i="16" s="1"/>
  <c r="F347" i="16"/>
  <c r="F343" i="16" s="1"/>
  <c r="J347" i="16"/>
  <c r="N347" i="16"/>
  <c r="G343" i="16"/>
  <c r="C369" i="16"/>
  <c r="G369" i="16"/>
  <c r="K369" i="16"/>
  <c r="O369" i="16"/>
  <c r="L369" i="16"/>
  <c r="P369" i="16"/>
  <c r="E369" i="16"/>
  <c r="I369" i="16"/>
  <c r="Q369" i="16"/>
  <c r="F369" i="16"/>
  <c r="C382" i="16"/>
  <c r="D407" i="16"/>
  <c r="D426" i="16"/>
  <c r="L426" i="16"/>
  <c r="I446" i="16"/>
  <c r="M446" i="16"/>
  <c r="Q446" i="16"/>
  <c r="Q447" i="16" s="1"/>
  <c r="F436" i="16"/>
  <c r="J436" i="16"/>
  <c r="N436" i="16"/>
  <c r="C436" i="16"/>
  <c r="G436" i="16"/>
  <c r="O436" i="16"/>
  <c r="E443" i="16"/>
  <c r="I443" i="16"/>
  <c r="M443" i="16"/>
  <c r="Q443" i="16"/>
  <c r="F443" i="16"/>
  <c r="N443" i="16"/>
  <c r="D460" i="16"/>
  <c r="E460" i="16"/>
  <c r="P343" i="16"/>
  <c r="J343" i="16"/>
  <c r="N382" i="16"/>
  <c r="G407" i="16"/>
  <c r="M436" i="16"/>
  <c r="J446" i="16"/>
  <c r="G440" i="16"/>
  <c r="O440" i="16"/>
  <c r="E10" i="16"/>
  <c r="E32" i="16"/>
  <c r="C62" i="16"/>
  <c r="C124" i="16"/>
  <c r="C164" i="16"/>
  <c r="D201" i="16"/>
  <c r="C204" i="16"/>
  <c r="C273" i="16"/>
  <c r="D273" i="16"/>
  <c r="C279" i="16"/>
  <c r="E297" i="16"/>
  <c r="D335" i="16"/>
  <c r="D329" i="16" s="1"/>
  <c r="L335" i="16"/>
  <c r="L329" i="16" s="1"/>
  <c r="P335" i="16"/>
  <c r="P329" i="16" s="1"/>
  <c r="J335" i="16"/>
  <c r="J329" i="16" s="1"/>
  <c r="D382" i="16"/>
  <c r="H382" i="16"/>
  <c r="L382" i="16"/>
  <c r="P382" i="16"/>
  <c r="E407" i="16"/>
  <c r="I407" i="16"/>
  <c r="F426" i="16"/>
  <c r="P436" i="16"/>
  <c r="G443" i="16"/>
  <c r="O443" i="16"/>
  <c r="D69" i="16"/>
  <c r="N343" i="16"/>
  <c r="AB412" i="16"/>
  <c r="F124" i="16"/>
  <c r="C255" i="16"/>
  <c r="H124" i="16"/>
  <c r="C153" i="16"/>
  <c r="I445" i="16"/>
  <c r="D124" i="16"/>
  <c r="C219" i="16"/>
  <c r="O343" i="16"/>
  <c r="J369" i="16"/>
  <c r="J443" i="16"/>
  <c r="L445" i="16"/>
  <c r="C460" i="16"/>
  <c r="H426" i="16"/>
  <c r="H445" i="16"/>
  <c r="P426" i="16"/>
  <c r="P445" i="16"/>
  <c r="D445" i="16"/>
  <c r="C141" i="16"/>
  <c r="D142" i="16"/>
  <c r="D159" i="16" s="1"/>
  <c r="C201" i="16"/>
  <c r="E286" i="16"/>
  <c r="H329" i="16"/>
  <c r="H369" i="16"/>
  <c r="M369" i="16"/>
  <c r="H407" i="16"/>
  <c r="P407" i="16"/>
  <c r="M407" i="16"/>
  <c r="E445" i="16"/>
  <c r="I426" i="16"/>
  <c r="M445" i="16"/>
  <c r="M447" i="16" s="1"/>
  <c r="Q426" i="16"/>
  <c r="N446" i="16"/>
  <c r="M426" i="16"/>
  <c r="F445" i="16"/>
  <c r="D540" i="16"/>
  <c r="H540" i="16"/>
  <c r="L540" i="16"/>
  <c r="E540" i="16"/>
  <c r="M540" i="16"/>
  <c r="C263" i="16"/>
  <c r="E320" i="16"/>
  <c r="C329" i="16"/>
  <c r="K329" i="16"/>
  <c r="O329" i="16"/>
  <c r="E335" i="16"/>
  <c r="E329" i="16" s="1"/>
  <c r="I335" i="16"/>
  <c r="I329" i="16" s="1"/>
  <c r="M335" i="16"/>
  <c r="M329" i="16" s="1"/>
  <c r="Q335" i="16"/>
  <c r="Q329" i="16" s="1"/>
  <c r="E347" i="16"/>
  <c r="E343" i="16" s="1"/>
  <c r="I347" i="16"/>
  <c r="I343" i="16" s="1"/>
  <c r="M347" i="16"/>
  <c r="M343" i="16" s="1"/>
  <c r="Q347" i="16"/>
  <c r="Q343" i="16" s="1"/>
  <c r="N426" i="16"/>
  <c r="F440" i="16"/>
  <c r="J440" i="16"/>
  <c r="N440" i="16"/>
  <c r="F446" i="16"/>
  <c r="AB474" i="16"/>
  <c r="C539" i="16"/>
  <c r="C540" i="16" s="1"/>
  <c r="F407" i="16"/>
  <c r="J407" i="16"/>
  <c r="N407" i="16"/>
  <c r="R407" i="16"/>
  <c r="G445" i="16"/>
  <c r="K445" i="16"/>
  <c r="K447" i="16" s="1"/>
  <c r="O445" i="16"/>
  <c r="O447" i="16" s="1"/>
  <c r="D446" i="16"/>
  <c r="H446" i="16"/>
  <c r="L446" i="16"/>
  <c r="P446" i="16"/>
  <c r="K426" i="16"/>
  <c r="C525" i="16"/>
  <c r="M539" i="15"/>
  <c r="L539" i="15"/>
  <c r="K539" i="15"/>
  <c r="J539" i="15"/>
  <c r="I539" i="15"/>
  <c r="H539" i="15"/>
  <c r="G539" i="15"/>
  <c r="F539" i="15"/>
  <c r="E539" i="15"/>
  <c r="D539" i="15"/>
  <c r="C538" i="15"/>
  <c r="C535" i="15"/>
  <c r="C534" i="15"/>
  <c r="C533" i="15"/>
  <c r="M532" i="15"/>
  <c r="L532" i="15"/>
  <c r="K532" i="15"/>
  <c r="J532" i="15"/>
  <c r="I532" i="15"/>
  <c r="H532" i="15"/>
  <c r="G532" i="15"/>
  <c r="F532" i="15"/>
  <c r="E532" i="15"/>
  <c r="D532" i="15"/>
  <c r="C531" i="15"/>
  <c r="C530" i="15"/>
  <c r="C529" i="15"/>
  <c r="C528" i="15"/>
  <c r="C527" i="15"/>
  <c r="C526" i="15"/>
  <c r="M525" i="15"/>
  <c r="L525" i="15"/>
  <c r="K525" i="15"/>
  <c r="J525" i="15"/>
  <c r="I525" i="15"/>
  <c r="H525" i="15"/>
  <c r="G525" i="15"/>
  <c r="F525" i="15"/>
  <c r="E525" i="15"/>
  <c r="D525" i="15"/>
  <c r="C524" i="15"/>
  <c r="C523" i="15"/>
  <c r="C522" i="15"/>
  <c r="C521" i="15"/>
  <c r="C520" i="15"/>
  <c r="C519" i="15"/>
  <c r="C518" i="15"/>
  <c r="C517" i="15"/>
  <c r="M516" i="15"/>
  <c r="L516" i="15"/>
  <c r="K516" i="15"/>
  <c r="J516" i="15"/>
  <c r="I516" i="15"/>
  <c r="H516" i="15"/>
  <c r="G516" i="15"/>
  <c r="F516" i="15"/>
  <c r="E516" i="15"/>
  <c r="D516" i="15"/>
  <c r="C515" i="15"/>
  <c r="C514" i="15"/>
  <c r="C513" i="15"/>
  <c r="M512" i="15"/>
  <c r="L512" i="15"/>
  <c r="K512" i="15"/>
  <c r="J512" i="15"/>
  <c r="I512" i="15"/>
  <c r="H512" i="15"/>
  <c r="G512" i="15"/>
  <c r="F512" i="15"/>
  <c r="E512" i="15"/>
  <c r="D512" i="15"/>
  <c r="C511" i="15"/>
  <c r="C512" i="15" s="1"/>
  <c r="C510" i="15"/>
  <c r="C509" i="15"/>
  <c r="M508" i="15"/>
  <c r="L508" i="15"/>
  <c r="K508" i="15"/>
  <c r="J508" i="15"/>
  <c r="I508" i="15"/>
  <c r="H508" i="15"/>
  <c r="G508" i="15"/>
  <c r="F508" i="15"/>
  <c r="E508" i="15"/>
  <c r="D508" i="15"/>
  <c r="C507" i="15"/>
  <c r="C506" i="15"/>
  <c r="C505" i="15"/>
  <c r="C504" i="15"/>
  <c r="M503" i="15"/>
  <c r="L503" i="15"/>
  <c r="K503" i="15"/>
  <c r="J503" i="15"/>
  <c r="I503" i="15"/>
  <c r="H503" i="15"/>
  <c r="G503" i="15"/>
  <c r="F503" i="15"/>
  <c r="E503" i="15"/>
  <c r="D503" i="15"/>
  <c r="C502" i="15"/>
  <c r="C501" i="15"/>
  <c r="C500" i="15"/>
  <c r="C499" i="15"/>
  <c r="C498" i="15"/>
  <c r="C483" i="15"/>
  <c r="C482" i="15"/>
  <c r="AB479" i="15"/>
  <c r="AA479" i="15"/>
  <c r="F479" i="15"/>
  <c r="AB478" i="15"/>
  <c r="AA478" i="15"/>
  <c r="F478" i="15" s="1"/>
  <c r="AB477" i="15"/>
  <c r="AA477" i="15"/>
  <c r="F477" i="15" s="1"/>
  <c r="C474" i="15"/>
  <c r="C473" i="15"/>
  <c r="C472" i="15"/>
  <c r="AB472" i="15" s="1"/>
  <c r="D459" i="15"/>
  <c r="C459" i="15"/>
  <c r="E458" i="15"/>
  <c r="D458" i="15"/>
  <c r="C458" i="15"/>
  <c r="E457" i="15"/>
  <c r="D457" i="15"/>
  <c r="C457" i="15"/>
  <c r="E456" i="15"/>
  <c r="D456" i="15"/>
  <c r="C456" i="15"/>
  <c r="E455" i="15"/>
  <c r="D455" i="15"/>
  <c r="C455" i="15"/>
  <c r="D454" i="15"/>
  <c r="C454" i="15"/>
  <c r="E453" i="15"/>
  <c r="D453" i="15"/>
  <c r="C453" i="15"/>
  <c r="D452" i="15"/>
  <c r="C452" i="15"/>
  <c r="E451" i="15"/>
  <c r="D451" i="15"/>
  <c r="C451" i="15"/>
  <c r="D450" i="15"/>
  <c r="C450" i="15"/>
  <c r="Q444" i="15"/>
  <c r="P444" i="15"/>
  <c r="O444" i="15"/>
  <c r="N444" i="15"/>
  <c r="M444" i="15"/>
  <c r="L444" i="15"/>
  <c r="K444" i="15"/>
  <c r="J444" i="15"/>
  <c r="I444" i="15"/>
  <c r="H444" i="15"/>
  <c r="G444" i="15"/>
  <c r="F444" i="15"/>
  <c r="E444" i="15"/>
  <c r="D444" i="15"/>
  <c r="C444" i="15"/>
  <c r="Q442" i="15"/>
  <c r="P442" i="15"/>
  <c r="O442" i="15"/>
  <c r="N442" i="15"/>
  <c r="M442" i="15"/>
  <c r="L442" i="15"/>
  <c r="K442" i="15"/>
  <c r="J442" i="15"/>
  <c r="I442" i="15"/>
  <c r="H442" i="15"/>
  <c r="G442" i="15"/>
  <c r="F442" i="15"/>
  <c r="E442" i="15"/>
  <c r="D442" i="15"/>
  <c r="C442" i="15"/>
  <c r="Q441" i="15"/>
  <c r="P441" i="15"/>
  <c r="O441" i="15"/>
  <c r="N441" i="15"/>
  <c r="M441" i="15"/>
  <c r="L441" i="15"/>
  <c r="K441" i="15"/>
  <c r="J441" i="15"/>
  <c r="I441" i="15"/>
  <c r="H441" i="15"/>
  <c r="G441" i="15"/>
  <c r="F441" i="15"/>
  <c r="E441" i="15"/>
  <c r="D441" i="15"/>
  <c r="C441" i="15"/>
  <c r="Q439" i="15"/>
  <c r="P439" i="15"/>
  <c r="O439" i="15"/>
  <c r="N439" i="15"/>
  <c r="M439" i="15"/>
  <c r="L439" i="15"/>
  <c r="K439" i="15"/>
  <c r="J439" i="15"/>
  <c r="I439" i="15"/>
  <c r="H439" i="15"/>
  <c r="G439" i="15"/>
  <c r="F439" i="15"/>
  <c r="E439" i="15"/>
  <c r="D439" i="15"/>
  <c r="C439" i="15"/>
  <c r="Q438" i="15"/>
  <c r="P438" i="15"/>
  <c r="O438" i="15"/>
  <c r="N438" i="15"/>
  <c r="M438" i="15"/>
  <c r="L438" i="15"/>
  <c r="K438" i="15"/>
  <c r="J438" i="15"/>
  <c r="I438" i="15"/>
  <c r="H438" i="15"/>
  <c r="G438" i="15"/>
  <c r="F438" i="15"/>
  <c r="E438" i="15"/>
  <c r="D438" i="15"/>
  <c r="C438" i="15"/>
  <c r="Q437" i="15"/>
  <c r="P437" i="15"/>
  <c r="O437" i="15"/>
  <c r="N437" i="15"/>
  <c r="M437" i="15"/>
  <c r="L437" i="15"/>
  <c r="K437" i="15"/>
  <c r="J437" i="15"/>
  <c r="I437" i="15"/>
  <c r="H437" i="15"/>
  <c r="G437" i="15"/>
  <c r="F437" i="15"/>
  <c r="E437" i="15"/>
  <c r="D437" i="15"/>
  <c r="C437" i="15"/>
  <c r="Q435" i="15"/>
  <c r="P435" i="15"/>
  <c r="O435" i="15"/>
  <c r="N435" i="15"/>
  <c r="M435" i="15"/>
  <c r="L435" i="15"/>
  <c r="K435" i="15"/>
  <c r="J435" i="15"/>
  <c r="I435" i="15"/>
  <c r="H435" i="15"/>
  <c r="G435" i="15"/>
  <c r="F435" i="15"/>
  <c r="E435" i="15"/>
  <c r="D435" i="15"/>
  <c r="C435" i="15"/>
  <c r="Q434" i="15"/>
  <c r="P434" i="15"/>
  <c r="O434" i="15"/>
  <c r="N434" i="15"/>
  <c r="M434" i="15"/>
  <c r="L434" i="15"/>
  <c r="K434" i="15"/>
  <c r="J434" i="15"/>
  <c r="I434" i="15"/>
  <c r="H434" i="15"/>
  <c r="G434" i="15"/>
  <c r="F434" i="15"/>
  <c r="E434" i="15"/>
  <c r="D434" i="15"/>
  <c r="C434" i="15"/>
  <c r="Q432" i="15"/>
  <c r="P432" i="15"/>
  <c r="O432" i="15"/>
  <c r="N432" i="15"/>
  <c r="M432" i="15"/>
  <c r="L432" i="15"/>
  <c r="K432" i="15"/>
  <c r="J432" i="15"/>
  <c r="I432" i="15"/>
  <c r="H432" i="15"/>
  <c r="G432" i="15"/>
  <c r="F432" i="15"/>
  <c r="E432" i="15"/>
  <c r="D432" i="15"/>
  <c r="C432" i="15"/>
  <c r="Q431" i="15"/>
  <c r="P431" i="15"/>
  <c r="O431" i="15"/>
  <c r="N431" i="15"/>
  <c r="M431" i="15"/>
  <c r="L431" i="15"/>
  <c r="K431" i="15"/>
  <c r="J431" i="15"/>
  <c r="I431" i="15"/>
  <c r="H431" i="15"/>
  <c r="G431" i="15"/>
  <c r="F431" i="15"/>
  <c r="E431" i="15"/>
  <c r="D431" i="15"/>
  <c r="C431" i="15"/>
  <c r="Q430" i="15"/>
  <c r="P430" i="15"/>
  <c r="O430" i="15"/>
  <c r="N430" i="15"/>
  <c r="M430" i="15"/>
  <c r="L430" i="15"/>
  <c r="K430" i="15"/>
  <c r="J430" i="15"/>
  <c r="I430" i="15"/>
  <c r="H430" i="15"/>
  <c r="G430" i="15"/>
  <c r="F430" i="15"/>
  <c r="E430" i="15"/>
  <c r="D430" i="15"/>
  <c r="C430" i="15"/>
  <c r="Q429" i="15"/>
  <c r="P429" i="15"/>
  <c r="O429" i="15"/>
  <c r="N429" i="15"/>
  <c r="M429" i="15"/>
  <c r="L429" i="15"/>
  <c r="K429" i="15"/>
  <c r="J429" i="15"/>
  <c r="I429" i="15"/>
  <c r="H429" i="15"/>
  <c r="G429" i="15"/>
  <c r="F429" i="15"/>
  <c r="E429" i="15"/>
  <c r="D429" i="15"/>
  <c r="C429" i="15"/>
  <c r="Q428" i="15"/>
  <c r="P428" i="15"/>
  <c r="O428" i="15"/>
  <c r="N428" i="15"/>
  <c r="M428" i="15"/>
  <c r="L428" i="15"/>
  <c r="K428" i="15"/>
  <c r="J428" i="15"/>
  <c r="I428" i="15"/>
  <c r="H428" i="15"/>
  <c r="G428" i="15"/>
  <c r="F428" i="15"/>
  <c r="E428" i="15"/>
  <c r="D428" i="15"/>
  <c r="C428" i="15"/>
  <c r="Q427" i="15"/>
  <c r="P427" i="15"/>
  <c r="O427" i="15"/>
  <c r="N427" i="15"/>
  <c r="M427" i="15"/>
  <c r="L427" i="15"/>
  <c r="K427" i="15"/>
  <c r="J427" i="15"/>
  <c r="I427" i="15"/>
  <c r="H427" i="15"/>
  <c r="G427" i="15"/>
  <c r="F427" i="15"/>
  <c r="E427" i="15"/>
  <c r="D427" i="15"/>
  <c r="C427" i="15"/>
  <c r="Q425" i="15"/>
  <c r="P425" i="15"/>
  <c r="O425" i="15"/>
  <c r="N425" i="15"/>
  <c r="M425" i="15"/>
  <c r="L425" i="15"/>
  <c r="K425" i="15"/>
  <c r="J425" i="15"/>
  <c r="I425" i="15"/>
  <c r="H425" i="15"/>
  <c r="G425" i="15"/>
  <c r="F425" i="15"/>
  <c r="E425" i="15"/>
  <c r="D425" i="15"/>
  <c r="C425" i="15"/>
  <c r="Q424" i="15"/>
  <c r="P424" i="15"/>
  <c r="O424" i="15"/>
  <c r="N424" i="15"/>
  <c r="M424" i="15"/>
  <c r="L424" i="15"/>
  <c r="K424" i="15"/>
  <c r="J424" i="15"/>
  <c r="I424" i="15"/>
  <c r="H424" i="15"/>
  <c r="G424" i="15"/>
  <c r="F424" i="15"/>
  <c r="E424" i="15"/>
  <c r="D424" i="15"/>
  <c r="C424" i="15"/>
  <c r="D419" i="15"/>
  <c r="C419" i="15"/>
  <c r="D418" i="15"/>
  <c r="C418" i="15"/>
  <c r="F414" i="15"/>
  <c r="E414" i="15"/>
  <c r="F413" i="15"/>
  <c r="E413" i="15"/>
  <c r="F412" i="15"/>
  <c r="E412" i="15"/>
  <c r="F411" i="15"/>
  <c r="E411" i="15"/>
  <c r="R406" i="15"/>
  <c r="Q406" i="15"/>
  <c r="P406" i="15"/>
  <c r="O406" i="15"/>
  <c r="N406" i="15"/>
  <c r="M406" i="15"/>
  <c r="L406" i="15"/>
  <c r="J406" i="15"/>
  <c r="I406" i="15"/>
  <c r="H406" i="15"/>
  <c r="G406" i="15"/>
  <c r="F406" i="15"/>
  <c r="E406" i="15"/>
  <c r="D406" i="15"/>
  <c r="C406" i="15"/>
  <c r="R405" i="15"/>
  <c r="Q405" i="15"/>
  <c r="P405" i="15"/>
  <c r="O405" i="15"/>
  <c r="N405" i="15"/>
  <c r="M405" i="15"/>
  <c r="L405" i="15"/>
  <c r="J405" i="15"/>
  <c r="I405" i="15"/>
  <c r="H405" i="15"/>
  <c r="G405" i="15"/>
  <c r="F405" i="15"/>
  <c r="E405" i="15"/>
  <c r="D405" i="15"/>
  <c r="C405" i="15"/>
  <c r="R404" i="15"/>
  <c r="Q404" i="15"/>
  <c r="P404" i="15"/>
  <c r="O404" i="15"/>
  <c r="N404" i="15"/>
  <c r="M404" i="15"/>
  <c r="L404" i="15"/>
  <c r="K407" i="15"/>
  <c r="J404" i="15"/>
  <c r="I404" i="15"/>
  <c r="H404" i="15"/>
  <c r="G404" i="15"/>
  <c r="F404" i="15"/>
  <c r="E404" i="15"/>
  <c r="D404" i="15"/>
  <c r="C404" i="15"/>
  <c r="R403" i="15"/>
  <c r="R400" i="15" s="1"/>
  <c r="Q403" i="15"/>
  <c r="Q400" i="15" s="1"/>
  <c r="P403" i="15"/>
  <c r="P400" i="15" s="1"/>
  <c r="O403" i="15"/>
  <c r="O400" i="15" s="1"/>
  <c r="N403" i="15"/>
  <c r="N400" i="15" s="1"/>
  <c r="M403" i="15"/>
  <c r="M400" i="15" s="1"/>
  <c r="L403" i="15"/>
  <c r="L400" i="15" s="1"/>
  <c r="J403" i="15"/>
  <c r="J400" i="15" s="1"/>
  <c r="I403" i="15"/>
  <c r="I400" i="15" s="1"/>
  <c r="H403" i="15"/>
  <c r="H400" i="15" s="1"/>
  <c r="G403" i="15"/>
  <c r="G400" i="15" s="1"/>
  <c r="F403" i="15"/>
  <c r="F400" i="15" s="1"/>
  <c r="E403" i="15"/>
  <c r="E400" i="15" s="1"/>
  <c r="D403" i="15"/>
  <c r="D400" i="15" s="1"/>
  <c r="C403" i="15"/>
  <c r="C400" i="15" s="1"/>
  <c r="R399" i="15"/>
  <c r="Q399" i="15"/>
  <c r="P399" i="15"/>
  <c r="O399" i="15"/>
  <c r="N399" i="15"/>
  <c r="M399" i="15"/>
  <c r="L399" i="15"/>
  <c r="J399" i="15"/>
  <c r="I399" i="15"/>
  <c r="H399" i="15"/>
  <c r="G399" i="15"/>
  <c r="F399" i="15"/>
  <c r="E399" i="15"/>
  <c r="D399" i="15"/>
  <c r="C399" i="15"/>
  <c r="R398" i="15"/>
  <c r="Q398" i="15"/>
  <c r="P398" i="15"/>
  <c r="O398" i="15"/>
  <c r="N398" i="15"/>
  <c r="M398" i="15"/>
  <c r="L398" i="15"/>
  <c r="J398" i="15"/>
  <c r="I398" i="15"/>
  <c r="H398" i="15"/>
  <c r="G398" i="15"/>
  <c r="F398" i="15"/>
  <c r="E398" i="15"/>
  <c r="D398" i="15"/>
  <c r="C398" i="15"/>
  <c r="R397" i="15"/>
  <c r="Q397" i="15"/>
  <c r="P397" i="15"/>
  <c r="O397" i="15"/>
  <c r="N397" i="15"/>
  <c r="M397" i="15"/>
  <c r="L397" i="15"/>
  <c r="J397" i="15"/>
  <c r="I397" i="15"/>
  <c r="H397" i="15"/>
  <c r="G397" i="15"/>
  <c r="F397" i="15"/>
  <c r="E397" i="15"/>
  <c r="D397" i="15"/>
  <c r="C397" i="15"/>
  <c r="R396" i="15"/>
  <c r="Q396" i="15"/>
  <c r="P396" i="15"/>
  <c r="O396" i="15"/>
  <c r="N396" i="15"/>
  <c r="M396" i="15"/>
  <c r="L396" i="15"/>
  <c r="J396" i="15"/>
  <c r="I396" i="15"/>
  <c r="H396" i="15"/>
  <c r="G396" i="15"/>
  <c r="F396" i="15"/>
  <c r="E396" i="15"/>
  <c r="D396" i="15"/>
  <c r="C396" i="15"/>
  <c r="R395" i="15"/>
  <c r="Q395" i="15"/>
  <c r="P395" i="15"/>
  <c r="O395" i="15"/>
  <c r="N395" i="15"/>
  <c r="M395" i="15"/>
  <c r="L395" i="15"/>
  <c r="J395" i="15"/>
  <c r="I395" i="15"/>
  <c r="H395" i="15"/>
  <c r="G395" i="15"/>
  <c r="F395" i="15"/>
  <c r="E395" i="15"/>
  <c r="D395" i="15"/>
  <c r="C395" i="15"/>
  <c r="R394" i="15"/>
  <c r="Q394" i="15"/>
  <c r="P394" i="15"/>
  <c r="O394" i="15"/>
  <c r="N394" i="15"/>
  <c r="M394" i="15"/>
  <c r="L394" i="15"/>
  <c r="J394" i="15"/>
  <c r="I394" i="15"/>
  <c r="H394" i="15"/>
  <c r="G394" i="15"/>
  <c r="F394" i="15"/>
  <c r="E394" i="15"/>
  <c r="D394" i="15"/>
  <c r="C394" i="15"/>
  <c r="R393" i="15"/>
  <c r="Q393" i="15"/>
  <c r="P393" i="15"/>
  <c r="O393" i="15"/>
  <c r="N393" i="15"/>
  <c r="M393" i="15"/>
  <c r="L393" i="15"/>
  <c r="J393" i="15"/>
  <c r="I393" i="15"/>
  <c r="H393" i="15"/>
  <c r="G393" i="15"/>
  <c r="F393" i="15"/>
  <c r="E393" i="15"/>
  <c r="D393" i="15"/>
  <c r="C393" i="15"/>
  <c r="R392" i="15"/>
  <c r="Q392" i="15"/>
  <c r="P392" i="15"/>
  <c r="O392" i="15"/>
  <c r="N392" i="15"/>
  <c r="M392" i="15"/>
  <c r="L392" i="15"/>
  <c r="J392" i="15"/>
  <c r="I392" i="15"/>
  <c r="H392" i="15"/>
  <c r="G392" i="15"/>
  <c r="F392" i="15"/>
  <c r="E392" i="15"/>
  <c r="D392" i="15"/>
  <c r="C392" i="15"/>
  <c r="R391" i="15"/>
  <c r="Q391" i="15"/>
  <c r="P391" i="15"/>
  <c r="O391" i="15"/>
  <c r="N391" i="15"/>
  <c r="M391" i="15"/>
  <c r="L391" i="15"/>
  <c r="J391" i="15"/>
  <c r="I391" i="15"/>
  <c r="H391" i="15"/>
  <c r="G391" i="15"/>
  <c r="F391" i="15"/>
  <c r="E391" i="15"/>
  <c r="D391" i="15"/>
  <c r="C391" i="15"/>
  <c r="R390" i="15"/>
  <c r="Q390" i="15"/>
  <c r="P390" i="15"/>
  <c r="O390" i="15"/>
  <c r="N390" i="15"/>
  <c r="M390" i="15"/>
  <c r="L390" i="15"/>
  <c r="J390" i="15"/>
  <c r="I390" i="15"/>
  <c r="H390" i="15"/>
  <c r="G390" i="15"/>
  <c r="F390" i="15"/>
  <c r="E390" i="15"/>
  <c r="D390" i="15"/>
  <c r="C390" i="15"/>
  <c r="R389" i="15"/>
  <c r="Q389" i="15"/>
  <c r="P389" i="15"/>
  <c r="O389" i="15"/>
  <c r="N389" i="15"/>
  <c r="M389" i="15"/>
  <c r="L389" i="15"/>
  <c r="J389" i="15"/>
  <c r="I389" i="15"/>
  <c r="H389" i="15"/>
  <c r="G389" i="15"/>
  <c r="F389" i="15"/>
  <c r="E389" i="15"/>
  <c r="D389" i="15"/>
  <c r="C389" i="15"/>
  <c r="R388" i="15"/>
  <c r="Q388" i="15"/>
  <c r="P388" i="15"/>
  <c r="O388" i="15"/>
  <c r="N388" i="15"/>
  <c r="M388" i="15"/>
  <c r="L388" i="15"/>
  <c r="J388" i="15"/>
  <c r="I388" i="15"/>
  <c r="H388" i="15"/>
  <c r="G388" i="15"/>
  <c r="F388" i="15"/>
  <c r="E388" i="15"/>
  <c r="D388" i="15"/>
  <c r="C388" i="15"/>
  <c r="R387" i="15"/>
  <c r="Q387" i="15"/>
  <c r="P387" i="15"/>
  <c r="O387" i="15"/>
  <c r="N387" i="15"/>
  <c r="M387" i="15"/>
  <c r="L387" i="15"/>
  <c r="J387" i="15"/>
  <c r="I387" i="15"/>
  <c r="H387" i="15"/>
  <c r="G387" i="15"/>
  <c r="F387" i="15"/>
  <c r="E387" i="15"/>
  <c r="D387" i="15"/>
  <c r="C387" i="15"/>
  <c r="Q381" i="15"/>
  <c r="P381" i="15"/>
  <c r="O381" i="15"/>
  <c r="N381" i="15"/>
  <c r="M381" i="15"/>
  <c r="L381" i="15"/>
  <c r="K381" i="15"/>
  <c r="J381" i="15"/>
  <c r="I381" i="15"/>
  <c r="H381" i="15"/>
  <c r="G381" i="15"/>
  <c r="F381" i="15"/>
  <c r="E381" i="15"/>
  <c r="D381" i="15"/>
  <c r="C381" i="15"/>
  <c r="Q380" i="15"/>
  <c r="P380" i="15"/>
  <c r="O380" i="15"/>
  <c r="N380" i="15"/>
  <c r="M380" i="15"/>
  <c r="L380" i="15"/>
  <c r="K380" i="15"/>
  <c r="J380" i="15"/>
  <c r="I380" i="15"/>
  <c r="H380" i="15"/>
  <c r="G380" i="15"/>
  <c r="F380" i="15"/>
  <c r="E380" i="15"/>
  <c r="D380" i="15"/>
  <c r="C380" i="15"/>
  <c r="Q379" i="15"/>
  <c r="P379" i="15"/>
  <c r="O379" i="15"/>
  <c r="N379" i="15"/>
  <c r="M379" i="15"/>
  <c r="L379" i="15"/>
  <c r="K379" i="15"/>
  <c r="J379" i="15"/>
  <c r="I379" i="15"/>
  <c r="H379" i="15"/>
  <c r="G379" i="15"/>
  <c r="F379" i="15"/>
  <c r="E379" i="15"/>
  <c r="D379" i="15"/>
  <c r="C379" i="15"/>
  <c r="Q378" i="15"/>
  <c r="P378" i="15"/>
  <c r="O378" i="15"/>
  <c r="N378" i="15"/>
  <c r="M378" i="15"/>
  <c r="L378" i="15"/>
  <c r="K378" i="15"/>
  <c r="J378" i="15"/>
  <c r="I378" i="15"/>
  <c r="H378" i="15"/>
  <c r="G378" i="15"/>
  <c r="F378" i="15"/>
  <c r="E378" i="15"/>
  <c r="D378" i="15"/>
  <c r="C378" i="15"/>
  <c r="Q377" i="15"/>
  <c r="P377" i="15"/>
  <c r="O377" i="15"/>
  <c r="N377" i="15"/>
  <c r="M377" i="15"/>
  <c r="L377" i="15"/>
  <c r="K377" i="15"/>
  <c r="J377" i="15"/>
  <c r="I377" i="15"/>
  <c r="H377" i="15"/>
  <c r="G377" i="15"/>
  <c r="F377" i="15"/>
  <c r="E377" i="15"/>
  <c r="D377" i="15"/>
  <c r="C377" i="15"/>
  <c r="Q376" i="15"/>
  <c r="P376" i="15"/>
  <c r="O376" i="15"/>
  <c r="N376" i="15"/>
  <c r="M376" i="15"/>
  <c r="L376" i="15"/>
  <c r="K376" i="15"/>
  <c r="J376" i="15"/>
  <c r="I376" i="15"/>
  <c r="H376" i="15"/>
  <c r="G376" i="15"/>
  <c r="F376" i="15"/>
  <c r="E376" i="15"/>
  <c r="D376" i="15"/>
  <c r="C376" i="15"/>
  <c r="Q375" i="15"/>
  <c r="P375" i="15"/>
  <c r="O375" i="15"/>
  <c r="N375" i="15"/>
  <c r="M375" i="15"/>
  <c r="L375" i="15"/>
  <c r="K375" i="15"/>
  <c r="J375" i="15"/>
  <c r="I375" i="15"/>
  <c r="H375" i="15"/>
  <c r="G375" i="15"/>
  <c r="F375" i="15"/>
  <c r="E375" i="15"/>
  <c r="D375" i="15"/>
  <c r="C375" i="15"/>
  <c r="Q374" i="15"/>
  <c r="P374" i="15"/>
  <c r="O374" i="15"/>
  <c r="N374" i="15"/>
  <c r="M374" i="15"/>
  <c r="L374" i="15"/>
  <c r="K374" i="15"/>
  <c r="J374" i="15"/>
  <c r="I374" i="15"/>
  <c r="H374" i="15"/>
  <c r="G374" i="15"/>
  <c r="F374" i="15"/>
  <c r="E374" i="15"/>
  <c r="D374" i="15"/>
  <c r="C374" i="15"/>
  <c r="Q368" i="15"/>
  <c r="P368" i="15"/>
  <c r="O368" i="15"/>
  <c r="N368" i="15"/>
  <c r="M368" i="15"/>
  <c r="L368" i="15"/>
  <c r="K368" i="15"/>
  <c r="J368" i="15"/>
  <c r="I368" i="15"/>
  <c r="H368" i="15"/>
  <c r="G368" i="15"/>
  <c r="F368" i="15"/>
  <c r="E368" i="15"/>
  <c r="D368" i="15"/>
  <c r="C368" i="15"/>
  <c r="Q367" i="15"/>
  <c r="P367" i="15"/>
  <c r="O367" i="15"/>
  <c r="N367" i="15"/>
  <c r="M367" i="15"/>
  <c r="L367" i="15"/>
  <c r="K367" i="15"/>
  <c r="J367" i="15"/>
  <c r="I367" i="15"/>
  <c r="H367" i="15"/>
  <c r="G367" i="15"/>
  <c r="F367" i="15"/>
  <c r="E367" i="15"/>
  <c r="D367" i="15"/>
  <c r="C367" i="15"/>
  <c r="Q366" i="15"/>
  <c r="P366" i="15"/>
  <c r="O366" i="15"/>
  <c r="N366" i="15"/>
  <c r="M366" i="15"/>
  <c r="L366" i="15"/>
  <c r="K366" i="15"/>
  <c r="J366" i="15"/>
  <c r="I366" i="15"/>
  <c r="H366" i="15"/>
  <c r="G366" i="15"/>
  <c r="F366" i="15"/>
  <c r="E366" i="15"/>
  <c r="D366" i="15"/>
  <c r="C366" i="15"/>
  <c r="Q364" i="15"/>
  <c r="P364" i="15"/>
  <c r="O364" i="15"/>
  <c r="N364" i="15"/>
  <c r="M364" i="15"/>
  <c r="L364" i="15"/>
  <c r="K364" i="15"/>
  <c r="J364" i="15"/>
  <c r="I364" i="15"/>
  <c r="H364" i="15"/>
  <c r="G364" i="15"/>
  <c r="F364" i="15"/>
  <c r="E364" i="15"/>
  <c r="D364" i="15"/>
  <c r="C364" i="15"/>
  <c r="Q362" i="15"/>
  <c r="P362" i="15"/>
  <c r="O362" i="15"/>
  <c r="N362" i="15"/>
  <c r="M362" i="15"/>
  <c r="L362" i="15"/>
  <c r="K362" i="15"/>
  <c r="J362" i="15"/>
  <c r="I362" i="15"/>
  <c r="H362" i="15"/>
  <c r="G362" i="15"/>
  <c r="F362" i="15"/>
  <c r="E362" i="15"/>
  <c r="D362" i="15"/>
  <c r="C362" i="15"/>
  <c r="Q361" i="15"/>
  <c r="P361" i="15"/>
  <c r="O361" i="15"/>
  <c r="N361" i="15"/>
  <c r="M361" i="15"/>
  <c r="L361" i="15"/>
  <c r="K361" i="15"/>
  <c r="J361" i="15"/>
  <c r="I361" i="15"/>
  <c r="H361" i="15"/>
  <c r="G361" i="15"/>
  <c r="F361" i="15"/>
  <c r="E361" i="15"/>
  <c r="D361" i="15"/>
  <c r="C361" i="15"/>
  <c r="Q354" i="15"/>
  <c r="P354" i="15"/>
  <c r="O354" i="15"/>
  <c r="N354" i="15"/>
  <c r="M354" i="15"/>
  <c r="L354" i="15"/>
  <c r="K354" i="15"/>
  <c r="J354" i="15"/>
  <c r="I354" i="15"/>
  <c r="H354" i="15"/>
  <c r="G354" i="15"/>
  <c r="F354" i="15"/>
  <c r="E354" i="15"/>
  <c r="D354" i="15"/>
  <c r="C354" i="15"/>
  <c r="Q353" i="15"/>
  <c r="P353" i="15"/>
  <c r="O353" i="15"/>
  <c r="N353" i="15"/>
  <c r="M353" i="15"/>
  <c r="L353" i="15"/>
  <c r="K353" i="15"/>
  <c r="J353" i="15"/>
  <c r="I353" i="15"/>
  <c r="H353" i="15"/>
  <c r="G353" i="15"/>
  <c r="F353" i="15"/>
  <c r="E353" i="15"/>
  <c r="D353" i="15"/>
  <c r="C353" i="15"/>
  <c r="Q352" i="15"/>
  <c r="P352" i="15"/>
  <c r="O352" i="15"/>
  <c r="N352" i="15"/>
  <c r="M352" i="15"/>
  <c r="L352" i="15"/>
  <c r="K352" i="15"/>
  <c r="J352" i="15"/>
  <c r="I352" i="15"/>
  <c r="H352" i="15"/>
  <c r="G352" i="15"/>
  <c r="F352" i="15"/>
  <c r="E352" i="15"/>
  <c r="D352" i="15"/>
  <c r="C352" i="15"/>
  <c r="Q351" i="15"/>
  <c r="P351" i="15"/>
  <c r="O351" i="15"/>
  <c r="N351" i="15"/>
  <c r="M351" i="15"/>
  <c r="L351" i="15"/>
  <c r="K351" i="15"/>
  <c r="J351" i="15"/>
  <c r="I351" i="15"/>
  <c r="H351" i="15"/>
  <c r="G351" i="15"/>
  <c r="F351" i="15"/>
  <c r="E351" i="15"/>
  <c r="D351" i="15"/>
  <c r="C351" i="15"/>
  <c r="Q350" i="15"/>
  <c r="P350" i="15"/>
  <c r="O350" i="15"/>
  <c r="N350" i="15"/>
  <c r="M350" i="15"/>
  <c r="L350" i="15"/>
  <c r="K350" i="15"/>
  <c r="J350" i="15"/>
  <c r="I350" i="15"/>
  <c r="H350" i="15"/>
  <c r="G350" i="15"/>
  <c r="F350" i="15"/>
  <c r="E350" i="15"/>
  <c r="D350" i="15"/>
  <c r="C350" i="15"/>
  <c r="Q349" i="15"/>
  <c r="P349" i="15"/>
  <c r="O349" i="15"/>
  <c r="N349" i="15"/>
  <c r="M349" i="15"/>
  <c r="L349" i="15"/>
  <c r="K349" i="15"/>
  <c r="J349" i="15"/>
  <c r="I349" i="15"/>
  <c r="H349" i="15"/>
  <c r="G349" i="15"/>
  <c r="F349" i="15"/>
  <c r="E349" i="15"/>
  <c r="D349" i="15"/>
  <c r="C349" i="15"/>
  <c r="Q348" i="15"/>
  <c r="P348" i="15"/>
  <c r="O348" i="15"/>
  <c r="N348" i="15"/>
  <c r="M348" i="15"/>
  <c r="L348" i="15"/>
  <c r="K348" i="15"/>
  <c r="J348" i="15"/>
  <c r="I348" i="15"/>
  <c r="H348" i="15"/>
  <c r="G348" i="15"/>
  <c r="F348" i="15"/>
  <c r="E348" i="15"/>
  <c r="D348" i="15"/>
  <c r="C348" i="15"/>
  <c r="Q346" i="15"/>
  <c r="P346" i="15"/>
  <c r="O346" i="15"/>
  <c r="N346" i="15"/>
  <c r="M346" i="15"/>
  <c r="L346" i="15"/>
  <c r="K346" i="15"/>
  <c r="J346" i="15"/>
  <c r="I346" i="15"/>
  <c r="H346" i="15"/>
  <c r="G346" i="15"/>
  <c r="F346" i="15"/>
  <c r="E346" i="15"/>
  <c r="D346" i="15"/>
  <c r="C346" i="15"/>
  <c r="Q345" i="15"/>
  <c r="P345" i="15"/>
  <c r="O345" i="15"/>
  <c r="N345" i="15"/>
  <c r="M345" i="15"/>
  <c r="L345" i="15"/>
  <c r="K345" i="15"/>
  <c r="J345" i="15"/>
  <c r="I345" i="15"/>
  <c r="H345" i="15"/>
  <c r="G345" i="15"/>
  <c r="F345" i="15"/>
  <c r="E345" i="15"/>
  <c r="D345" i="15"/>
  <c r="C345" i="15"/>
  <c r="Q344" i="15"/>
  <c r="P344" i="15"/>
  <c r="O344" i="15"/>
  <c r="N344" i="15"/>
  <c r="M344" i="15"/>
  <c r="L344" i="15"/>
  <c r="K344" i="15"/>
  <c r="J344" i="15"/>
  <c r="I344" i="15"/>
  <c r="H344" i="15"/>
  <c r="G344" i="15"/>
  <c r="F344" i="15"/>
  <c r="E344" i="15"/>
  <c r="D344" i="15"/>
  <c r="C344" i="15"/>
  <c r="Q342" i="15"/>
  <c r="P342" i="15"/>
  <c r="O342" i="15"/>
  <c r="N342" i="15"/>
  <c r="M342" i="15"/>
  <c r="L342" i="15"/>
  <c r="K342" i="15"/>
  <c r="J342" i="15"/>
  <c r="I342" i="15"/>
  <c r="H342" i="15"/>
  <c r="G342" i="15"/>
  <c r="F342" i="15"/>
  <c r="E342" i="15"/>
  <c r="D342" i="15"/>
  <c r="C342" i="15"/>
  <c r="Q341" i="15"/>
  <c r="P341" i="15"/>
  <c r="O341" i="15"/>
  <c r="N341" i="15"/>
  <c r="M341" i="15"/>
  <c r="L341" i="15"/>
  <c r="K341" i="15"/>
  <c r="J341" i="15"/>
  <c r="I341" i="15"/>
  <c r="H341" i="15"/>
  <c r="G341" i="15"/>
  <c r="F341" i="15"/>
  <c r="E341" i="15"/>
  <c r="D341" i="15"/>
  <c r="C341" i="15"/>
  <c r="Q340" i="15"/>
  <c r="P340" i="15"/>
  <c r="O340" i="15"/>
  <c r="N340" i="15"/>
  <c r="M340" i="15"/>
  <c r="L340" i="15"/>
  <c r="K340" i="15"/>
  <c r="J340" i="15"/>
  <c r="I340" i="15"/>
  <c r="H340" i="15"/>
  <c r="G340" i="15"/>
  <c r="F340" i="15"/>
  <c r="E340" i="15"/>
  <c r="D340" i="15"/>
  <c r="C340" i="15"/>
  <c r="Q339" i="15"/>
  <c r="P339" i="15"/>
  <c r="O339" i="15"/>
  <c r="N339" i="15"/>
  <c r="M339" i="15"/>
  <c r="L339" i="15"/>
  <c r="K339" i="15"/>
  <c r="J339" i="15"/>
  <c r="I339" i="15"/>
  <c r="H339" i="15"/>
  <c r="G339" i="15"/>
  <c r="F339" i="15"/>
  <c r="E339" i="15"/>
  <c r="D339" i="15"/>
  <c r="C339" i="15"/>
  <c r="Q338" i="15"/>
  <c r="P338" i="15"/>
  <c r="O338" i="15"/>
  <c r="N338" i="15"/>
  <c r="M338" i="15"/>
  <c r="L338" i="15"/>
  <c r="K338" i="15"/>
  <c r="J338" i="15"/>
  <c r="I338" i="15"/>
  <c r="H338" i="15"/>
  <c r="G338" i="15"/>
  <c r="F338" i="15"/>
  <c r="E338" i="15"/>
  <c r="D338" i="15"/>
  <c r="C338" i="15"/>
  <c r="Q337" i="15"/>
  <c r="P337" i="15"/>
  <c r="O337" i="15"/>
  <c r="N337" i="15"/>
  <c r="M337" i="15"/>
  <c r="L337" i="15"/>
  <c r="K337" i="15"/>
  <c r="J337" i="15"/>
  <c r="I337" i="15"/>
  <c r="H337" i="15"/>
  <c r="G337" i="15"/>
  <c r="F337" i="15"/>
  <c r="E337" i="15"/>
  <c r="D337" i="15"/>
  <c r="C337" i="15"/>
  <c r="Q336" i="15"/>
  <c r="P336" i="15"/>
  <c r="O336" i="15"/>
  <c r="N336" i="15"/>
  <c r="M336" i="15"/>
  <c r="L336" i="15"/>
  <c r="K336" i="15"/>
  <c r="J336" i="15"/>
  <c r="I336" i="15"/>
  <c r="H336" i="15"/>
  <c r="G336" i="15"/>
  <c r="F336" i="15"/>
  <c r="E336" i="15"/>
  <c r="D336" i="15"/>
  <c r="C336" i="15"/>
  <c r="Q334" i="15"/>
  <c r="P334" i="15"/>
  <c r="O334" i="15"/>
  <c r="N334" i="15"/>
  <c r="M334" i="15"/>
  <c r="L334" i="15"/>
  <c r="K334" i="15"/>
  <c r="J334" i="15"/>
  <c r="I334" i="15"/>
  <c r="H334" i="15"/>
  <c r="G334" i="15"/>
  <c r="F334" i="15"/>
  <c r="E334" i="15"/>
  <c r="D334" i="15"/>
  <c r="C334" i="15"/>
  <c r="Q333" i="15"/>
  <c r="P333" i="15"/>
  <c r="O333" i="15"/>
  <c r="N333" i="15"/>
  <c r="M333" i="15"/>
  <c r="L333" i="15"/>
  <c r="K333" i="15"/>
  <c r="J333" i="15"/>
  <c r="I333" i="15"/>
  <c r="H333" i="15"/>
  <c r="G333" i="15"/>
  <c r="F333" i="15"/>
  <c r="E333" i="15"/>
  <c r="D333" i="15"/>
  <c r="C333" i="15"/>
  <c r="Q332" i="15"/>
  <c r="P332" i="15"/>
  <c r="O332" i="15"/>
  <c r="N332" i="15"/>
  <c r="M332" i="15"/>
  <c r="L332" i="15"/>
  <c r="K332" i="15"/>
  <c r="J332" i="15"/>
  <c r="I332" i="15"/>
  <c r="H332" i="15"/>
  <c r="G332" i="15"/>
  <c r="F332" i="15"/>
  <c r="E332" i="15"/>
  <c r="D332" i="15"/>
  <c r="C332" i="15"/>
  <c r="Q331" i="15"/>
  <c r="P331" i="15"/>
  <c r="O331" i="15"/>
  <c r="N331" i="15"/>
  <c r="M331" i="15"/>
  <c r="L331" i="15"/>
  <c r="K331" i="15"/>
  <c r="J331" i="15"/>
  <c r="I331" i="15"/>
  <c r="H331" i="15"/>
  <c r="G331" i="15"/>
  <c r="F331" i="15"/>
  <c r="E331" i="15"/>
  <c r="D331" i="15"/>
  <c r="C331" i="15"/>
  <c r="Q330" i="15"/>
  <c r="P330" i="15"/>
  <c r="O330" i="15"/>
  <c r="N330" i="15"/>
  <c r="M330" i="15"/>
  <c r="L330" i="15"/>
  <c r="K330" i="15"/>
  <c r="J330" i="15"/>
  <c r="I330" i="15"/>
  <c r="H330" i="15"/>
  <c r="G330" i="15"/>
  <c r="F330" i="15"/>
  <c r="E330" i="15"/>
  <c r="D330" i="15"/>
  <c r="C330" i="15"/>
  <c r="E323" i="15"/>
  <c r="D323" i="15"/>
  <c r="C323" i="15"/>
  <c r="E319" i="15"/>
  <c r="D319" i="15"/>
  <c r="C319" i="15"/>
  <c r="E318" i="15"/>
  <c r="D318" i="15"/>
  <c r="C318" i="15"/>
  <c r="C314" i="15"/>
  <c r="C313" i="15"/>
  <c r="C312" i="15"/>
  <c r="C311" i="15"/>
  <c r="C310" i="15"/>
  <c r="C309" i="15"/>
  <c r="C308" i="15"/>
  <c r="C307" i="15"/>
  <c r="C306" i="15"/>
  <c r="C305" i="15"/>
  <c r="C304" i="15"/>
  <c r="C303" i="15"/>
  <c r="C302" i="15"/>
  <c r="C301" i="15"/>
  <c r="E296" i="15"/>
  <c r="D296" i="15"/>
  <c r="C296" i="15"/>
  <c r="E295" i="15"/>
  <c r="D295" i="15"/>
  <c r="C295" i="15"/>
  <c r="E294" i="15"/>
  <c r="D294" i="15"/>
  <c r="C294" i="15"/>
  <c r="E293" i="15"/>
  <c r="D293" i="15"/>
  <c r="C293" i="15"/>
  <c r="E292" i="15"/>
  <c r="D292" i="15"/>
  <c r="C292" i="15"/>
  <c r="E291" i="15"/>
  <c r="D291" i="15"/>
  <c r="C291" i="15"/>
  <c r="E290" i="15"/>
  <c r="D290" i="15"/>
  <c r="C290" i="15"/>
  <c r="E289" i="15"/>
  <c r="D289" i="15"/>
  <c r="C289" i="15"/>
  <c r="C285" i="15"/>
  <c r="E284" i="15"/>
  <c r="D284" i="15"/>
  <c r="C284" i="15"/>
  <c r="E283" i="15"/>
  <c r="D283" i="15"/>
  <c r="C283" i="15"/>
  <c r="E282" i="15"/>
  <c r="D282" i="15"/>
  <c r="C282" i="15"/>
  <c r="C278" i="15"/>
  <c r="E277" i="15"/>
  <c r="D277" i="15"/>
  <c r="C277" i="15"/>
  <c r="E276" i="15"/>
  <c r="D276" i="15"/>
  <c r="C276" i="15"/>
  <c r="E272" i="15"/>
  <c r="D272" i="15"/>
  <c r="C272" i="15"/>
  <c r="E271" i="15"/>
  <c r="D271" i="15"/>
  <c r="C271" i="15"/>
  <c r="E270" i="15"/>
  <c r="D270" i="15"/>
  <c r="C270" i="15"/>
  <c r="E269" i="15"/>
  <c r="D269" i="15"/>
  <c r="C269" i="15"/>
  <c r="E268" i="15"/>
  <c r="D268" i="15"/>
  <c r="C268" i="15"/>
  <c r="E267" i="15"/>
  <c r="D267" i="15"/>
  <c r="C267" i="15"/>
  <c r="E266" i="15"/>
  <c r="D266" i="15"/>
  <c r="C266" i="15"/>
  <c r="E262" i="15"/>
  <c r="D262" i="15"/>
  <c r="C262" i="15"/>
  <c r="E261" i="15"/>
  <c r="D261" i="15"/>
  <c r="C261" i="15"/>
  <c r="E260" i="15"/>
  <c r="D260" i="15"/>
  <c r="C260" i="15"/>
  <c r="E259" i="15"/>
  <c r="D259" i="15"/>
  <c r="C259" i="15"/>
  <c r="E258" i="15"/>
  <c r="D258" i="15"/>
  <c r="C258" i="15"/>
  <c r="C254" i="15"/>
  <c r="C253" i="15" s="1"/>
  <c r="C252" i="15"/>
  <c r="C251" i="15"/>
  <c r="C250" i="15"/>
  <c r="C249" i="15"/>
  <c r="C248" i="15"/>
  <c r="C247" i="15"/>
  <c r="C246" i="15"/>
  <c r="E244" i="15"/>
  <c r="D244" i="15"/>
  <c r="C244" i="15"/>
  <c r="E243" i="15"/>
  <c r="D243" i="15"/>
  <c r="C243" i="15"/>
  <c r="E242" i="15"/>
  <c r="D242" i="15"/>
  <c r="C242" i="15"/>
  <c r="E241" i="15"/>
  <c r="D241" i="15"/>
  <c r="C241" i="15"/>
  <c r="E240" i="15"/>
  <c r="D240" i="15"/>
  <c r="C240" i="15"/>
  <c r="E239" i="15"/>
  <c r="D239" i="15"/>
  <c r="C239" i="15"/>
  <c r="E237" i="15"/>
  <c r="D237" i="15"/>
  <c r="C237" i="15"/>
  <c r="E236" i="15"/>
  <c r="D236" i="15"/>
  <c r="C236" i="15"/>
  <c r="E235" i="15"/>
  <c r="D235" i="15"/>
  <c r="C235" i="15"/>
  <c r="E234" i="15"/>
  <c r="D234" i="15"/>
  <c r="C234" i="15"/>
  <c r="E233" i="15"/>
  <c r="D233" i="15"/>
  <c r="C233" i="15"/>
  <c r="E232" i="15"/>
  <c r="D232" i="15"/>
  <c r="C232" i="15"/>
  <c r="E231" i="15"/>
  <c r="D231" i="15"/>
  <c r="C231" i="15"/>
  <c r="E230" i="15"/>
  <c r="D230" i="15"/>
  <c r="C230" i="15"/>
  <c r="E229" i="15"/>
  <c r="D229" i="15"/>
  <c r="C229" i="15"/>
  <c r="E228" i="15"/>
  <c r="D228" i="15"/>
  <c r="C228" i="15"/>
  <c r="E227" i="15"/>
  <c r="D227" i="15"/>
  <c r="C227" i="15"/>
  <c r="E226" i="15"/>
  <c r="D226" i="15"/>
  <c r="C226" i="15"/>
  <c r="E225" i="15"/>
  <c r="D225" i="15"/>
  <c r="C225" i="15"/>
  <c r="E224" i="15"/>
  <c r="D224" i="15"/>
  <c r="C224" i="15"/>
  <c r="E223" i="15"/>
  <c r="D223" i="15"/>
  <c r="C223" i="15"/>
  <c r="E222" i="15"/>
  <c r="D222" i="15"/>
  <c r="C222" i="15"/>
  <c r="E221" i="15"/>
  <c r="D221" i="15"/>
  <c r="C221" i="15"/>
  <c r="E220" i="15"/>
  <c r="D220" i="15"/>
  <c r="C220" i="15"/>
  <c r="E218" i="15"/>
  <c r="D218" i="15"/>
  <c r="C218" i="15"/>
  <c r="E217" i="15"/>
  <c r="D217" i="15"/>
  <c r="C217" i="15"/>
  <c r="E216" i="15"/>
  <c r="D216" i="15"/>
  <c r="C216" i="15"/>
  <c r="E215" i="15"/>
  <c r="D215" i="15"/>
  <c r="C215" i="15"/>
  <c r="E214" i="15"/>
  <c r="D214" i="15"/>
  <c r="C214" i="15"/>
  <c r="E213" i="15"/>
  <c r="D213" i="15"/>
  <c r="C213" i="15"/>
  <c r="E212" i="15"/>
  <c r="D212" i="15"/>
  <c r="C212" i="15"/>
  <c r="E211" i="15"/>
  <c r="D211" i="15"/>
  <c r="C211" i="15"/>
  <c r="E210" i="15"/>
  <c r="D210" i="15"/>
  <c r="C210" i="15"/>
  <c r="E209" i="15"/>
  <c r="D209" i="15"/>
  <c r="C209" i="15"/>
  <c r="E208" i="15"/>
  <c r="D208" i="15"/>
  <c r="C208" i="15"/>
  <c r="E207" i="15"/>
  <c r="D207" i="15"/>
  <c r="C207" i="15"/>
  <c r="E206" i="15"/>
  <c r="D206" i="15"/>
  <c r="C206" i="15"/>
  <c r="E205" i="15"/>
  <c r="D205" i="15"/>
  <c r="C205" i="15"/>
  <c r="E200" i="15"/>
  <c r="D200" i="15"/>
  <c r="C200" i="15"/>
  <c r="E199" i="15"/>
  <c r="D199" i="15"/>
  <c r="C199" i="15"/>
  <c r="E198" i="15"/>
  <c r="D198" i="15"/>
  <c r="C198" i="15"/>
  <c r="E197" i="15"/>
  <c r="D197" i="15"/>
  <c r="C197" i="15"/>
  <c r="E196" i="15"/>
  <c r="D196" i="15"/>
  <c r="C196" i="15"/>
  <c r="E195" i="15"/>
  <c r="D195" i="15"/>
  <c r="C195" i="15"/>
  <c r="E194" i="15"/>
  <c r="D194" i="15"/>
  <c r="C194" i="15"/>
  <c r="E193" i="15"/>
  <c r="D193" i="15"/>
  <c r="C193" i="15"/>
  <c r="E192" i="15"/>
  <c r="D192" i="15"/>
  <c r="C192" i="15"/>
  <c r="E191" i="15"/>
  <c r="D191" i="15"/>
  <c r="C191" i="15"/>
  <c r="E190" i="15"/>
  <c r="D190" i="15"/>
  <c r="C190" i="15"/>
  <c r="E189" i="15"/>
  <c r="D189" i="15"/>
  <c r="C189" i="15"/>
  <c r="E188" i="15"/>
  <c r="D188" i="15"/>
  <c r="C188" i="15"/>
  <c r="E187" i="15"/>
  <c r="D187" i="15"/>
  <c r="C187" i="15"/>
  <c r="E186" i="15"/>
  <c r="D186" i="15"/>
  <c r="C186" i="15"/>
  <c r="E185" i="15"/>
  <c r="D185" i="15"/>
  <c r="C185" i="15"/>
  <c r="E184" i="15"/>
  <c r="D184" i="15"/>
  <c r="C184" i="15"/>
  <c r="E183" i="15"/>
  <c r="D183" i="15"/>
  <c r="C183" i="15"/>
  <c r="E182" i="15"/>
  <c r="D182" i="15"/>
  <c r="C182" i="15"/>
  <c r="E181" i="15"/>
  <c r="D181" i="15"/>
  <c r="C181" i="15"/>
  <c r="E180" i="15"/>
  <c r="D180" i="15"/>
  <c r="C180" i="15"/>
  <c r="E179" i="15"/>
  <c r="D179" i="15"/>
  <c r="C179" i="15"/>
  <c r="E178" i="15"/>
  <c r="D178" i="15"/>
  <c r="C178" i="15"/>
  <c r="E177" i="15"/>
  <c r="D177" i="15"/>
  <c r="C177" i="15"/>
  <c r="E176" i="15"/>
  <c r="D176" i="15"/>
  <c r="C176" i="15"/>
  <c r="E175" i="15"/>
  <c r="D175" i="15"/>
  <c r="C175" i="15"/>
  <c r="E174" i="15"/>
  <c r="D174" i="15"/>
  <c r="C174" i="15"/>
  <c r="E173" i="15"/>
  <c r="D173" i="15"/>
  <c r="C173" i="15"/>
  <c r="E172" i="15"/>
  <c r="D172" i="15"/>
  <c r="C172" i="15"/>
  <c r="E171" i="15"/>
  <c r="D171" i="15"/>
  <c r="C171" i="15"/>
  <c r="E170" i="15"/>
  <c r="D170" i="15"/>
  <c r="C170" i="15"/>
  <c r="E169" i="15"/>
  <c r="D169" i="15"/>
  <c r="C169" i="15"/>
  <c r="E168" i="15"/>
  <c r="D168" i="15"/>
  <c r="C168" i="15"/>
  <c r="E167" i="15"/>
  <c r="D167" i="15"/>
  <c r="C167" i="15"/>
  <c r="E163" i="15"/>
  <c r="D163" i="15"/>
  <c r="C163" i="15"/>
  <c r="E162" i="15"/>
  <c r="D162" i="15"/>
  <c r="C162" i="15"/>
  <c r="C158" i="15"/>
  <c r="C157" i="15"/>
  <c r="C156" i="15"/>
  <c r="C155" i="15"/>
  <c r="C154" i="15"/>
  <c r="E152" i="15"/>
  <c r="D152" i="15"/>
  <c r="C152" i="15"/>
  <c r="E151" i="15"/>
  <c r="D151" i="15"/>
  <c r="C151" i="15"/>
  <c r="E150" i="15"/>
  <c r="D150" i="15"/>
  <c r="C150" i="15"/>
  <c r="E149" i="15"/>
  <c r="D149" i="15"/>
  <c r="C149" i="15"/>
  <c r="E148" i="15"/>
  <c r="D148" i="15"/>
  <c r="C148" i="15"/>
  <c r="E147" i="15"/>
  <c r="D147" i="15"/>
  <c r="C147" i="15"/>
  <c r="E146" i="15"/>
  <c r="D146" i="15"/>
  <c r="C146" i="15"/>
  <c r="E145" i="15"/>
  <c r="D145" i="15"/>
  <c r="C145" i="15"/>
  <c r="E144" i="15"/>
  <c r="D144" i="15"/>
  <c r="C144" i="15"/>
  <c r="E143" i="15"/>
  <c r="D143" i="15"/>
  <c r="C143" i="15"/>
  <c r="E140" i="15"/>
  <c r="D140" i="15"/>
  <c r="C140" i="15"/>
  <c r="E139" i="15"/>
  <c r="D139" i="15"/>
  <c r="C139" i="15"/>
  <c r="E138" i="15"/>
  <c r="D138" i="15"/>
  <c r="C138" i="15"/>
  <c r="E137" i="15"/>
  <c r="D137" i="15"/>
  <c r="C137" i="15"/>
  <c r="E136" i="15"/>
  <c r="D136" i="15"/>
  <c r="C136" i="15"/>
  <c r="E135" i="15"/>
  <c r="D135" i="15"/>
  <c r="C135" i="15"/>
  <c r="E134" i="15"/>
  <c r="D134" i="15"/>
  <c r="C134" i="15"/>
  <c r="E133" i="15"/>
  <c r="D133" i="15"/>
  <c r="C133" i="15"/>
  <c r="E132" i="15"/>
  <c r="D132" i="15"/>
  <c r="C132" i="15"/>
  <c r="E131" i="15"/>
  <c r="D131" i="15"/>
  <c r="C131" i="15"/>
  <c r="E130" i="15"/>
  <c r="D130" i="15"/>
  <c r="C130" i="15"/>
  <c r="E129" i="15"/>
  <c r="D129" i="15"/>
  <c r="C129" i="15"/>
  <c r="E128" i="15"/>
  <c r="D128" i="15"/>
  <c r="C128" i="15"/>
  <c r="G124" i="15"/>
  <c r="H123" i="15"/>
  <c r="G123" i="15"/>
  <c r="F123" i="15"/>
  <c r="E123" i="15"/>
  <c r="D123" i="15"/>
  <c r="C123" i="15"/>
  <c r="H122" i="15"/>
  <c r="F122" i="15"/>
  <c r="E122" i="15"/>
  <c r="D122" i="15"/>
  <c r="C122" i="15"/>
  <c r="H121" i="15"/>
  <c r="H118" i="15" s="1"/>
  <c r="F121" i="15"/>
  <c r="F118" i="15" s="1"/>
  <c r="E121" i="15"/>
  <c r="E118" i="15" s="1"/>
  <c r="D121" i="15"/>
  <c r="D118" i="15" s="1"/>
  <c r="C121" i="15"/>
  <c r="C118" i="15" s="1"/>
  <c r="H117" i="15"/>
  <c r="F117" i="15"/>
  <c r="E117" i="15"/>
  <c r="D117" i="15"/>
  <c r="C117" i="15"/>
  <c r="H116" i="15"/>
  <c r="F116" i="15"/>
  <c r="E116" i="15"/>
  <c r="D116" i="15"/>
  <c r="C116" i="15"/>
  <c r="H115" i="15"/>
  <c r="F115" i="15"/>
  <c r="E115" i="15"/>
  <c r="D115" i="15"/>
  <c r="C115" i="15"/>
  <c r="H114" i="15"/>
  <c r="F114" i="15"/>
  <c r="E114" i="15"/>
  <c r="D114" i="15"/>
  <c r="C114" i="15"/>
  <c r="H113" i="15"/>
  <c r="F113" i="15"/>
  <c r="E113" i="15"/>
  <c r="D113" i="15"/>
  <c r="C113" i="15"/>
  <c r="H112" i="15"/>
  <c r="F112" i="15"/>
  <c r="E112" i="15"/>
  <c r="D112" i="15"/>
  <c r="C112" i="15"/>
  <c r="H111" i="15"/>
  <c r="F111" i="15"/>
  <c r="E111" i="15"/>
  <c r="D111" i="15"/>
  <c r="C111" i="15"/>
  <c r="H110" i="15"/>
  <c r="F110" i="15"/>
  <c r="E110" i="15"/>
  <c r="D110" i="15"/>
  <c r="C110" i="15"/>
  <c r="H109" i="15"/>
  <c r="F109" i="15"/>
  <c r="E109" i="15"/>
  <c r="D109" i="15"/>
  <c r="C109" i="15"/>
  <c r="H108" i="15"/>
  <c r="F108" i="15"/>
  <c r="E108" i="15"/>
  <c r="D108" i="15"/>
  <c r="C108" i="15"/>
  <c r="H107" i="15"/>
  <c r="F107" i="15"/>
  <c r="E107" i="15"/>
  <c r="D107" i="15"/>
  <c r="C107" i="15"/>
  <c r="H106" i="15"/>
  <c r="F106" i="15"/>
  <c r="E106" i="15"/>
  <c r="D106" i="15"/>
  <c r="C106" i="15"/>
  <c r="H105" i="15"/>
  <c r="F105" i="15"/>
  <c r="E105" i="15"/>
  <c r="D105" i="15"/>
  <c r="C105" i="15"/>
  <c r="E101" i="15"/>
  <c r="D101" i="15"/>
  <c r="C101" i="15"/>
  <c r="E100" i="15"/>
  <c r="D100" i="15"/>
  <c r="C100" i="15"/>
  <c r="E99" i="15"/>
  <c r="D99" i="15"/>
  <c r="C99" i="15"/>
  <c r="E96" i="15"/>
  <c r="D96" i="15"/>
  <c r="C96" i="15"/>
  <c r="C95" i="15"/>
  <c r="E94" i="15"/>
  <c r="D94" i="15"/>
  <c r="C94" i="15"/>
  <c r="E93" i="15"/>
  <c r="D93" i="15"/>
  <c r="C93" i="15"/>
  <c r="E92" i="15"/>
  <c r="D92" i="15"/>
  <c r="C92" i="15"/>
  <c r="E91" i="15"/>
  <c r="D91" i="15"/>
  <c r="C91" i="15"/>
  <c r="E89" i="15"/>
  <c r="D89" i="15"/>
  <c r="C89" i="15"/>
  <c r="E88" i="15"/>
  <c r="D88" i="15"/>
  <c r="C88" i="15"/>
  <c r="E87" i="15"/>
  <c r="D87" i="15"/>
  <c r="C87" i="15"/>
  <c r="C85" i="15"/>
  <c r="E84" i="15"/>
  <c r="D84" i="15"/>
  <c r="C84" i="15"/>
  <c r="E83" i="15"/>
  <c r="D83" i="15"/>
  <c r="C83" i="15"/>
  <c r="E82" i="15"/>
  <c r="D82" i="15"/>
  <c r="C82" i="15"/>
  <c r="E81" i="15"/>
  <c r="D81" i="15"/>
  <c r="C81" i="15"/>
  <c r="E80" i="15"/>
  <c r="D80" i="15"/>
  <c r="C80" i="15"/>
  <c r="E79" i="15"/>
  <c r="D79" i="15"/>
  <c r="C79" i="15"/>
  <c r="E77" i="15"/>
  <c r="D77" i="15"/>
  <c r="C77" i="15"/>
  <c r="E76" i="15"/>
  <c r="D76" i="15"/>
  <c r="C76" i="15"/>
  <c r="E75" i="15"/>
  <c r="D75" i="15"/>
  <c r="C75" i="15"/>
  <c r="E74" i="15"/>
  <c r="D74" i="15"/>
  <c r="C74" i="15"/>
  <c r="E73" i="15"/>
  <c r="D73" i="15"/>
  <c r="C73" i="15"/>
  <c r="C68" i="15"/>
  <c r="C67" i="15"/>
  <c r="E65" i="15"/>
  <c r="D65" i="15"/>
  <c r="C65" i="15"/>
  <c r="E64" i="15"/>
  <c r="D64" i="15"/>
  <c r="C64" i="15"/>
  <c r="E63" i="15"/>
  <c r="D63" i="15"/>
  <c r="C63" i="15"/>
  <c r="C61" i="15"/>
  <c r="C60" i="15" s="1"/>
  <c r="E59" i="15"/>
  <c r="D59" i="15"/>
  <c r="C59" i="15"/>
  <c r="E58" i="15"/>
  <c r="D58" i="15"/>
  <c r="C58" i="15"/>
  <c r="E57" i="15"/>
  <c r="D57" i="15"/>
  <c r="C57" i="15"/>
  <c r="E56" i="15"/>
  <c r="D56" i="15"/>
  <c r="C56" i="15"/>
  <c r="C54" i="15"/>
  <c r="C53" i="15" s="1"/>
  <c r="E52" i="15"/>
  <c r="D52" i="15"/>
  <c r="C52" i="15"/>
  <c r="E51" i="15"/>
  <c r="D51" i="15"/>
  <c r="C51" i="15"/>
  <c r="C49" i="15"/>
  <c r="C48" i="15"/>
  <c r="C47" i="15"/>
  <c r="C46" i="15"/>
  <c r="C45" i="15"/>
  <c r="E43" i="15"/>
  <c r="D43" i="15"/>
  <c r="C43" i="15"/>
  <c r="E42" i="15"/>
  <c r="D42" i="15"/>
  <c r="C42" i="15"/>
  <c r="E41" i="15"/>
  <c r="D41" i="15"/>
  <c r="C41" i="15"/>
  <c r="E40" i="15"/>
  <c r="D40" i="15"/>
  <c r="C40" i="15"/>
  <c r="E39" i="15"/>
  <c r="D39" i="15"/>
  <c r="C39" i="15"/>
  <c r="E38" i="15"/>
  <c r="D38" i="15"/>
  <c r="C38" i="15"/>
  <c r="E37" i="15"/>
  <c r="D37" i="15"/>
  <c r="C37" i="15"/>
  <c r="E36" i="15"/>
  <c r="D36" i="15"/>
  <c r="C36" i="15"/>
  <c r="E35" i="15"/>
  <c r="D35" i="15"/>
  <c r="C35" i="15"/>
  <c r="E34" i="15"/>
  <c r="D34" i="15"/>
  <c r="C34" i="15"/>
  <c r="E33" i="15"/>
  <c r="D33" i="15"/>
  <c r="C33" i="15"/>
  <c r="C31" i="15"/>
  <c r="C30" i="15"/>
  <c r="C29" i="15"/>
  <c r="C28" i="15"/>
  <c r="C27" i="15"/>
  <c r="C26" i="15"/>
  <c r="E24" i="15"/>
  <c r="D24" i="15"/>
  <c r="C24" i="15"/>
  <c r="E23" i="15"/>
  <c r="D23" i="15"/>
  <c r="C23" i="15"/>
  <c r="E22" i="15"/>
  <c r="D22" i="15"/>
  <c r="C22" i="15"/>
  <c r="E21" i="15"/>
  <c r="D21" i="15"/>
  <c r="C21" i="15"/>
  <c r="E20" i="15"/>
  <c r="D20" i="15"/>
  <c r="C20" i="15"/>
  <c r="E19" i="15"/>
  <c r="D19" i="15"/>
  <c r="C19" i="15"/>
  <c r="E18" i="15"/>
  <c r="D18" i="15"/>
  <c r="C18" i="15"/>
  <c r="E17" i="15"/>
  <c r="D17" i="15"/>
  <c r="C17" i="15"/>
  <c r="E16" i="15"/>
  <c r="D16" i="15"/>
  <c r="C16" i="15"/>
  <c r="E15" i="15"/>
  <c r="D15" i="15"/>
  <c r="C15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A5" i="15"/>
  <c r="A4" i="15"/>
  <c r="A3" i="15"/>
  <c r="A2" i="15"/>
  <c r="E255" i="16" l="1"/>
  <c r="C69" i="16"/>
  <c r="C347" i="15"/>
  <c r="C343" i="15" s="1"/>
  <c r="K347" i="15"/>
  <c r="K343" i="15" s="1"/>
  <c r="E69" i="16"/>
  <c r="J447" i="16"/>
  <c r="AB413" i="16"/>
  <c r="AA413" i="16"/>
  <c r="K413" i="16" s="1"/>
  <c r="E335" i="15"/>
  <c r="O347" i="15"/>
  <c r="O343" i="15" s="1"/>
  <c r="G447" i="16"/>
  <c r="N447" i="16"/>
  <c r="AA411" i="16"/>
  <c r="K411" i="16" s="1"/>
  <c r="E159" i="16"/>
  <c r="D255" i="16"/>
  <c r="C50" i="15"/>
  <c r="C412" i="15"/>
  <c r="AB412" i="15" s="1"/>
  <c r="C414" i="15"/>
  <c r="AB414" i="15" s="1"/>
  <c r="N436" i="15"/>
  <c r="O443" i="15"/>
  <c r="C446" i="16"/>
  <c r="E447" i="16"/>
  <c r="I447" i="16"/>
  <c r="C426" i="15"/>
  <c r="D436" i="15"/>
  <c r="L436" i="15"/>
  <c r="D443" i="15"/>
  <c r="H443" i="15"/>
  <c r="L443" i="15"/>
  <c r="C159" i="16"/>
  <c r="F447" i="16"/>
  <c r="C445" i="16"/>
  <c r="D447" i="16"/>
  <c r="H447" i="16"/>
  <c r="L447" i="16"/>
  <c r="P447" i="16"/>
  <c r="I436" i="15"/>
  <c r="Q436" i="15"/>
  <c r="P440" i="15"/>
  <c r="E445" i="15"/>
  <c r="F433" i="15"/>
  <c r="J433" i="15"/>
  <c r="Q443" i="15"/>
  <c r="J540" i="15"/>
  <c r="C516" i="15"/>
  <c r="D50" i="15"/>
  <c r="C66" i="15"/>
  <c r="E164" i="15"/>
  <c r="E279" i="15"/>
  <c r="I440" i="15"/>
  <c r="Q440" i="15"/>
  <c r="N440" i="15"/>
  <c r="AA472" i="15"/>
  <c r="K472" i="15" s="1"/>
  <c r="G540" i="15"/>
  <c r="K540" i="15"/>
  <c r="C539" i="15"/>
  <c r="C503" i="15"/>
  <c r="L540" i="15"/>
  <c r="D540" i="15"/>
  <c r="H540" i="15"/>
  <c r="D32" i="15"/>
  <c r="C78" i="15"/>
  <c r="C72" i="15" s="1"/>
  <c r="K335" i="15"/>
  <c r="K329" i="15" s="1"/>
  <c r="L335" i="15"/>
  <c r="L329" i="15" s="1"/>
  <c r="F426" i="15"/>
  <c r="N445" i="15"/>
  <c r="K446" i="15"/>
  <c r="P446" i="15"/>
  <c r="C433" i="15"/>
  <c r="G433" i="15"/>
  <c r="K445" i="15"/>
  <c r="O433" i="15"/>
  <c r="P436" i="15"/>
  <c r="E440" i="15"/>
  <c r="D460" i="15"/>
  <c r="D90" i="15"/>
  <c r="D86" i="15" s="1"/>
  <c r="E102" i="15"/>
  <c r="C153" i="15"/>
  <c r="E219" i="15"/>
  <c r="D279" i="15"/>
  <c r="E286" i="15"/>
  <c r="C286" i="15"/>
  <c r="C297" i="15"/>
  <c r="E297" i="15"/>
  <c r="E320" i="15"/>
  <c r="P335" i="15"/>
  <c r="G347" i="15"/>
  <c r="G343" i="15" s="1"/>
  <c r="F382" i="15"/>
  <c r="J382" i="15"/>
  <c r="N382" i="15"/>
  <c r="G382" i="15"/>
  <c r="L382" i="15"/>
  <c r="P382" i="15"/>
  <c r="N407" i="15"/>
  <c r="I407" i="15"/>
  <c r="G426" i="15"/>
  <c r="K426" i="15"/>
  <c r="O445" i="15"/>
  <c r="D446" i="15"/>
  <c r="E436" i="15"/>
  <c r="J440" i="15"/>
  <c r="D55" i="15"/>
  <c r="D62" i="15"/>
  <c r="D238" i="15"/>
  <c r="E263" i="15"/>
  <c r="K382" i="15"/>
  <c r="J407" i="15"/>
  <c r="L445" i="15"/>
  <c r="P445" i="15"/>
  <c r="E433" i="15"/>
  <c r="I433" i="15"/>
  <c r="Q433" i="15"/>
  <c r="N433" i="15"/>
  <c r="J436" i="15"/>
  <c r="D440" i="15"/>
  <c r="L440" i="15"/>
  <c r="C443" i="15"/>
  <c r="G443" i="15"/>
  <c r="AA412" i="15"/>
  <c r="K412" i="15" s="1"/>
  <c r="F446" i="15"/>
  <c r="J446" i="15"/>
  <c r="E10" i="15"/>
  <c r="C44" i="15"/>
  <c r="E90" i="15"/>
  <c r="E86" i="15" s="1"/>
  <c r="C204" i="15"/>
  <c r="D204" i="15"/>
  <c r="D219" i="15"/>
  <c r="C263" i="15"/>
  <c r="D286" i="15"/>
  <c r="D297" i="15"/>
  <c r="C382" i="15"/>
  <c r="O382" i="15"/>
  <c r="H382" i="15"/>
  <c r="D407" i="15"/>
  <c r="H407" i="15"/>
  <c r="R407" i="15"/>
  <c r="C411" i="15"/>
  <c r="AA411" i="15" s="1"/>
  <c r="K411" i="15" s="1"/>
  <c r="J426" i="15"/>
  <c r="O426" i="15"/>
  <c r="H446" i="15"/>
  <c r="L446" i="15"/>
  <c r="F445" i="15"/>
  <c r="M433" i="15"/>
  <c r="K433" i="15"/>
  <c r="H436" i="15"/>
  <c r="M436" i="15"/>
  <c r="H440" i="15"/>
  <c r="M440" i="15"/>
  <c r="K443" i="15"/>
  <c r="P443" i="15"/>
  <c r="C25" i="15"/>
  <c r="C62" i="15"/>
  <c r="D141" i="15"/>
  <c r="E141" i="15"/>
  <c r="E142" i="15"/>
  <c r="D142" i="15"/>
  <c r="C245" i="15"/>
  <c r="P329" i="15"/>
  <c r="E329" i="15"/>
  <c r="I335" i="15"/>
  <c r="I329" i="15" s="1"/>
  <c r="M335" i="15"/>
  <c r="M329" i="15" s="1"/>
  <c r="Q335" i="15"/>
  <c r="Q329" i="15" s="1"/>
  <c r="G335" i="15"/>
  <c r="G329" i="15" s="1"/>
  <c r="D382" i="15"/>
  <c r="E407" i="15"/>
  <c r="G445" i="15"/>
  <c r="Q407" i="15"/>
  <c r="E32" i="15"/>
  <c r="E55" i="15"/>
  <c r="C10" i="15"/>
  <c r="D10" i="15"/>
  <c r="C55" i="15"/>
  <c r="D78" i="15"/>
  <c r="D72" i="15" s="1"/>
  <c r="C201" i="15"/>
  <c r="D201" i="15"/>
  <c r="E201" i="15"/>
  <c r="C219" i="15"/>
  <c r="C238" i="15"/>
  <c r="D263" i="15"/>
  <c r="C279" i="15"/>
  <c r="C320" i="15"/>
  <c r="D320" i="15"/>
  <c r="D335" i="15"/>
  <c r="D329" i="15" s="1"/>
  <c r="H335" i="15"/>
  <c r="H329" i="15" s="1"/>
  <c r="D347" i="15"/>
  <c r="D343" i="15" s="1"/>
  <c r="H347" i="15"/>
  <c r="H343" i="15" s="1"/>
  <c r="L347" i="15"/>
  <c r="L343" i="15" s="1"/>
  <c r="P347" i="15"/>
  <c r="P343" i="15" s="1"/>
  <c r="E347" i="15"/>
  <c r="E343" i="15" s="1"/>
  <c r="I347" i="15"/>
  <c r="I343" i="15" s="1"/>
  <c r="M347" i="15"/>
  <c r="M343" i="15" s="1"/>
  <c r="C369" i="15"/>
  <c r="G369" i="15"/>
  <c r="K369" i="15"/>
  <c r="O369" i="15"/>
  <c r="E369" i="15"/>
  <c r="Q369" i="15"/>
  <c r="F369" i="15"/>
  <c r="J369" i="15"/>
  <c r="E382" i="15"/>
  <c r="I382" i="15"/>
  <c r="M382" i="15"/>
  <c r="Q382" i="15"/>
  <c r="P407" i="15"/>
  <c r="C413" i="15"/>
  <c r="E446" i="15"/>
  <c r="I446" i="15"/>
  <c r="M446" i="15"/>
  <c r="Q446" i="15"/>
  <c r="F436" i="15"/>
  <c r="J445" i="15"/>
  <c r="O446" i="15"/>
  <c r="F440" i="15"/>
  <c r="E443" i="15"/>
  <c r="I443" i="15"/>
  <c r="M443" i="15"/>
  <c r="C460" i="15"/>
  <c r="F124" i="15"/>
  <c r="E124" i="15"/>
  <c r="H124" i="15"/>
  <c r="L407" i="15"/>
  <c r="AB411" i="15"/>
  <c r="D445" i="15"/>
  <c r="D426" i="15"/>
  <c r="H445" i="15"/>
  <c r="H426" i="15"/>
  <c r="AB473" i="15"/>
  <c r="AA473" i="15"/>
  <c r="K473" i="15" s="1"/>
  <c r="E50" i="15"/>
  <c r="E78" i="15"/>
  <c r="E72" i="15" s="1"/>
  <c r="C164" i="15"/>
  <c r="Q347" i="15"/>
  <c r="Q343" i="15" s="1"/>
  <c r="M369" i="15"/>
  <c r="M407" i="15"/>
  <c r="N446" i="15"/>
  <c r="L426" i="15"/>
  <c r="AB474" i="15"/>
  <c r="AA474" i="15"/>
  <c r="K474" i="15" s="1"/>
  <c r="C532" i="15"/>
  <c r="C141" i="15"/>
  <c r="D164" i="15"/>
  <c r="E204" i="15"/>
  <c r="C273" i="15"/>
  <c r="C315" i="15"/>
  <c r="I369" i="15"/>
  <c r="N369" i="15"/>
  <c r="F407" i="15"/>
  <c r="P426" i="15"/>
  <c r="I445" i="15"/>
  <c r="E540" i="15"/>
  <c r="I540" i="15"/>
  <c r="M540" i="15"/>
  <c r="F540" i="15"/>
  <c r="C32" i="15"/>
  <c r="E62" i="15"/>
  <c r="C90" i="15"/>
  <c r="C86" i="15" s="1"/>
  <c r="C102" i="15"/>
  <c r="D124" i="15"/>
  <c r="E273" i="15"/>
  <c r="F335" i="15"/>
  <c r="F329" i="15" s="1"/>
  <c r="J335" i="15"/>
  <c r="J329" i="15" s="1"/>
  <c r="N335" i="15"/>
  <c r="N329" i="15" s="1"/>
  <c r="C335" i="15"/>
  <c r="C329" i="15" s="1"/>
  <c r="O335" i="15"/>
  <c r="O329" i="15" s="1"/>
  <c r="C407" i="15"/>
  <c r="G407" i="15"/>
  <c r="O407" i="15"/>
  <c r="G446" i="15"/>
  <c r="C508" i="15"/>
  <c r="C525" i="15"/>
  <c r="D273" i="15"/>
  <c r="D369" i="15"/>
  <c r="H369" i="15"/>
  <c r="L369" i="15"/>
  <c r="P369" i="15"/>
  <c r="AA414" i="15"/>
  <c r="K414" i="15" s="1"/>
  <c r="E426" i="15"/>
  <c r="I426" i="15"/>
  <c r="M426" i="15"/>
  <c r="Q426" i="15"/>
  <c r="N426" i="15"/>
  <c r="D433" i="15"/>
  <c r="H433" i="15"/>
  <c r="L433" i="15"/>
  <c r="P433" i="15"/>
  <c r="C436" i="15"/>
  <c r="G436" i="15"/>
  <c r="K436" i="15"/>
  <c r="O436" i="15"/>
  <c r="C440" i="15"/>
  <c r="G440" i="15"/>
  <c r="K440" i="15"/>
  <c r="O440" i="15"/>
  <c r="F443" i="15"/>
  <c r="J443" i="15"/>
  <c r="N443" i="15"/>
  <c r="Q445" i="15"/>
  <c r="E460" i="15"/>
  <c r="D102" i="15"/>
  <c r="C124" i="15"/>
  <c r="C142" i="15"/>
  <c r="E238" i="15"/>
  <c r="F347" i="15"/>
  <c r="F343" i="15" s="1"/>
  <c r="J347" i="15"/>
  <c r="J343" i="15" s="1"/>
  <c r="N347" i="15"/>
  <c r="N343" i="15" s="1"/>
  <c r="M445" i="15"/>
  <c r="M539" i="14"/>
  <c r="L539" i="14"/>
  <c r="K539" i="14"/>
  <c r="J539" i="14"/>
  <c r="I539" i="14"/>
  <c r="H539" i="14"/>
  <c r="G539" i="14"/>
  <c r="F539" i="14"/>
  <c r="E539" i="14"/>
  <c r="D539" i="14"/>
  <c r="C538" i="14"/>
  <c r="C535" i="14"/>
  <c r="C534" i="14"/>
  <c r="C533" i="14"/>
  <c r="M532" i="14"/>
  <c r="L532" i="14"/>
  <c r="K532" i="14"/>
  <c r="J532" i="14"/>
  <c r="I532" i="14"/>
  <c r="H532" i="14"/>
  <c r="G532" i="14"/>
  <c r="F532" i="14"/>
  <c r="E532" i="14"/>
  <c r="D532" i="14"/>
  <c r="C531" i="14"/>
  <c r="C530" i="14"/>
  <c r="C529" i="14"/>
  <c r="C528" i="14"/>
  <c r="C527" i="14"/>
  <c r="C526" i="14"/>
  <c r="M525" i="14"/>
  <c r="L525" i="14"/>
  <c r="K525" i="14"/>
  <c r="J525" i="14"/>
  <c r="I525" i="14"/>
  <c r="H525" i="14"/>
  <c r="G525" i="14"/>
  <c r="F525" i="14"/>
  <c r="E525" i="14"/>
  <c r="D525" i="14"/>
  <c r="C524" i="14"/>
  <c r="C523" i="14"/>
  <c r="C522" i="14"/>
  <c r="C521" i="14"/>
  <c r="C520" i="14"/>
  <c r="C519" i="14"/>
  <c r="C518" i="14"/>
  <c r="C517" i="14"/>
  <c r="M516" i="14"/>
  <c r="L516" i="14"/>
  <c r="K516" i="14"/>
  <c r="J516" i="14"/>
  <c r="I516" i="14"/>
  <c r="H516" i="14"/>
  <c r="G516" i="14"/>
  <c r="F516" i="14"/>
  <c r="E516" i="14"/>
  <c r="D516" i="14"/>
  <c r="C515" i="14"/>
  <c r="C514" i="14"/>
  <c r="C513" i="14"/>
  <c r="M512" i="14"/>
  <c r="L512" i="14"/>
  <c r="K512" i="14"/>
  <c r="J512" i="14"/>
  <c r="I512" i="14"/>
  <c r="H512" i="14"/>
  <c r="G512" i="14"/>
  <c r="F512" i="14"/>
  <c r="E512" i="14"/>
  <c r="D512" i="14"/>
  <c r="C511" i="14"/>
  <c r="C512" i="14" s="1"/>
  <c r="C510" i="14"/>
  <c r="C509" i="14"/>
  <c r="M508" i="14"/>
  <c r="L508" i="14"/>
  <c r="K508" i="14"/>
  <c r="J508" i="14"/>
  <c r="I508" i="14"/>
  <c r="H508" i="14"/>
  <c r="G508" i="14"/>
  <c r="F508" i="14"/>
  <c r="E508" i="14"/>
  <c r="D508" i="14"/>
  <c r="C507" i="14"/>
  <c r="C506" i="14"/>
  <c r="C505" i="14"/>
  <c r="C504" i="14"/>
  <c r="M503" i="14"/>
  <c r="L503" i="14"/>
  <c r="K503" i="14"/>
  <c r="J503" i="14"/>
  <c r="I503" i="14"/>
  <c r="H503" i="14"/>
  <c r="G503" i="14"/>
  <c r="F503" i="14"/>
  <c r="E503" i="14"/>
  <c r="D503" i="14"/>
  <c r="C502" i="14"/>
  <c r="C501" i="14"/>
  <c r="C500" i="14"/>
  <c r="C499" i="14"/>
  <c r="C498" i="14"/>
  <c r="C483" i="14"/>
  <c r="C482" i="14"/>
  <c r="AB479" i="14"/>
  <c r="AA479" i="14"/>
  <c r="F479" i="14" s="1"/>
  <c r="AB478" i="14"/>
  <c r="AA478" i="14"/>
  <c r="F478" i="14" s="1"/>
  <c r="AB477" i="14"/>
  <c r="AA477" i="14"/>
  <c r="F477" i="14"/>
  <c r="C474" i="14"/>
  <c r="C473" i="14"/>
  <c r="C472" i="14"/>
  <c r="D459" i="14"/>
  <c r="C459" i="14"/>
  <c r="E458" i="14"/>
  <c r="D458" i="14"/>
  <c r="C458" i="14"/>
  <c r="E457" i="14"/>
  <c r="D457" i="14"/>
  <c r="C457" i="14"/>
  <c r="E456" i="14"/>
  <c r="D456" i="14"/>
  <c r="C456" i="14"/>
  <c r="E455" i="14"/>
  <c r="D455" i="14"/>
  <c r="C455" i="14"/>
  <c r="D454" i="14"/>
  <c r="C454" i="14"/>
  <c r="E453" i="14"/>
  <c r="D453" i="14"/>
  <c r="C453" i="14"/>
  <c r="D452" i="14"/>
  <c r="C452" i="14"/>
  <c r="E451" i="14"/>
  <c r="D451" i="14"/>
  <c r="C451" i="14"/>
  <c r="D450" i="14"/>
  <c r="C450" i="14"/>
  <c r="Q444" i="14"/>
  <c r="P444" i="14"/>
  <c r="O444" i="14"/>
  <c r="N444" i="14"/>
  <c r="M444" i="14"/>
  <c r="L444" i="14"/>
  <c r="K444" i="14"/>
  <c r="J444" i="14"/>
  <c r="I444" i="14"/>
  <c r="H444" i="14"/>
  <c r="G444" i="14"/>
  <c r="F444" i="14"/>
  <c r="E444" i="14"/>
  <c r="D444" i="14"/>
  <c r="C444" i="14"/>
  <c r="Q442" i="14"/>
  <c r="P442" i="14"/>
  <c r="O442" i="14"/>
  <c r="N442" i="14"/>
  <c r="M442" i="14"/>
  <c r="L442" i="14"/>
  <c r="K442" i="14"/>
  <c r="J442" i="14"/>
  <c r="I442" i="14"/>
  <c r="H442" i="14"/>
  <c r="G442" i="14"/>
  <c r="F442" i="14"/>
  <c r="E442" i="14"/>
  <c r="D442" i="14"/>
  <c r="C442" i="14"/>
  <c r="Q441" i="14"/>
  <c r="P441" i="14"/>
  <c r="O441" i="14"/>
  <c r="N441" i="14"/>
  <c r="M441" i="14"/>
  <c r="L441" i="14"/>
  <c r="K441" i="14"/>
  <c r="J441" i="14"/>
  <c r="I441" i="14"/>
  <c r="H441" i="14"/>
  <c r="G441" i="14"/>
  <c r="F441" i="14"/>
  <c r="E441" i="14"/>
  <c r="D441" i="14"/>
  <c r="C441" i="14"/>
  <c r="Q439" i="14"/>
  <c r="P439" i="14"/>
  <c r="O439" i="14"/>
  <c r="N439" i="14"/>
  <c r="M439" i="14"/>
  <c r="L439" i="14"/>
  <c r="K439" i="14"/>
  <c r="J439" i="14"/>
  <c r="I439" i="14"/>
  <c r="H439" i="14"/>
  <c r="G439" i="14"/>
  <c r="F439" i="14"/>
  <c r="E439" i="14"/>
  <c r="D439" i="14"/>
  <c r="C439" i="14"/>
  <c r="Q438" i="14"/>
  <c r="P438" i="14"/>
  <c r="O438" i="14"/>
  <c r="N438" i="14"/>
  <c r="M438" i="14"/>
  <c r="L438" i="14"/>
  <c r="K438" i="14"/>
  <c r="J438" i="14"/>
  <c r="I438" i="14"/>
  <c r="H438" i="14"/>
  <c r="G438" i="14"/>
  <c r="F438" i="14"/>
  <c r="E438" i="14"/>
  <c r="D438" i="14"/>
  <c r="C438" i="14"/>
  <c r="Q437" i="14"/>
  <c r="P437" i="14"/>
  <c r="O437" i="14"/>
  <c r="N437" i="14"/>
  <c r="M437" i="14"/>
  <c r="L437" i="14"/>
  <c r="K437" i="14"/>
  <c r="J437" i="14"/>
  <c r="I437" i="14"/>
  <c r="H437" i="14"/>
  <c r="G437" i="14"/>
  <c r="F437" i="14"/>
  <c r="E437" i="14"/>
  <c r="D437" i="14"/>
  <c r="C437" i="14"/>
  <c r="Q435" i="14"/>
  <c r="P435" i="14"/>
  <c r="O435" i="14"/>
  <c r="N435" i="14"/>
  <c r="M435" i="14"/>
  <c r="L435" i="14"/>
  <c r="K435" i="14"/>
  <c r="J435" i="14"/>
  <c r="I435" i="14"/>
  <c r="H435" i="14"/>
  <c r="G435" i="14"/>
  <c r="F435" i="14"/>
  <c r="E435" i="14"/>
  <c r="D435" i="14"/>
  <c r="C435" i="14"/>
  <c r="Q434" i="14"/>
  <c r="P434" i="14"/>
  <c r="O434" i="14"/>
  <c r="N434" i="14"/>
  <c r="M434" i="14"/>
  <c r="L434" i="14"/>
  <c r="K434" i="14"/>
  <c r="J434" i="14"/>
  <c r="I434" i="14"/>
  <c r="H434" i="14"/>
  <c r="G434" i="14"/>
  <c r="F434" i="14"/>
  <c r="E434" i="14"/>
  <c r="D434" i="14"/>
  <c r="C434" i="14"/>
  <c r="Q432" i="14"/>
  <c r="P432" i="14"/>
  <c r="O432" i="14"/>
  <c r="N432" i="14"/>
  <c r="M432" i="14"/>
  <c r="L432" i="14"/>
  <c r="K432" i="14"/>
  <c r="J432" i="14"/>
  <c r="I432" i="14"/>
  <c r="H432" i="14"/>
  <c r="G432" i="14"/>
  <c r="F432" i="14"/>
  <c r="E432" i="14"/>
  <c r="D432" i="14"/>
  <c r="C432" i="14"/>
  <c r="Q431" i="14"/>
  <c r="P431" i="14"/>
  <c r="O431" i="14"/>
  <c r="N431" i="14"/>
  <c r="M431" i="14"/>
  <c r="L431" i="14"/>
  <c r="K431" i="14"/>
  <c r="J431" i="14"/>
  <c r="I431" i="14"/>
  <c r="H431" i="14"/>
  <c r="G431" i="14"/>
  <c r="F431" i="14"/>
  <c r="E431" i="14"/>
  <c r="D431" i="14"/>
  <c r="C431" i="14"/>
  <c r="Q430" i="14"/>
  <c r="P430" i="14"/>
  <c r="O430" i="14"/>
  <c r="N430" i="14"/>
  <c r="M430" i="14"/>
  <c r="L430" i="14"/>
  <c r="K430" i="14"/>
  <c r="J430" i="14"/>
  <c r="I430" i="14"/>
  <c r="H430" i="14"/>
  <c r="G430" i="14"/>
  <c r="F430" i="14"/>
  <c r="E430" i="14"/>
  <c r="D430" i="14"/>
  <c r="C430" i="14"/>
  <c r="Q429" i="14"/>
  <c r="P429" i="14"/>
  <c r="O429" i="14"/>
  <c r="N429" i="14"/>
  <c r="M429" i="14"/>
  <c r="L429" i="14"/>
  <c r="K429" i="14"/>
  <c r="J429" i="14"/>
  <c r="I429" i="14"/>
  <c r="H429" i="14"/>
  <c r="G429" i="14"/>
  <c r="F429" i="14"/>
  <c r="E429" i="14"/>
  <c r="D429" i="14"/>
  <c r="C429" i="14"/>
  <c r="Q428" i="14"/>
  <c r="P428" i="14"/>
  <c r="O428" i="14"/>
  <c r="N428" i="14"/>
  <c r="M428" i="14"/>
  <c r="L428" i="14"/>
  <c r="K428" i="14"/>
  <c r="J428" i="14"/>
  <c r="I428" i="14"/>
  <c r="H428" i="14"/>
  <c r="G428" i="14"/>
  <c r="F428" i="14"/>
  <c r="E428" i="14"/>
  <c r="D428" i="14"/>
  <c r="C428" i="14"/>
  <c r="Q427" i="14"/>
  <c r="P427" i="14"/>
  <c r="O427" i="14"/>
  <c r="N427" i="14"/>
  <c r="M427" i="14"/>
  <c r="L427" i="14"/>
  <c r="K427" i="14"/>
  <c r="J427" i="14"/>
  <c r="I427" i="14"/>
  <c r="H427" i="14"/>
  <c r="G427" i="14"/>
  <c r="F427" i="14"/>
  <c r="E427" i="14"/>
  <c r="D427" i="14"/>
  <c r="C427" i="14"/>
  <c r="Q425" i="14"/>
  <c r="P425" i="14"/>
  <c r="O425" i="14"/>
  <c r="N425" i="14"/>
  <c r="M425" i="14"/>
  <c r="L425" i="14"/>
  <c r="K425" i="14"/>
  <c r="J425" i="14"/>
  <c r="I425" i="14"/>
  <c r="H425" i="14"/>
  <c r="G425" i="14"/>
  <c r="F425" i="14"/>
  <c r="E425" i="14"/>
  <c r="D425" i="14"/>
  <c r="C425" i="14"/>
  <c r="Q424" i="14"/>
  <c r="P424" i="14"/>
  <c r="O424" i="14"/>
  <c r="N424" i="14"/>
  <c r="M424" i="14"/>
  <c r="L424" i="14"/>
  <c r="K424" i="14"/>
  <c r="J424" i="14"/>
  <c r="I424" i="14"/>
  <c r="H424" i="14"/>
  <c r="G424" i="14"/>
  <c r="F424" i="14"/>
  <c r="E424" i="14"/>
  <c r="D424" i="14"/>
  <c r="C424" i="14"/>
  <c r="D419" i="14"/>
  <c r="C419" i="14"/>
  <c r="D418" i="14"/>
  <c r="C418" i="14"/>
  <c r="F414" i="14"/>
  <c r="E414" i="14"/>
  <c r="F413" i="14"/>
  <c r="E413" i="14"/>
  <c r="F412" i="14"/>
  <c r="E412" i="14"/>
  <c r="F411" i="14"/>
  <c r="E411" i="14"/>
  <c r="R406" i="14"/>
  <c r="Q406" i="14"/>
  <c r="P406" i="14"/>
  <c r="O406" i="14"/>
  <c r="N406" i="14"/>
  <c r="M406" i="14"/>
  <c r="L406" i="14"/>
  <c r="J406" i="14"/>
  <c r="I406" i="14"/>
  <c r="H406" i="14"/>
  <c r="G406" i="14"/>
  <c r="F406" i="14"/>
  <c r="E406" i="14"/>
  <c r="D406" i="14"/>
  <c r="C406" i="14"/>
  <c r="R405" i="14"/>
  <c r="Q405" i="14"/>
  <c r="P405" i="14"/>
  <c r="O405" i="14"/>
  <c r="N405" i="14"/>
  <c r="M405" i="14"/>
  <c r="L405" i="14"/>
  <c r="J405" i="14"/>
  <c r="I405" i="14"/>
  <c r="H405" i="14"/>
  <c r="G405" i="14"/>
  <c r="F405" i="14"/>
  <c r="E405" i="14"/>
  <c r="D405" i="14"/>
  <c r="C405" i="14"/>
  <c r="R404" i="14"/>
  <c r="Q404" i="14"/>
  <c r="P404" i="14"/>
  <c r="O404" i="14"/>
  <c r="N404" i="14"/>
  <c r="M404" i="14"/>
  <c r="L404" i="14"/>
  <c r="K407" i="14"/>
  <c r="J404" i="14"/>
  <c r="I404" i="14"/>
  <c r="H404" i="14"/>
  <c r="G404" i="14"/>
  <c r="F404" i="14"/>
  <c r="E404" i="14"/>
  <c r="D404" i="14"/>
  <c r="C404" i="14"/>
  <c r="R403" i="14"/>
  <c r="R400" i="14" s="1"/>
  <c r="Q403" i="14"/>
  <c r="Q400" i="14" s="1"/>
  <c r="P403" i="14"/>
  <c r="P400" i="14" s="1"/>
  <c r="O403" i="14"/>
  <c r="O400" i="14" s="1"/>
  <c r="N403" i="14"/>
  <c r="N400" i="14" s="1"/>
  <c r="M403" i="14"/>
  <c r="M400" i="14" s="1"/>
  <c r="L403" i="14"/>
  <c r="L400" i="14" s="1"/>
  <c r="J403" i="14"/>
  <c r="J400" i="14" s="1"/>
  <c r="I403" i="14"/>
  <c r="I400" i="14" s="1"/>
  <c r="H403" i="14"/>
  <c r="H400" i="14" s="1"/>
  <c r="G403" i="14"/>
  <c r="G400" i="14" s="1"/>
  <c r="F403" i="14"/>
  <c r="F400" i="14" s="1"/>
  <c r="E403" i="14"/>
  <c r="E400" i="14" s="1"/>
  <c r="D403" i="14"/>
  <c r="D400" i="14" s="1"/>
  <c r="C403" i="14"/>
  <c r="C400" i="14" s="1"/>
  <c r="R399" i="14"/>
  <c r="Q399" i="14"/>
  <c r="P399" i="14"/>
  <c r="O399" i="14"/>
  <c r="N399" i="14"/>
  <c r="M399" i="14"/>
  <c r="L399" i="14"/>
  <c r="J399" i="14"/>
  <c r="I399" i="14"/>
  <c r="H399" i="14"/>
  <c r="G399" i="14"/>
  <c r="F399" i="14"/>
  <c r="E399" i="14"/>
  <c r="D399" i="14"/>
  <c r="C399" i="14"/>
  <c r="R398" i="14"/>
  <c r="Q398" i="14"/>
  <c r="P398" i="14"/>
  <c r="O398" i="14"/>
  <c r="N398" i="14"/>
  <c r="M398" i="14"/>
  <c r="L398" i="14"/>
  <c r="J398" i="14"/>
  <c r="I398" i="14"/>
  <c r="H398" i="14"/>
  <c r="G398" i="14"/>
  <c r="F398" i="14"/>
  <c r="E398" i="14"/>
  <c r="D398" i="14"/>
  <c r="C398" i="14"/>
  <c r="R397" i="14"/>
  <c r="Q397" i="14"/>
  <c r="P397" i="14"/>
  <c r="O397" i="14"/>
  <c r="N397" i="14"/>
  <c r="M397" i="14"/>
  <c r="L397" i="14"/>
  <c r="J397" i="14"/>
  <c r="I397" i="14"/>
  <c r="H397" i="14"/>
  <c r="G397" i="14"/>
  <c r="F397" i="14"/>
  <c r="E397" i="14"/>
  <c r="D397" i="14"/>
  <c r="C397" i="14"/>
  <c r="R396" i="14"/>
  <c r="Q396" i="14"/>
  <c r="P396" i="14"/>
  <c r="O396" i="14"/>
  <c r="N396" i="14"/>
  <c r="M396" i="14"/>
  <c r="L396" i="14"/>
  <c r="J396" i="14"/>
  <c r="I396" i="14"/>
  <c r="H396" i="14"/>
  <c r="G396" i="14"/>
  <c r="F396" i="14"/>
  <c r="E396" i="14"/>
  <c r="D396" i="14"/>
  <c r="C396" i="14"/>
  <c r="R395" i="14"/>
  <c r="Q395" i="14"/>
  <c r="P395" i="14"/>
  <c r="O395" i="14"/>
  <c r="N395" i="14"/>
  <c r="M395" i="14"/>
  <c r="L395" i="14"/>
  <c r="J395" i="14"/>
  <c r="I395" i="14"/>
  <c r="H395" i="14"/>
  <c r="G395" i="14"/>
  <c r="F395" i="14"/>
  <c r="E395" i="14"/>
  <c r="D395" i="14"/>
  <c r="C395" i="14"/>
  <c r="R394" i="14"/>
  <c r="Q394" i="14"/>
  <c r="P394" i="14"/>
  <c r="O394" i="14"/>
  <c r="N394" i="14"/>
  <c r="M394" i="14"/>
  <c r="L394" i="14"/>
  <c r="J394" i="14"/>
  <c r="I394" i="14"/>
  <c r="H394" i="14"/>
  <c r="G394" i="14"/>
  <c r="F394" i="14"/>
  <c r="E394" i="14"/>
  <c r="D394" i="14"/>
  <c r="C394" i="14"/>
  <c r="R393" i="14"/>
  <c r="Q393" i="14"/>
  <c r="P393" i="14"/>
  <c r="O393" i="14"/>
  <c r="N393" i="14"/>
  <c r="M393" i="14"/>
  <c r="L393" i="14"/>
  <c r="J393" i="14"/>
  <c r="I393" i="14"/>
  <c r="H393" i="14"/>
  <c r="G393" i="14"/>
  <c r="F393" i="14"/>
  <c r="E393" i="14"/>
  <c r="D393" i="14"/>
  <c r="C393" i="14"/>
  <c r="R392" i="14"/>
  <c r="Q392" i="14"/>
  <c r="P392" i="14"/>
  <c r="O392" i="14"/>
  <c r="N392" i="14"/>
  <c r="M392" i="14"/>
  <c r="L392" i="14"/>
  <c r="J392" i="14"/>
  <c r="I392" i="14"/>
  <c r="H392" i="14"/>
  <c r="G392" i="14"/>
  <c r="F392" i="14"/>
  <c r="E392" i="14"/>
  <c r="D392" i="14"/>
  <c r="C392" i="14"/>
  <c r="R391" i="14"/>
  <c r="Q391" i="14"/>
  <c r="P391" i="14"/>
  <c r="O391" i="14"/>
  <c r="N391" i="14"/>
  <c r="M391" i="14"/>
  <c r="L391" i="14"/>
  <c r="J391" i="14"/>
  <c r="I391" i="14"/>
  <c r="H391" i="14"/>
  <c r="G391" i="14"/>
  <c r="F391" i="14"/>
  <c r="E391" i="14"/>
  <c r="D391" i="14"/>
  <c r="C391" i="14"/>
  <c r="R390" i="14"/>
  <c r="Q390" i="14"/>
  <c r="P390" i="14"/>
  <c r="O390" i="14"/>
  <c r="N390" i="14"/>
  <c r="M390" i="14"/>
  <c r="L390" i="14"/>
  <c r="J390" i="14"/>
  <c r="I390" i="14"/>
  <c r="H390" i="14"/>
  <c r="G390" i="14"/>
  <c r="F390" i="14"/>
  <c r="E390" i="14"/>
  <c r="D390" i="14"/>
  <c r="C390" i="14"/>
  <c r="R389" i="14"/>
  <c r="Q389" i="14"/>
  <c r="P389" i="14"/>
  <c r="O389" i="14"/>
  <c r="N389" i="14"/>
  <c r="M389" i="14"/>
  <c r="L389" i="14"/>
  <c r="J389" i="14"/>
  <c r="I389" i="14"/>
  <c r="H389" i="14"/>
  <c r="G389" i="14"/>
  <c r="F389" i="14"/>
  <c r="E389" i="14"/>
  <c r="D389" i="14"/>
  <c r="C389" i="14"/>
  <c r="R388" i="14"/>
  <c r="Q388" i="14"/>
  <c r="P388" i="14"/>
  <c r="O388" i="14"/>
  <c r="N388" i="14"/>
  <c r="M388" i="14"/>
  <c r="L388" i="14"/>
  <c r="J388" i="14"/>
  <c r="I388" i="14"/>
  <c r="H388" i="14"/>
  <c r="G388" i="14"/>
  <c r="F388" i="14"/>
  <c r="E388" i="14"/>
  <c r="D388" i="14"/>
  <c r="C388" i="14"/>
  <c r="R387" i="14"/>
  <c r="Q387" i="14"/>
  <c r="P387" i="14"/>
  <c r="O387" i="14"/>
  <c r="N387" i="14"/>
  <c r="M387" i="14"/>
  <c r="L387" i="14"/>
  <c r="J387" i="14"/>
  <c r="I387" i="14"/>
  <c r="H387" i="14"/>
  <c r="G387" i="14"/>
  <c r="F387" i="14"/>
  <c r="E387" i="14"/>
  <c r="D387" i="14"/>
  <c r="C387" i="14"/>
  <c r="Q381" i="14"/>
  <c r="P381" i="14"/>
  <c r="O381" i="14"/>
  <c r="N381" i="14"/>
  <c r="M381" i="14"/>
  <c r="L381" i="14"/>
  <c r="K381" i="14"/>
  <c r="J381" i="14"/>
  <c r="I381" i="14"/>
  <c r="H381" i="14"/>
  <c r="G381" i="14"/>
  <c r="F381" i="14"/>
  <c r="E381" i="14"/>
  <c r="D381" i="14"/>
  <c r="C381" i="14"/>
  <c r="Q380" i="14"/>
  <c r="P380" i="14"/>
  <c r="O380" i="14"/>
  <c r="N380" i="14"/>
  <c r="M380" i="14"/>
  <c r="L380" i="14"/>
  <c r="K380" i="14"/>
  <c r="J380" i="14"/>
  <c r="I380" i="14"/>
  <c r="H380" i="14"/>
  <c r="G380" i="14"/>
  <c r="F380" i="14"/>
  <c r="E380" i="14"/>
  <c r="D380" i="14"/>
  <c r="C380" i="14"/>
  <c r="Q379" i="14"/>
  <c r="P379" i="14"/>
  <c r="O379" i="14"/>
  <c r="N379" i="14"/>
  <c r="M379" i="14"/>
  <c r="L379" i="14"/>
  <c r="K379" i="14"/>
  <c r="J379" i="14"/>
  <c r="I379" i="14"/>
  <c r="H379" i="14"/>
  <c r="G379" i="14"/>
  <c r="F379" i="14"/>
  <c r="E379" i="14"/>
  <c r="D379" i="14"/>
  <c r="C379" i="14"/>
  <c r="Q378" i="14"/>
  <c r="P378" i="14"/>
  <c r="O378" i="14"/>
  <c r="N378" i="14"/>
  <c r="M378" i="14"/>
  <c r="L378" i="14"/>
  <c r="K378" i="14"/>
  <c r="J378" i="14"/>
  <c r="I378" i="14"/>
  <c r="H378" i="14"/>
  <c r="G378" i="14"/>
  <c r="F378" i="14"/>
  <c r="E378" i="14"/>
  <c r="D378" i="14"/>
  <c r="C378" i="14"/>
  <c r="Q377" i="14"/>
  <c r="P377" i="14"/>
  <c r="O377" i="14"/>
  <c r="N377" i="14"/>
  <c r="M377" i="14"/>
  <c r="L377" i="14"/>
  <c r="K377" i="14"/>
  <c r="J377" i="14"/>
  <c r="I377" i="14"/>
  <c r="H377" i="14"/>
  <c r="G377" i="14"/>
  <c r="F377" i="14"/>
  <c r="E377" i="14"/>
  <c r="D377" i="14"/>
  <c r="C377" i="14"/>
  <c r="Q376" i="14"/>
  <c r="P376" i="14"/>
  <c r="O376" i="14"/>
  <c r="N376" i="14"/>
  <c r="M376" i="14"/>
  <c r="L376" i="14"/>
  <c r="K376" i="14"/>
  <c r="J376" i="14"/>
  <c r="I376" i="14"/>
  <c r="H376" i="14"/>
  <c r="G376" i="14"/>
  <c r="F376" i="14"/>
  <c r="E376" i="14"/>
  <c r="D376" i="14"/>
  <c r="C376" i="14"/>
  <c r="Q375" i="14"/>
  <c r="P375" i="14"/>
  <c r="O375" i="14"/>
  <c r="N375" i="14"/>
  <c r="M375" i="14"/>
  <c r="L375" i="14"/>
  <c r="K375" i="14"/>
  <c r="J375" i="14"/>
  <c r="I375" i="14"/>
  <c r="H375" i="14"/>
  <c r="G375" i="14"/>
  <c r="F375" i="14"/>
  <c r="E375" i="14"/>
  <c r="D375" i="14"/>
  <c r="C375" i="14"/>
  <c r="Q374" i="14"/>
  <c r="P374" i="14"/>
  <c r="O374" i="14"/>
  <c r="N374" i="14"/>
  <c r="M374" i="14"/>
  <c r="L374" i="14"/>
  <c r="K374" i="14"/>
  <c r="J374" i="14"/>
  <c r="I374" i="14"/>
  <c r="H374" i="14"/>
  <c r="G374" i="14"/>
  <c r="F374" i="14"/>
  <c r="E374" i="14"/>
  <c r="D374" i="14"/>
  <c r="C374" i="14"/>
  <c r="Q368" i="14"/>
  <c r="P368" i="14"/>
  <c r="O368" i="14"/>
  <c r="N368" i="14"/>
  <c r="M368" i="14"/>
  <c r="L368" i="14"/>
  <c r="K368" i="14"/>
  <c r="J368" i="14"/>
  <c r="I368" i="14"/>
  <c r="H368" i="14"/>
  <c r="G368" i="14"/>
  <c r="F368" i="14"/>
  <c r="E368" i="14"/>
  <c r="D368" i="14"/>
  <c r="C368" i="14"/>
  <c r="Q367" i="14"/>
  <c r="P367" i="14"/>
  <c r="O367" i="14"/>
  <c r="N367" i="14"/>
  <c r="M367" i="14"/>
  <c r="L367" i="14"/>
  <c r="K367" i="14"/>
  <c r="J367" i="14"/>
  <c r="I367" i="14"/>
  <c r="H367" i="14"/>
  <c r="G367" i="14"/>
  <c r="F367" i="14"/>
  <c r="E367" i="14"/>
  <c r="D367" i="14"/>
  <c r="C367" i="14"/>
  <c r="Q366" i="14"/>
  <c r="P366" i="14"/>
  <c r="O366" i="14"/>
  <c r="N366" i="14"/>
  <c r="M366" i="14"/>
  <c r="L366" i="14"/>
  <c r="K366" i="14"/>
  <c r="J366" i="14"/>
  <c r="I366" i="14"/>
  <c r="H366" i="14"/>
  <c r="G366" i="14"/>
  <c r="F366" i="14"/>
  <c r="E366" i="14"/>
  <c r="D366" i="14"/>
  <c r="C366" i="14"/>
  <c r="Q364" i="14"/>
  <c r="P364" i="14"/>
  <c r="O364" i="14"/>
  <c r="N364" i="14"/>
  <c r="M364" i="14"/>
  <c r="L364" i="14"/>
  <c r="K364" i="14"/>
  <c r="J364" i="14"/>
  <c r="I364" i="14"/>
  <c r="H364" i="14"/>
  <c r="G364" i="14"/>
  <c r="F364" i="14"/>
  <c r="E364" i="14"/>
  <c r="D364" i="14"/>
  <c r="C364" i="14"/>
  <c r="Q362" i="14"/>
  <c r="P362" i="14"/>
  <c r="O362" i="14"/>
  <c r="N362" i="14"/>
  <c r="M362" i="14"/>
  <c r="L362" i="14"/>
  <c r="K362" i="14"/>
  <c r="J362" i="14"/>
  <c r="I362" i="14"/>
  <c r="H362" i="14"/>
  <c r="G362" i="14"/>
  <c r="F362" i="14"/>
  <c r="E362" i="14"/>
  <c r="D362" i="14"/>
  <c r="C362" i="14"/>
  <c r="Q361" i="14"/>
  <c r="P361" i="14"/>
  <c r="O361" i="14"/>
  <c r="N361" i="14"/>
  <c r="M361" i="14"/>
  <c r="L361" i="14"/>
  <c r="K361" i="14"/>
  <c r="J361" i="14"/>
  <c r="I361" i="14"/>
  <c r="H361" i="14"/>
  <c r="G361" i="14"/>
  <c r="F361" i="14"/>
  <c r="E361" i="14"/>
  <c r="D361" i="14"/>
  <c r="C361" i="14"/>
  <c r="Q354" i="14"/>
  <c r="P354" i="14"/>
  <c r="O354" i="14"/>
  <c r="N354" i="14"/>
  <c r="M354" i="14"/>
  <c r="L354" i="14"/>
  <c r="K354" i="14"/>
  <c r="J354" i="14"/>
  <c r="I354" i="14"/>
  <c r="H354" i="14"/>
  <c r="G354" i="14"/>
  <c r="F354" i="14"/>
  <c r="E354" i="14"/>
  <c r="D354" i="14"/>
  <c r="C354" i="14"/>
  <c r="Q353" i="14"/>
  <c r="P353" i="14"/>
  <c r="O353" i="14"/>
  <c r="N353" i="14"/>
  <c r="M353" i="14"/>
  <c r="L353" i="14"/>
  <c r="K353" i="14"/>
  <c r="J353" i="14"/>
  <c r="I353" i="14"/>
  <c r="H353" i="14"/>
  <c r="G353" i="14"/>
  <c r="F353" i="14"/>
  <c r="E353" i="14"/>
  <c r="D353" i="14"/>
  <c r="C353" i="14"/>
  <c r="Q352" i="14"/>
  <c r="P352" i="14"/>
  <c r="O352" i="14"/>
  <c r="N352" i="14"/>
  <c r="M352" i="14"/>
  <c r="L352" i="14"/>
  <c r="K352" i="14"/>
  <c r="J352" i="14"/>
  <c r="I352" i="14"/>
  <c r="H352" i="14"/>
  <c r="G352" i="14"/>
  <c r="F352" i="14"/>
  <c r="E352" i="14"/>
  <c r="D352" i="14"/>
  <c r="C352" i="14"/>
  <c r="Q351" i="14"/>
  <c r="P351" i="14"/>
  <c r="O351" i="14"/>
  <c r="N351" i="14"/>
  <c r="M351" i="14"/>
  <c r="L351" i="14"/>
  <c r="K351" i="14"/>
  <c r="J351" i="14"/>
  <c r="I351" i="14"/>
  <c r="H351" i="14"/>
  <c r="G351" i="14"/>
  <c r="F351" i="14"/>
  <c r="E351" i="14"/>
  <c r="D351" i="14"/>
  <c r="C351" i="14"/>
  <c r="Q350" i="14"/>
  <c r="P350" i="14"/>
  <c r="O350" i="14"/>
  <c r="N350" i="14"/>
  <c r="M350" i="14"/>
  <c r="L350" i="14"/>
  <c r="K350" i="14"/>
  <c r="J350" i="14"/>
  <c r="I350" i="14"/>
  <c r="H350" i="14"/>
  <c r="G350" i="14"/>
  <c r="F350" i="14"/>
  <c r="E350" i="14"/>
  <c r="D350" i="14"/>
  <c r="C350" i="14"/>
  <c r="Q349" i="14"/>
  <c r="P349" i="14"/>
  <c r="O349" i="14"/>
  <c r="N349" i="14"/>
  <c r="M349" i="14"/>
  <c r="L349" i="14"/>
  <c r="K349" i="14"/>
  <c r="J349" i="14"/>
  <c r="I349" i="14"/>
  <c r="H349" i="14"/>
  <c r="G349" i="14"/>
  <c r="F349" i="14"/>
  <c r="E349" i="14"/>
  <c r="D349" i="14"/>
  <c r="C349" i="14"/>
  <c r="Q348" i="14"/>
  <c r="P348" i="14"/>
  <c r="O348" i="14"/>
  <c r="N348" i="14"/>
  <c r="M348" i="14"/>
  <c r="L348" i="14"/>
  <c r="K348" i="14"/>
  <c r="J348" i="14"/>
  <c r="I348" i="14"/>
  <c r="H348" i="14"/>
  <c r="G348" i="14"/>
  <c r="F348" i="14"/>
  <c r="E348" i="14"/>
  <c r="D348" i="14"/>
  <c r="C348" i="14"/>
  <c r="Q346" i="14"/>
  <c r="P346" i="14"/>
  <c r="O346" i="14"/>
  <c r="N346" i="14"/>
  <c r="M346" i="14"/>
  <c r="L346" i="14"/>
  <c r="K346" i="14"/>
  <c r="J346" i="14"/>
  <c r="I346" i="14"/>
  <c r="H346" i="14"/>
  <c r="G346" i="14"/>
  <c r="F346" i="14"/>
  <c r="E346" i="14"/>
  <c r="D346" i="14"/>
  <c r="C346" i="14"/>
  <c r="Q345" i="14"/>
  <c r="P345" i="14"/>
  <c r="O345" i="14"/>
  <c r="N345" i="14"/>
  <c r="M345" i="14"/>
  <c r="L345" i="14"/>
  <c r="K345" i="14"/>
  <c r="J345" i="14"/>
  <c r="I345" i="14"/>
  <c r="H345" i="14"/>
  <c r="G345" i="14"/>
  <c r="F345" i="14"/>
  <c r="E345" i="14"/>
  <c r="D345" i="14"/>
  <c r="C345" i="14"/>
  <c r="Q344" i="14"/>
  <c r="P344" i="14"/>
  <c r="O344" i="14"/>
  <c r="N344" i="14"/>
  <c r="M344" i="14"/>
  <c r="L344" i="14"/>
  <c r="K344" i="14"/>
  <c r="J344" i="14"/>
  <c r="I344" i="14"/>
  <c r="H344" i="14"/>
  <c r="G344" i="14"/>
  <c r="F344" i="14"/>
  <c r="E344" i="14"/>
  <c r="D344" i="14"/>
  <c r="C344" i="14"/>
  <c r="Q342" i="14"/>
  <c r="P342" i="14"/>
  <c r="O342" i="14"/>
  <c r="N342" i="14"/>
  <c r="M342" i="14"/>
  <c r="L342" i="14"/>
  <c r="K342" i="14"/>
  <c r="J342" i="14"/>
  <c r="I342" i="14"/>
  <c r="H342" i="14"/>
  <c r="G342" i="14"/>
  <c r="F342" i="14"/>
  <c r="E342" i="14"/>
  <c r="D342" i="14"/>
  <c r="C342" i="14"/>
  <c r="Q341" i="14"/>
  <c r="P341" i="14"/>
  <c r="O341" i="14"/>
  <c r="N341" i="14"/>
  <c r="M341" i="14"/>
  <c r="L341" i="14"/>
  <c r="K341" i="14"/>
  <c r="J341" i="14"/>
  <c r="I341" i="14"/>
  <c r="H341" i="14"/>
  <c r="G341" i="14"/>
  <c r="F341" i="14"/>
  <c r="E341" i="14"/>
  <c r="D341" i="14"/>
  <c r="C341" i="14"/>
  <c r="Q340" i="14"/>
  <c r="P340" i="14"/>
  <c r="O340" i="14"/>
  <c r="N340" i="14"/>
  <c r="M340" i="14"/>
  <c r="L340" i="14"/>
  <c r="K340" i="14"/>
  <c r="J340" i="14"/>
  <c r="I340" i="14"/>
  <c r="H340" i="14"/>
  <c r="G340" i="14"/>
  <c r="F340" i="14"/>
  <c r="E340" i="14"/>
  <c r="D340" i="14"/>
  <c r="C340" i="14"/>
  <c r="Q339" i="14"/>
  <c r="P339" i="14"/>
  <c r="O339" i="14"/>
  <c r="N339" i="14"/>
  <c r="M339" i="14"/>
  <c r="L339" i="14"/>
  <c r="K339" i="14"/>
  <c r="J339" i="14"/>
  <c r="I339" i="14"/>
  <c r="H339" i="14"/>
  <c r="G339" i="14"/>
  <c r="F339" i="14"/>
  <c r="E339" i="14"/>
  <c r="D339" i="14"/>
  <c r="C339" i="14"/>
  <c r="Q338" i="14"/>
  <c r="P338" i="14"/>
  <c r="O338" i="14"/>
  <c r="N338" i="14"/>
  <c r="M338" i="14"/>
  <c r="L338" i="14"/>
  <c r="K338" i="14"/>
  <c r="J338" i="14"/>
  <c r="I338" i="14"/>
  <c r="H338" i="14"/>
  <c r="G338" i="14"/>
  <c r="F338" i="14"/>
  <c r="E338" i="14"/>
  <c r="D338" i="14"/>
  <c r="C338" i="14"/>
  <c r="Q337" i="14"/>
  <c r="P337" i="14"/>
  <c r="O337" i="14"/>
  <c r="N337" i="14"/>
  <c r="M337" i="14"/>
  <c r="L337" i="14"/>
  <c r="K337" i="14"/>
  <c r="J337" i="14"/>
  <c r="I337" i="14"/>
  <c r="H337" i="14"/>
  <c r="G337" i="14"/>
  <c r="F337" i="14"/>
  <c r="E337" i="14"/>
  <c r="D337" i="14"/>
  <c r="C337" i="14"/>
  <c r="Q336" i="14"/>
  <c r="P336" i="14"/>
  <c r="O336" i="14"/>
  <c r="N336" i="14"/>
  <c r="M336" i="14"/>
  <c r="L336" i="14"/>
  <c r="K336" i="14"/>
  <c r="J336" i="14"/>
  <c r="I336" i="14"/>
  <c r="H336" i="14"/>
  <c r="G336" i="14"/>
  <c r="F336" i="14"/>
  <c r="E336" i="14"/>
  <c r="D336" i="14"/>
  <c r="C336" i="14"/>
  <c r="Q334" i="14"/>
  <c r="P334" i="14"/>
  <c r="O334" i="14"/>
  <c r="N334" i="14"/>
  <c r="M334" i="14"/>
  <c r="L334" i="14"/>
  <c r="K334" i="14"/>
  <c r="J334" i="14"/>
  <c r="I334" i="14"/>
  <c r="H334" i="14"/>
  <c r="G334" i="14"/>
  <c r="F334" i="14"/>
  <c r="E334" i="14"/>
  <c r="D334" i="14"/>
  <c r="C334" i="14"/>
  <c r="Q333" i="14"/>
  <c r="P333" i="14"/>
  <c r="O333" i="14"/>
  <c r="N333" i="14"/>
  <c r="M333" i="14"/>
  <c r="L333" i="14"/>
  <c r="K333" i="14"/>
  <c r="J333" i="14"/>
  <c r="I333" i="14"/>
  <c r="H333" i="14"/>
  <c r="G333" i="14"/>
  <c r="F333" i="14"/>
  <c r="E333" i="14"/>
  <c r="D333" i="14"/>
  <c r="C333" i="14"/>
  <c r="Q332" i="14"/>
  <c r="P332" i="14"/>
  <c r="O332" i="14"/>
  <c r="N332" i="14"/>
  <c r="M332" i="14"/>
  <c r="L332" i="14"/>
  <c r="K332" i="14"/>
  <c r="J332" i="14"/>
  <c r="I332" i="14"/>
  <c r="H332" i="14"/>
  <c r="G332" i="14"/>
  <c r="F332" i="14"/>
  <c r="E332" i="14"/>
  <c r="D332" i="14"/>
  <c r="C332" i="14"/>
  <c r="Q331" i="14"/>
  <c r="P331" i="14"/>
  <c r="O331" i="14"/>
  <c r="N331" i="14"/>
  <c r="M331" i="14"/>
  <c r="L331" i="14"/>
  <c r="K331" i="14"/>
  <c r="J331" i="14"/>
  <c r="I331" i="14"/>
  <c r="H331" i="14"/>
  <c r="G331" i="14"/>
  <c r="F331" i="14"/>
  <c r="E331" i="14"/>
  <c r="D331" i="14"/>
  <c r="C331" i="14"/>
  <c r="Q330" i="14"/>
  <c r="P330" i="14"/>
  <c r="O330" i="14"/>
  <c r="N330" i="14"/>
  <c r="M330" i="14"/>
  <c r="L330" i="14"/>
  <c r="K330" i="14"/>
  <c r="J330" i="14"/>
  <c r="I330" i="14"/>
  <c r="H330" i="14"/>
  <c r="G330" i="14"/>
  <c r="F330" i="14"/>
  <c r="E330" i="14"/>
  <c r="D330" i="14"/>
  <c r="C330" i="14"/>
  <c r="E323" i="14"/>
  <c r="D323" i="14"/>
  <c r="C323" i="14"/>
  <c r="E319" i="14"/>
  <c r="D319" i="14"/>
  <c r="C319" i="14"/>
  <c r="E318" i="14"/>
  <c r="D318" i="14"/>
  <c r="C318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E296" i="14"/>
  <c r="D296" i="14"/>
  <c r="C296" i="14"/>
  <c r="E295" i="14"/>
  <c r="D295" i="14"/>
  <c r="C295" i="14"/>
  <c r="E294" i="14"/>
  <c r="D294" i="14"/>
  <c r="C294" i="14"/>
  <c r="E293" i="14"/>
  <c r="D293" i="14"/>
  <c r="C293" i="14"/>
  <c r="E292" i="14"/>
  <c r="D292" i="14"/>
  <c r="C292" i="14"/>
  <c r="E291" i="14"/>
  <c r="D291" i="14"/>
  <c r="C291" i="14"/>
  <c r="E290" i="14"/>
  <c r="D290" i="14"/>
  <c r="C290" i="14"/>
  <c r="E289" i="14"/>
  <c r="D289" i="14"/>
  <c r="C289" i="14"/>
  <c r="C285" i="14"/>
  <c r="E284" i="14"/>
  <c r="D284" i="14"/>
  <c r="C284" i="14"/>
  <c r="E283" i="14"/>
  <c r="D283" i="14"/>
  <c r="C283" i="14"/>
  <c r="E282" i="14"/>
  <c r="D282" i="14"/>
  <c r="C282" i="14"/>
  <c r="C278" i="14"/>
  <c r="E277" i="14"/>
  <c r="D277" i="14"/>
  <c r="C277" i="14"/>
  <c r="E276" i="14"/>
  <c r="D276" i="14"/>
  <c r="C276" i="14"/>
  <c r="E272" i="14"/>
  <c r="D272" i="14"/>
  <c r="C272" i="14"/>
  <c r="E271" i="14"/>
  <c r="D271" i="14"/>
  <c r="C271" i="14"/>
  <c r="E270" i="14"/>
  <c r="D270" i="14"/>
  <c r="C270" i="14"/>
  <c r="E269" i="14"/>
  <c r="D269" i="14"/>
  <c r="C269" i="14"/>
  <c r="E268" i="14"/>
  <c r="D268" i="14"/>
  <c r="C268" i="14"/>
  <c r="E267" i="14"/>
  <c r="D267" i="14"/>
  <c r="C267" i="14"/>
  <c r="E266" i="14"/>
  <c r="D266" i="14"/>
  <c r="C266" i="14"/>
  <c r="E262" i="14"/>
  <c r="D262" i="14"/>
  <c r="C262" i="14"/>
  <c r="E261" i="14"/>
  <c r="D261" i="14"/>
  <c r="C261" i="14"/>
  <c r="E260" i="14"/>
  <c r="D260" i="14"/>
  <c r="C260" i="14"/>
  <c r="E259" i="14"/>
  <c r="D259" i="14"/>
  <c r="C259" i="14"/>
  <c r="E258" i="14"/>
  <c r="D258" i="14"/>
  <c r="C258" i="14"/>
  <c r="C254" i="14"/>
  <c r="C253" i="14" s="1"/>
  <c r="C252" i="14"/>
  <c r="C251" i="14"/>
  <c r="C250" i="14"/>
  <c r="C249" i="14"/>
  <c r="C248" i="14"/>
  <c r="C247" i="14"/>
  <c r="C246" i="14"/>
  <c r="E244" i="14"/>
  <c r="D244" i="14"/>
  <c r="C244" i="14"/>
  <c r="E243" i="14"/>
  <c r="D243" i="14"/>
  <c r="C243" i="14"/>
  <c r="E242" i="14"/>
  <c r="D242" i="14"/>
  <c r="C242" i="14"/>
  <c r="E241" i="14"/>
  <c r="D241" i="14"/>
  <c r="C241" i="14"/>
  <c r="E240" i="14"/>
  <c r="D240" i="14"/>
  <c r="C240" i="14"/>
  <c r="E239" i="14"/>
  <c r="D239" i="14"/>
  <c r="C239" i="14"/>
  <c r="E237" i="14"/>
  <c r="D237" i="14"/>
  <c r="C237" i="14"/>
  <c r="E236" i="14"/>
  <c r="D236" i="14"/>
  <c r="C236" i="14"/>
  <c r="E235" i="14"/>
  <c r="D235" i="14"/>
  <c r="C235" i="14"/>
  <c r="E234" i="14"/>
  <c r="D234" i="14"/>
  <c r="C234" i="14"/>
  <c r="E233" i="14"/>
  <c r="D233" i="14"/>
  <c r="C233" i="14"/>
  <c r="E232" i="14"/>
  <c r="D232" i="14"/>
  <c r="C232" i="14"/>
  <c r="E231" i="14"/>
  <c r="D231" i="14"/>
  <c r="C231" i="14"/>
  <c r="E230" i="14"/>
  <c r="D230" i="14"/>
  <c r="C230" i="14"/>
  <c r="E229" i="14"/>
  <c r="D229" i="14"/>
  <c r="C229" i="14"/>
  <c r="E228" i="14"/>
  <c r="D228" i="14"/>
  <c r="C228" i="14"/>
  <c r="E227" i="14"/>
  <c r="D227" i="14"/>
  <c r="C227" i="14"/>
  <c r="E226" i="14"/>
  <c r="D226" i="14"/>
  <c r="C226" i="14"/>
  <c r="E225" i="14"/>
  <c r="D225" i="14"/>
  <c r="C225" i="14"/>
  <c r="E224" i="14"/>
  <c r="D224" i="14"/>
  <c r="C224" i="14"/>
  <c r="E223" i="14"/>
  <c r="D223" i="14"/>
  <c r="C223" i="14"/>
  <c r="E222" i="14"/>
  <c r="D222" i="14"/>
  <c r="C222" i="14"/>
  <c r="E221" i="14"/>
  <c r="D221" i="14"/>
  <c r="C221" i="14"/>
  <c r="E220" i="14"/>
  <c r="D220" i="14"/>
  <c r="C220" i="14"/>
  <c r="E218" i="14"/>
  <c r="D218" i="14"/>
  <c r="C218" i="14"/>
  <c r="E217" i="14"/>
  <c r="D217" i="14"/>
  <c r="C217" i="14"/>
  <c r="E216" i="14"/>
  <c r="D216" i="14"/>
  <c r="C216" i="14"/>
  <c r="E215" i="14"/>
  <c r="D215" i="14"/>
  <c r="C215" i="14"/>
  <c r="E214" i="14"/>
  <c r="D214" i="14"/>
  <c r="C214" i="14"/>
  <c r="E213" i="14"/>
  <c r="D213" i="14"/>
  <c r="C213" i="14"/>
  <c r="E212" i="14"/>
  <c r="D212" i="14"/>
  <c r="C212" i="14"/>
  <c r="E211" i="14"/>
  <c r="D211" i="14"/>
  <c r="C211" i="14"/>
  <c r="E210" i="14"/>
  <c r="D210" i="14"/>
  <c r="C210" i="14"/>
  <c r="E209" i="14"/>
  <c r="D209" i="14"/>
  <c r="C209" i="14"/>
  <c r="E208" i="14"/>
  <c r="D208" i="14"/>
  <c r="C208" i="14"/>
  <c r="E207" i="14"/>
  <c r="D207" i="14"/>
  <c r="C207" i="14"/>
  <c r="E206" i="14"/>
  <c r="D206" i="14"/>
  <c r="C206" i="14"/>
  <c r="E205" i="14"/>
  <c r="D205" i="14"/>
  <c r="C205" i="14"/>
  <c r="E200" i="14"/>
  <c r="D200" i="14"/>
  <c r="C200" i="14"/>
  <c r="E199" i="14"/>
  <c r="D199" i="14"/>
  <c r="C199" i="14"/>
  <c r="E198" i="14"/>
  <c r="D198" i="14"/>
  <c r="C198" i="14"/>
  <c r="E197" i="14"/>
  <c r="D197" i="14"/>
  <c r="C197" i="14"/>
  <c r="E196" i="14"/>
  <c r="D196" i="14"/>
  <c r="C196" i="14"/>
  <c r="E195" i="14"/>
  <c r="D195" i="14"/>
  <c r="C195" i="14"/>
  <c r="E194" i="14"/>
  <c r="D194" i="14"/>
  <c r="C194" i="14"/>
  <c r="E193" i="14"/>
  <c r="D193" i="14"/>
  <c r="C193" i="14"/>
  <c r="E192" i="14"/>
  <c r="D192" i="14"/>
  <c r="C192" i="14"/>
  <c r="E191" i="14"/>
  <c r="D191" i="14"/>
  <c r="C191" i="14"/>
  <c r="E190" i="14"/>
  <c r="D190" i="14"/>
  <c r="C190" i="14"/>
  <c r="E189" i="14"/>
  <c r="D189" i="14"/>
  <c r="C189" i="14"/>
  <c r="E188" i="14"/>
  <c r="D188" i="14"/>
  <c r="C188" i="14"/>
  <c r="E187" i="14"/>
  <c r="D187" i="14"/>
  <c r="C187" i="14"/>
  <c r="E186" i="14"/>
  <c r="D186" i="14"/>
  <c r="C186" i="14"/>
  <c r="E185" i="14"/>
  <c r="D185" i="14"/>
  <c r="C185" i="14"/>
  <c r="E184" i="14"/>
  <c r="D184" i="14"/>
  <c r="C184" i="14"/>
  <c r="E183" i="14"/>
  <c r="D183" i="14"/>
  <c r="C183" i="14"/>
  <c r="E182" i="14"/>
  <c r="D182" i="14"/>
  <c r="C182" i="14"/>
  <c r="E181" i="14"/>
  <c r="D181" i="14"/>
  <c r="C181" i="14"/>
  <c r="E180" i="14"/>
  <c r="D180" i="14"/>
  <c r="C180" i="14"/>
  <c r="E179" i="14"/>
  <c r="D179" i="14"/>
  <c r="C179" i="14"/>
  <c r="E178" i="14"/>
  <c r="D178" i="14"/>
  <c r="C178" i="14"/>
  <c r="E177" i="14"/>
  <c r="D177" i="14"/>
  <c r="C177" i="14"/>
  <c r="E176" i="14"/>
  <c r="D176" i="14"/>
  <c r="C176" i="14"/>
  <c r="E175" i="14"/>
  <c r="D175" i="14"/>
  <c r="C175" i="14"/>
  <c r="E174" i="14"/>
  <c r="D174" i="14"/>
  <c r="C174" i="14"/>
  <c r="E173" i="14"/>
  <c r="D173" i="14"/>
  <c r="C173" i="14"/>
  <c r="E172" i="14"/>
  <c r="D172" i="14"/>
  <c r="C172" i="14"/>
  <c r="E171" i="14"/>
  <c r="D171" i="14"/>
  <c r="C171" i="14"/>
  <c r="E170" i="14"/>
  <c r="D170" i="14"/>
  <c r="C170" i="14"/>
  <c r="E169" i="14"/>
  <c r="D169" i="14"/>
  <c r="C169" i="14"/>
  <c r="E168" i="14"/>
  <c r="D168" i="14"/>
  <c r="C168" i="14"/>
  <c r="E167" i="14"/>
  <c r="D167" i="14"/>
  <c r="C167" i="14"/>
  <c r="E163" i="14"/>
  <c r="D163" i="14"/>
  <c r="C163" i="14"/>
  <c r="E162" i="14"/>
  <c r="D162" i="14"/>
  <c r="C162" i="14"/>
  <c r="C158" i="14"/>
  <c r="C157" i="14"/>
  <c r="C156" i="14"/>
  <c r="C155" i="14"/>
  <c r="C154" i="14"/>
  <c r="E152" i="14"/>
  <c r="D152" i="14"/>
  <c r="C152" i="14"/>
  <c r="E151" i="14"/>
  <c r="D151" i="14"/>
  <c r="C151" i="14"/>
  <c r="E150" i="14"/>
  <c r="D150" i="14"/>
  <c r="C150" i="14"/>
  <c r="E149" i="14"/>
  <c r="D149" i="14"/>
  <c r="C149" i="14"/>
  <c r="E148" i="14"/>
  <c r="D148" i="14"/>
  <c r="C148" i="14"/>
  <c r="E147" i="14"/>
  <c r="D147" i="14"/>
  <c r="C147" i="14"/>
  <c r="E146" i="14"/>
  <c r="D146" i="14"/>
  <c r="C146" i="14"/>
  <c r="E145" i="14"/>
  <c r="D145" i="14"/>
  <c r="C145" i="14"/>
  <c r="E144" i="14"/>
  <c r="D144" i="14"/>
  <c r="C144" i="14"/>
  <c r="E143" i="14"/>
  <c r="D143" i="14"/>
  <c r="C143" i="14"/>
  <c r="E140" i="14"/>
  <c r="D140" i="14"/>
  <c r="C140" i="14"/>
  <c r="E139" i="14"/>
  <c r="D139" i="14"/>
  <c r="C139" i="14"/>
  <c r="E138" i="14"/>
  <c r="D138" i="14"/>
  <c r="C138" i="14"/>
  <c r="E137" i="14"/>
  <c r="D137" i="14"/>
  <c r="C137" i="14"/>
  <c r="E136" i="14"/>
  <c r="D136" i="14"/>
  <c r="C136" i="14"/>
  <c r="E135" i="14"/>
  <c r="D135" i="14"/>
  <c r="C135" i="14"/>
  <c r="E134" i="14"/>
  <c r="D134" i="14"/>
  <c r="C134" i="14"/>
  <c r="E133" i="14"/>
  <c r="D133" i="14"/>
  <c r="C133" i="14"/>
  <c r="E132" i="14"/>
  <c r="D132" i="14"/>
  <c r="C132" i="14"/>
  <c r="E131" i="14"/>
  <c r="D131" i="14"/>
  <c r="C131" i="14"/>
  <c r="E130" i="14"/>
  <c r="D130" i="14"/>
  <c r="C130" i="14"/>
  <c r="E129" i="14"/>
  <c r="D129" i="14"/>
  <c r="C129" i="14"/>
  <c r="E128" i="14"/>
  <c r="D128" i="14"/>
  <c r="C128" i="14"/>
  <c r="G124" i="14"/>
  <c r="H123" i="14"/>
  <c r="G123" i="14"/>
  <c r="F123" i="14"/>
  <c r="E123" i="14"/>
  <c r="D123" i="14"/>
  <c r="C123" i="14"/>
  <c r="H122" i="14"/>
  <c r="F122" i="14"/>
  <c r="E122" i="14"/>
  <c r="D122" i="14"/>
  <c r="C122" i="14"/>
  <c r="H121" i="14"/>
  <c r="H118" i="14" s="1"/>
  <c r="F121" i="14"/>
  <c r="E121" i="14"/>
  <c r="D121" i="14"/>
  <c r="C121" i="14"/>
  <c r="C118" i="14" s="1"/>
  <c r="F118" i="14"/>
  <c r="E118" i="14"/>
  <c r="D118" i="14"/>
  <c r="H117" i="14"/>
  <c r="F117" i="14"/>
  <c r="E117" i="14"/>
  <c r="D117" i="14"/>
  <c r="C117" i="14"/>
  <c r="H116" i="14"/>
  <c r="F116" i="14"/>
  <c r="E116" i="14"/>
  <c r="D116" i="14"/>
  <c r="C116" i="14"/>
  <c r="H115" i="14"/>
  <c r="F115" i="14"/>
  <c r="E115" i="14"/>
  <c r="D115" i="14"/>
  <c r="C115" i="14"/>
  <c r="H114" i="14"/>
  <c r="F114" i="14"/>
  <c r="E114" i="14"/>
  <c r="D114" i="14"/>
  <c r="C114" i="14"/>
  <c r="H113" i="14"/>
  <c r="F113" i="14"/>
  <c r="E113" i="14"/>
  <c r="D113" i="14"/>
  <c r="C113" i="14"/>
  <c r="H112" i="14"/>
  <c r="F112" i="14"/>
  <c r="E112" i="14"/>
  <c r="D112" i="14"/>
  <c r="C112" i="14"/>
  <c r="H111" i="14"/>
  <c r="F111" i="14"/>
  <c r="E111" i="14"/>
  <c r="D111" i="14"/>
  <c r="C111" i="14"/>
  <c r="H110" i="14"/>
  <c r="F110" i="14"/>
  <c r="E110" i="14"/>
  <c r="D110" i="14"/>
  <c r="C110" i="14"/>
  <c r="H109" i="14"/>
  <c r="F109" i="14"/>
  <c r="E109" i="14"/>
  <c r="D109" i="14"/>
  <c r="C109" i="14"/>
  <c r="H108" i="14"/>
  <c r="F108" i="14"/>
  <c r="E108" i="14"/>
  <c r="D108" i="14"/>
  <c r="C108" i="14"/>
  <c r="H107" i="14"/>
  <c r="F107" i="14"/>
  <c r="E107" i="14"/>
  <c r="D107" i="14"/>
  <c r="C107" i="14"/>
  <c r="H106" i="14"/>
  <c r="F106" i="14"/>
  <c r="E106" i="14"/>
  <c r="D106" i="14"/>
  <c r="C106" i="14"/>
  <c r="H105" i="14"/>
  <c r="F105" i="14"/>
  <c r="E105" i="14"/>
  <c r="D105" i="14"/>
  <c r="C105" i="14"/>
  <c r="E101" i="14"/>
  <c r="D101" i="14"/>
  <c r="C101" i="14"/>
  <c r="E100" i="14"/>
  <c r="D100" i="14"/>
  <c r="C100" i="14"/>
  <c r="E99" i="14"/>
  <c r="D99" i="14"/>
  <c r="C99" i="14"/>
  <c r="E96" i="14"/>
  <c r="D96" i="14"/>
  <c r="C96" i="14"/>
  <c r="C95" i="14"/>
  <c r="E94" i="14"/>
  <c r="D94" i="14"/>
  <c r="C94" i="14"/>
  <c r="E93" i="14"/>
  <c r="D93" i="14"/>
  <c r="C93" i="14"/>
  <c r="E92" i="14"/>
  <c r="D92" i="14"/>
  <c r="C92" i="14"/>
  <c r="E91" i="14"/>
  <c r="D91" i="14"/>
  <c r="C91" i="14"/>
  <c r="E89" i="14"/>
  <c r="D89" i="14"/>
  <c r="C89" i="14"/>
  <c r="E88" i="14"/>
  <c r="D88" i="14"/>
  <c r="C88" i="14"/>
  <c r="E87" i="14"/>
  <c r="D87" i="14"/>
  <c r="C87" i="14"/>
  <c r="C85" i="14"/>
  <c r="E84" i="14"/>
  <c r="D84" i="14"/>
  <c r="C84" i="14"/>
  <c r="E83" i="14"/>
  <c r="D83" i="14"/>
  <c r="C83" i="14"/>
  <c r="E82" i="14"/>
  <c r="D82" i="14"/>
  <c r="C82" i="14"/>
  <c r="E81" i="14"/>
  <c r="D81" i="14"/>
  <c r="C81" i="14"/>
  <c r="E80" i="14"/>
  <c r="D80" i="14"/>
  <c r="C80" i="14"/>
  <c r="E79" i="14"/>
  <c r="D79" i="14"/>
  <c r="C79" i="14"/>
  <c r="E77" i="14"/>
  <c r="D77" i="14"/>
  <c r="C77" i="14"/>
  <c r="E76" i="14"/>
  <c r="D76" i="14"/>
  <c r="C76" i="14"/>
  <c r="E75" i="14"/>
  <c r="D75" i="14"/>
  <c r="C75" i="14"/>
  <c r="E74" i="14"/>
  <c r="D74" i="14"/>
  <c r="C74" i="14"/>
  <c r="E73" i="14"/>
  <c r="D73" i="14"/>
  <c r="C73" i="14"/>
  <c r="C68" i="14"/>
  <c r="C67" i="14"/>
  <c r="E65" i="14"/>
  <c r="D65" i="14"/>
  <c r="C65" i="14"/>
  <c r="E64" i="14"/>
  <c r="D64" i="14"/>
  <c r="C64" i="14"/>
  <c r="E63" i="14"/>
  <c r="D63" i="14"/>
  <c r="C63" i="14"/>
  <c r="C61" i="14"/>
  <c r="C60" i="14" s="1"/>
  <c r="E59" i="14"/>
  <c r="D59" i="14"/>
  <c r="C59" i="14"/>
  <c r="E58" i="14"/>
  <c r="D58" i="14"/>
  <c r="C58" i="14"/>
  <c r="E57" i="14"/>
  <c r="D57" i="14"/>
  <c r="C57" i="14"/>
  <c r="E56" i="14"/>
  <c r="D56" i="14"/>
  <c r="C56" i="14"/>
  <c r="C54" i="14"/>
  <c r="C53" i="14" s="1"/>
  <c r="E52" i="14"/>
  <c r="D52" i="14"/>
  <c r="C52" i="14"/>
  <c r="E51" i="14"/>
  <c r="D51" i="14"/>
  <c r="C51" i="14"/>
  <c r="C49" i="14"/>
  <c r="C48" i="14"/>
  <c r="C47" i="14"/>
  <c r="C46" i="14"/>
  <c r="C45" i="14"/>
  <c r="E43" i="14"/>
  <c r="D43" i="14"/>
  <c r="C43" i="14"/>
  <c r="E42" i="14"/>
  <c r="D42" i="14"/>
  <c r="C42" i="14"/>
  <c r="E41" i="14"/>
  <c r="D41" i="14"/>
  <c r="C41" i="14"/>
  <c r="E40" i="14"/>
  <c r="D40" i="14"/>
  <c r="C40" i="14"/>
  <c r="E39" i="14"/>
  <c r="D39" i="14"/>
  <c r="C39" i="14"/>
  <c r="E38" i="14"/>
  <c r="D38" i="14"/>
  <c r="C38" i="14"/>
  <c r="E37" i="14"/>
  <c r="D37" i="14"/>
  <c r="C37" i="14"/>
  <c r="E36" i="14"/>
  <c r="D36" i="14"/>
  <c r="C36" i="14"/>
  <c r="E35" i="14"/>
  <c r="D35" i="14"/>
  <c r="C35" i="14"/>
  <c r="E34" i="14"/>
  <c r="D34" i="14"/>
  <c r="C34" i="14"/>
  <c r="E33" i="14"/>
  <c r="D33" i="14"/>
  <c r="C33" i="14"/>
  <c r="C31" i="14"/>
  <c r="C30" i="14"/>
  <c r="C29" i="14"/>
  <c r="C28" i="14"/>
  <c r="C27" i="14"/>
  <c r="C26" i="14"/>
  <c r="E24" i="14"/>
  <c r="D24" i="14"/>
  <c r="C24" i="14"/>
  <c r="E23" i="14"/>
  <c r="D23" i="14"/>
  <c r="C23" i="14"/>
  <c r="E22" i="14"/>
  <c r="D22" i="14"/>
  <c r="C22" i="14"/>
  <c r="E21" i="14"/>
  <c r="D21" i="14"/>
  <c r="C21" i="14"/>
  <c r="E20" i="14"/>
  <c r="D20" i="14"/>
  <c r="C20" i="14"/>
  <c r="E19" i="14"/>
  <c r="D19" i="14"/>
  <c r="C19" i="14"/>
  <c r="E18" i="14"/>
  <c r="D18" i="14"/>
  <c r="C18" i="14"/>
  <c r="E17" i="14"/>
  <c r="D17" i="14"/>
  <c r="C17" i="14"/>
  <c r="E16" i="14"/>
  <c r="D16" i="14"/>
  <c r="C16" i="14"/>
  <c r="E15" i="14"/>
  <c r="D15" i="14"/>
  <c r="C15" i="14"/>
  <c r="E14" i="14"/>
  <c r="D14" i="14"/>
  <c r="C14" i="14"/>
  <c r="E13" i="14"/>
  <c r="D13" i="14"/>
  <c r="C13" i="14"/>
  <c r="E12" i="14"/>
  <c r="D12" i="14"/>
  <c r="C12" i="14"/>
  <c r="E11" i="14"/>
  <c r="D11" i="14"/>
  <c r="C11" i="14"/>
  <c r="A5" i="14"/>
  <c r="A4" i="14"/>
  <c r="A3" i="14"/>
  <c r="A2" i="14"/>
  <c r="E447" i="15" l="1"/>
  <c r="D279" i="14"/>
  <c r="P447" i="15"/>
  <c r="G9" i="16"/>
  <c r="L447" i="15"/>
  <c r="F433" i="14"/>
  <c r="J433" i="14"/>
  <c r="N433" i="14"/>
  <c r="L436" i="14"/>
  <c r="M436" i="14"/>
  <c r="D443" i="14"/>
  <c r="C447" i="16"/>
  <c r="Q433" i="14"/>
  <c r="H447" i="15"/>
  <c r="C446" i="15"/>
  <c r="C414" i="14"/>
  <c r="AB414" i="14" s="1"/>
  <c r="J426" i="14"/>
  <c r="N447" i="15"/>
  <c r="C204" i="14"/>
  <c r="G540" i="14"/>
  <c r="K540" i="14"/>
  <c r="C539" i="14"/>
  <c r="C540" i="15"/>
  <c r="E204" i="14"/>
  <c r="C219" i="14"/>
  <c r="C66" i="14"/>
  <c r="O443" i="14"/>
  <c r="L443" i="14"/>
  <c r="C503" i="14"/>
  <c r="D540" i="14"/>
  <c r="H540" i="14"/>
  <c r="L540" i="14"/>
  <c r="C532" i="14"/>
  <c r="E540" i="14"/>
  <c r="I540" i="14"/>
  <c r="M540" i="14"/>
  <c r="F540" i="14"/>
  <c r="J540" i="14"/>
  <c r="C516" i="14"/>
  <c r="D69" i="15"/>
  <c r="F447" i="15"/>
  <c r="C90" i="14"/>
  <c r="C86" i="14" s="1"/>
  <c r="O347" i="14"/>
  <c r="O343" i="14" s="1"/>
  <c r="D436" i="14"/>
  <c r="O447" i="15"/>
  <c r="K447" i="15"/>
  <c r="C164" i="14"/>
  <c r="C412" i="14"/>
  <c r="AB412" i="14" s="1"/>
  <c r="J447" i="15"/>
  <c r="E159" i="15"/>
  <c r="C55" i="14"/>
  <c r="E78" i="14"/>
  <c r="E72" i="14" s="1"/>
  <c r="D164" i="14"/>
  <c r="C411" i="14"/>
  <c r="AA411" i="14" s="1"/>
  <c r="K411" i="14" s="1"/>
  <c r="C426" i="14"/>
  <c r="G426" i="14"/>
  <c r="K426" i="14"/>
  <c r="O426" i="14"/>
  <c r="I433" i="14"/>
  <c r="D440" i="14"/>
  <c r="H440" i="14"/>
  <c r="L440" i="14"/>
  <c r="P440" i="14"/>
  <c r="Q440" i="14"/>
  <c r="Q447" i="15"/>
  <c r="D159" i="15"/>
  <c r="C25" i="14"/>
  <c r="D90" i="14"/>
  <c r="D86" i="14" s="1"/>
  <c r="D102" i="14"/>
  <c r="C142" i="14"/>
  <c r="C153" i="14"/>
  <c r="C347" i="14"/>
  <c r="C343" i="14" s="1"/>
  <c r="G347" i="14"/>
  <c r="G343" i="14" s="1"/>
  <c r="C159" i="15"/>
  <c r="E69" i="15"/>
  <c r="AA413" i="15"/>
  <c r="K413" i="15" s="1"/>
  <c r="AB413" i="15"/>
  <c r="C255" i="15"/>
  <c r="D50" i="14"/>
  <c r="E50" i="14"/>
  <c r="C273" i="14"/>
  <c r="E273" i="14"/>
  <c r="C279" i="14"/>
  <c r="E297" i="14"/>
  <c r="C320" i="14"/>
  <c r="C335" i="14"/>
  <c r="C329" i="14" s="1"/>
  <c r="G335" i="14"/>
  <c r="G329" i="14" s="1"/>
  <c r="K335" i="14"/>
  <c r="K329" i="14" s="1"/>
  <c r="O335" i="14"/>
  <c r="O329" i="14" s="1"/>
  <c r="P407" i="14"/>
  <c r="E433" i="14"/>
  <c r="M433" i="14"/>
  <c r="E436" i="14"/>
  <c r="I436" i="14"/>
  <c r="Q436" i="14"/>
  <c r="I440" i="14"/>
  <c r="G443" i="14"/>
  <c r="M447" i="15"/>
  <c r="G447" i="15"/>
  <c r="I447" i="15"/>
  <c r="D32" i="14"/>
  <c r="C44" i="14"/>
  <c r="E141" i="14"/>
  <c r="D201" i="14"/>
  <c r="N382" i="14"/>
  <c r="F426" i="14"/>
  <c r="N426" i="14"/>
  <c r="E445" i="14"/>
  <c r="I445" i="14"/>
  <c r="M445" i="14"/>
  <c r="Q445" i="14"/>
  <c r="H436" i="14"/>
  <c r="P436" i="14"/>
  <c r="C69" i="15"/>
  <c r="D255" i="15"/>
  <c r="D447" i="15"/>
  <c r="C445" i="15"/>
  <c r="E255" i="15"/>
  <c r="C263" i="14"/>
  <c r="D286" i="14"/>
  <c r="D320" i="14"/>
  <c r="K347" i="14"/>
  <c r="K343" i="14" s="1"/>
  <c r="D407" i="14"/>
  <c r="H407" i="14"/>
  <c r="E446" i="14"/>
  <c r="I446" i="14"/>
  <c r="M446" i="14"/>
  <c r="Q446" i="14"/>
  <c r="F446" i="14"/>
  <c r="J446" i="14"/>
  <c r="N446" i="14"/>
  <c r="C433" i="14"/>
  <c r="G433" i="14"/>
  <c r="K433" i="14"/>
  <c r="O433" i="14"/>
  <c r="C32" i="14"/>
  <c r="D55" i="14"/>
  <c r="C62" i="14"/>
  <c r="D78" i="14"/>
  <c r="D72" i="14" s="1"/>
  <c r="D142" i="14"/>
  <c r="E164" i="14"/>
  <c r="E201" i="14"/>
  <c r="C201" i="14"/>
  <c r="D219" i="14"/>
  <c r="C245" i="14"/>
  <c r="D263" i="14"/>
  <c r="C286" i="14"/>
  <c r="C297" i="14"/>
  <c r="E320" i="14"/>
  <c r="F436" i="14"/>
  <c r="J436" i="14"/>
  <c r="N436" i="14"/>
  <c r="E440" i="14"/>
  <c r="M440" i="14"/>
  <c r="C443" i="14"/>
  <c r="K443" i="14"/>
  <c r="E10" i="14"/>
  <c r="D10" i="14"/>
  <c r="E55" i="14"/>
  <c r="D62" i="14"/>
  <c r="E62" i="14"/>
  <c r="C102" i="14"/>
  <c r="D124" i="14"/>
  <c r="D141" i="14"/>
  <c r="D159" i="14" s="1"/>
  <c r="E142" i="14"/>
  <c r="E219" i="14"/>
  <c r="H443" i="14"/>
  <c r="P443" i="14"/>
  <c r="D347" i="14"/>
  <c r="D343" i="14" s="1"/>
  <c r="H347" i="14"/>
  <c r="H343" i="14" s="1"/>
  <c r="L347" i="14"/>
  <c r="L343" i="14" s="1"/>
  <c r="P347" i="14"/>
  <c r="P343" i="14" s="1"/>
  <c r="C369" i="14"/>
  <c r="G369" i="14"/>
  <c r="K369" i="14"/>
  <c r="O369" i="14"/>
  <c r="E369" i="14"/>
  <c r="I369" i="14"/>
  <c r="M369" i="14"/>
  <c r="Q369" i="14"/>
  <c r="E382" i="14"/>
  <c r="I382" i="14"/>
  <c r="M382" i="14"/>
  <c r="Q382" i="14"/>
  <c r="F407" i="14"/>
  <c r="J407" i="14"/>
  <c r="R407" i="14"/>
  <c r="L407" i="14"/>
  <c r="F440" i="14"/>
  <c r="J440" i="14"/>
  <c r="N440" i="14"/>
  <c r="E460" i="14"/>
  <c r="C10" i="14"/>
  <c r="E32" i="14"/>
  <c r="C50" i="14"/>
  <c r="C78" i="14"/>
  <c r="C72" i="14" s="1"/>
  <c r="E90" i="14"/>
  <c r="E86" i="14" s="1"/>
  <c r="E102" i="14"/>
  <c r="F124" i="14"/>
  <c r="E124" i="14"/>
  <c r="C141" i="14"/>
  <c r="D204" i="14"/>
  <c r="D238" i="14"/>
  <c r="E238" i="14"/>
  <c r="C238" i="14"/>
  <c r="E263" i="14"/>
  <c r="E279" i="14"/>
  <c r="D297" i="14"/>
  <c r="C315" i="14"/>
  <c r="D335" i="14"/>
  <c r="D329" i="14" s="1"/>
  <c r="H335" i="14"/>
  <c r="H329" i="14" s="1"/>
  <c r="L335" i="14"/>
  <c r="L329" i="14" s="1"/>
  <c r="P335" i="14"/>
  <c r="P329" i="14" s="1"/>
  <c r="F382" i="14"/>
  <c r="J382" i="14"/>
  <c r="C413" i="14"/>
  <c r="AA413" i="14" s="1"/>
  <c r="K413" i="14" s="1"/>
  <c r="E443" i="14"/>
  <c r="I443" i="14"/>
  <c r="M443" i="14"/>
  <c r="Q443" i="14"/>
  <c r="D460" i="14"/>
  <c r="H124" i="14"/>
  <c r="C124" i="14"/>
  <c r="D273" i="14"/>
  <c r="E286" i="14"/>
  <c r="E347" i="14"/>
  <c r="E343" i="14" s="1"/>
  <c r="I347" i="14"/>
  <c r="I343" i="14" s="1"/>
  <c r="M347" i="14"/>
  <c r="M343" i="14" s="1"/>
  <c r="Q347" i="14"/>
  <c r="Q343" i="14" s="1"/>
  <c r="F347" i="14"/>
  <c r="F343" i="14" s="1"/>
  <c r="J347" i="14"/>
  <c r="J343" i="14" s="1"/>
  <c r="N347" i="14"/>
  <c r="N343" i="14" s="1"/>
  <c r="D369" i="14"/>
  <c r="H369" i="14"/>
  <c r="L369" i="14"/>
  <c r="P369" i="14"/>
  <c r="N369" i="14"/>
  <c r="N407" i="14"/>
  <c r="E426" i="14"/>
  <c r="I426" i="14"/>
  <c r="M426" i="14"/>
  <c r="Q426" i="14"/>
  <c r="D433" i="14"/>
  <c r="H433" i="14"/>
  <c r="L433" i="14"/>
  <c r="P433" i="14"/>
  <c r="C436" i="14"/>
  <c r="G436" i="14"/>
  <c r="K436" i="14"/>
  <c r="O436" i="14"/>
  <c r="H445" i="14"/>
  <c r="H426" i="14"/>
  <c r="C382" i="14"/>
  <c r="G382" i="14"/>
  <c r="K382" i="14"/>
  <c r="O382" i="14"/>
  <c r="C407" i="14"/>
  <c r="G407" i="14"/>
  <c r="O407" i="14"/>
  <c r="F445" i="14"/>
  <c r="J445" i="14"/>
  <c r="N445" i="14"/>
  <c r="G446" i="14"/>
  <c r="K446" i="14"/>
  <c r="O446" i="14"/>
  <c r="C440" i="14"/>
  <c r="G440" i="14"/>
  <c r="K440" i="14"/>
  <c r="O440" i="14"/>
  <c r="C460" i="14"/>
  <c r="AB472" i="14"/>
  <c r="AA472" i="14"/>
  <c r="K472" i="14" s="1"/>
  <c r="C508" i="14"/>
  <c r="C540" i="14" s="1"/>
  <c r="C525" i="14"/>
  <c r="D445" i="14"/>
  <c r="D426" i="14"/>
  <c r="L445" i="14"/>
  <c r="L426" i="14"/>
  <c r="P445" i="14"/>
  <c r="P426" i="14"/>
  <c r="AB474" i="14"/>
  <c r="AA474" i="14"/>
  <c r="K474" i="14" s="1"/>
  <c r="E335" i="14"/>
  <c r="E329" i="14" s="1"/>
  <c r="I335" i="14"/>
  <c r="I329" i="14" s="1"/>
  <c r="M335" i="14"/>
  <c r="M329" i="14" s="1"/>
  <c r="Q335" i="14"/>
  <c r="Q329" i="14" s="1"/>
  <c r="F335" i="14"/>
  <c r="F329" i="14" s="1"/>
  <c r="J335" i="14"/>
  <c r="J329" i="14" s="1"/>
  <c r="N335" i="14"/>
  <c r="N329" i="14" s="1"/>
  <c r="F369" i="14"/>
  <c r="J369" i="14"/>
  <c r="D382" i="14"/>
  <c r="H382" i="14"/>
  <c r="L382" i="14"/>
  <c r="P382" i="14"/>
  <c r="E407" i="14"/>
  <c r="I407" i="14"/>
  <c r="M407" i="14"/>
  <c r="Q407" i="14"/>
  <c r="AB411" i="14"/>
  <c r="G445" i="14"/>
  <c r="K445" i="14"/>
  <c r="O445" i="14"/>
  <c r="D446" i="14"/>
  <c r="H446" i="14"/>
  <c r="L446" i="14"/>
  <c r="P446" i="14"/>
  <c r="F443" i="14"/>
  <c r="J443" i="14"/>
  <c r="N443" i="14"/>
  <c r="AB473" i="14"/>
  <c r="AA473" i="14"/>
  <c r="K473" i="14" s="1"/>
  <c r="M539" i="13"/>
  <c r="L539" i="13"/>
  <c r="K539" i="13"/>
  <c r="J539" i="13"/>
  <c r="I539" i="13"/>
  <c r="H539" i="13"/>
  <c r="G539" i="13"/>
  <c r="F539" i="13"/>
  <c r="E539" i="13"/>
  <c r="D539" i="13"/>
  <c r="C538" i="13"/>
  <c r="C535" i="13"/>
  <c r="C534" i="13"/>
  <c r="C533" i="13"/>
  <c r="M532" i="13"/>
  <c r="L532" i="13"/>
  <c r="K532" i="13"/>
  <c r="J532" i="13"/>
  <c r="I532" i="13"/>
  <c r="H532" i="13"/>
  <c r="G532" i="13"/>
  <c r="F532" i="13"/>
  <c r="E532" i="13"/>
  <c r="D532" i="13"/>
  <c r="C531" i="13"/>
  <c r="C530" i="13"/>
  <c r="C529" i="13"/>
  <c r="C528" i="13"/>
  <c r="C527" i="13"/>
  <c r="C526" i="13"/>
  <c r="M525" i="13"/>
  <c r="L525" i="13"/>
  <c r="K525" i="13"/>
  <c r="J525" i="13"/>
  <c r="I525" i="13"/>
  <c r="H525" i="13"/>
  <c r="G525" i="13"/>
  <c r="F525" i="13"/>
  <c r="E525" i="13"/>
  <c r="D525" i="13"/>
  <c r="C524" i="13"/>
  <c r="C523" i="13"/>
  <c r="C522" i="13"/>
  <c r="C521" i="13"/>
  <c r="C520" i="13"/>
  <c r="C519" i="13"/>
  <c r="C518" i="13"/>
  <c r="C517" i="13"/>
  <c r="M516" i="13"/>
  <c r="L516" i="13"/>
  <c r="K516" i="13"/>
  <c r="J516" i="13"/>
  <c r="I516" i="13"/>
  <c r="H516" i="13"/>
  <c r="G516" i="13"/>
  <c r="F516" i="13"/>
  <c r="E516" i="13"/>
  <c r="D516" i="13"/>
  <c r="C515" i="13"/>
  <c r="C514" i="13"/>
  <c r="C513" i="13"/>
  <c r="M512" i="13"/>
  <c r="L512" i="13"/>
  <c r="K512" i="13"/>
  <c r="J512" i="13"/>
  <c r="I512" i="13"/>
  <c r="H512" i="13"/>
  <c r="G512" i="13"/>
  <c r="F512" i="13"/>
  <c r="E512" i="13"/>
  <c r="D512" i="13"/>
  <c r="C511" i="13"/>
  <c r="C512" i="13" s="1"/>
  <c r="C510" i="13"/>
  <c r="C509" i="13"/>
  <c r="M508" i="13"/>
  <c r="L508" i="13"/>
  <c r="K508" i="13"/>
  <c r="J508" i="13"/>
  <c r="I508" i="13"/>
  <c r="H508" i="13"/>
  <c r="G508" i="13"/>
  <c r="F508" i="13"/>
  <c r="E508" i="13"/>
  <c r="D508" i="13"/>
  <c r="C507" i="13"/>
  <c r="C506" i="13"/>
  <c r="C505" i="13"/>
  <c r="C504" i="13"/>
  <c r="M503" i="13"/>
  <c r="L503" i="13"/>
  <c r="K503" i="13"/>
  <c r="J503" i="13"/>
  <c r="I503" i="13"/>
  <c r="H503" i="13"/>
  <c r="G503" i="13"/>
  <c r="F503" i="13"/>
  <c r="E503" i="13"/>
  <c r="D503" i="13"/>
  <c r="C502" i="13"/>
  <c r="C501" i="13"/>
  <c r="C500" i="13"/>
  <c r="C499" i="13"/>
  <c r="C498" i="13"/>
  <c r="C483" i="13"/>
  <c r="C482" i="13"/>
  <c r="AB479" i="13"/>
  <c r="AA479" i="13"/>
  <c r="F479" i="13"/>
  <c r="AB478" i="13"/>
  <c r="AA478" i="13"/>
  <c r="F478" i="13" s="1"/>
  <c r="AB477" i="13"/>
  <c r="AA477" i="13"/>
  <c r="F477" i="13" s="1"/>
  <c r="C474" i="13"/>
  <c r="C473" i="13"/>
  <c r="C472" i="13"/>
  <c r="AB472" i="13" s="1"/>
  <c r="D459" i="13"/>
  <c r="C459" i="13"/>
  <c r="E458" i="13"/>
  <c r="D458" i="13"/>
  <c r="C458" i="13"/>
  <c r="E457" i="13"/>
  <c r="D457" i="13"/>
  <c r="C457" i="13"/>
  <c r="E456" i="13"/>
  <c r="D456" i="13"/>
  <c r="C456" i="13"/>
  <c r="E455" i="13"/>
  <c r="D455" i="13"/>
  <c r="C455" i="13"/>
  <c r="D454" i="13"/>
  <c r="C454" i="13"/>
  <c r="E453" i="13"/>
  <c r="D453" i="13"/>
  <c r="C453" i="13"/>
  <c r="D452" i="13"/>
  <c r="C452" i="13"/>
  <c r="E451" i="13"/>
  <c r="D451" i="13"/>
  <c r="C451" i="13"/>
  <c r="D450" i="13"/>
  <c r="C450" i="13"/>
  <c r="Q444" i="13"/>
  <c r="P444" i="13"/>
  <c r="O444" i="13"/>
  <c r="N444" i="13"/>
  <c r="M444" i="13"/>
  <c r="L444" i="13"/>
  <c r="K444" i="13"/>
  <c r="J444" i="13"/>
  <c r="I444" i="13"/>
  <c r="H444" i="13"/>
  <c r="G444" i="13"/>
  <c r="F444" i="13"/>
  <c r="E444" i="13"/>
  <c r="D444" i="13"/>
  <c r="C444" i="13"/>
  <c r="Q442" i="13"/>
  <c r="P442" i="13"/>
  <c r="O442" i="13"/>
  <c r="N442" i="13"/>
  <c r="M442" i="13"/>
  <c r="L442" i="13"/>
  <c r="K442" i="13"/>
  <c r="J442" i="13"/>
  <c r="I442" i="13"/>
  <c r="H442" i="13"/>
  <c r="G442" i="13"/>
  <c r="F442" i="13"/>
  <c r="E442" i="13"/>
  <c r="D442" i="13"/>
  <c r="C442" i="13"/>
  <c r="Q441" i="13"/>
  <c r="P441" i="13"/>
  <c r="O441" i="13"/>
  <c r="N441" i="13"/>
  <c r="M441" i="13"/>
  <c r="L441" i="13"/>
  <c r="K441" i="13"/>
  <c r="J441" i="13"/>
  <c r="I441" i="13"/>
  <c r="H441" i="13"/>
  <c r="G441" i="13"/>
  <c r="F441" i="13"/>
  <c r="E441" i="13"/>
  <c r="D441" i="13"/>
  <c r="C441" i="13"/>
  <c r="Q439" i="13"/>
  <c r="P439" i="13"/>
  <c r="O439" i="13"/>
  <c r="N439" i="13"/>
  <c r="M439" i="13"/>
  <c r="L439" i="13"/>
  <c r="K439" i="13"/>
  <c r="J439" i="13"/>
  <c r="I439" i="13"/>
  <c r="H439" i="13"/>
  <c r="G439" i="13"/>
  <c r="F439" i="13"/>
  <c r="E439" i="13"/>
  <c r="D439" i="13"/>
  <c r="C439" i="13"/>
  <c r="Q438" i="13"/>
  <c r="P438" i="13"/>
  <c r="O438" i="13"/>
  <c r="N438" i="13"/>
  <c r="M438" i="13"/>
  <c r="L438" i="13"/>
  <c r="K438" i="13"/>
  <c r="J438" i="13"/>
  <c r="I438" i="13"/>
  <c r="H438" i="13"/>
  <c r="G438" i="13"/>
  <c r="F438" i="13"/>
  <c r="E438" i="13"/>
  <c r="D438" i="13"/>
  <c r="C438" i="13"/>
  <c r="Q437" i="13"/>
  <c r="P437" i="13"/>
  <c r="O437" i="13"/>
  <c r="N437" i="13"/>
  <c r="M437" i="13"/>
  <c r="L437" i="13"/>
  <c r="K437" i="13"/>
  <c r="J437" i="13"/>
  <c r="I437" i="13"/>
  <c r="H437" i="13"/>
  <c r="G437" i="13"/>
  <c r="F437" i="13"/>
  <c r="E437" i="13"/>
  <c r="D437" i="13"/>
  <c r="C437" i="13"/>
  <c r="Q435" i="13"/>
  <c r="P435" i="13"/>
  <c r="O435" i="13"/>
  <c r="N435" i="13"/>
  <c r="M435" i="13"/>
  <c r="L435" i="13"/>
  <c r="K435" i="13"/>
  <c r="J435" i="13"/>
  <c r="I435" i="13"/>
  <c r="H435" i="13"/>
  <c r="G435" i="13"/>
  <c r="F435" i="13"/>
  <c r="E435" i="13"/>
  <c r="D435" i="13"/>
  <c r="C435" i="13"/>
  <c r="Q434" i="13"/>
  <c r="P434" i="13"/>
  <c r="O434" i="13"/>
  <c r="N434" i="13"/>
  <c r="M434" i="13"/>
  <c r="L434" i="13"/>
  <c r="K434" i="13"/>
  <c r="J434" i="13"/>
  <c r="I434" i="13"/>
  <c r="H434" i="13"/>
  <c r="G434" i="13"/>
  <c r="F434" i="13"/>
  <c r="E434" i="13"/>
  <c r="D434" i="13"/>
  <c r="C434" i="13"/>
  <c r="Q432" i="13"/>
  <c r="P432" i="13"/>
  <c r="O432" i="13"/>
  <c r="N432" i="13"/>
  <c r="M432" i="13"/>
  <c r="L432" i="13"/>
  <c r="K432" i="13"/>
  <c r="J432" i="13"/>
  <c r="I432" i="13"/>
  <c r="H432" i="13"/>
  <c r="G432" i="13"/>
  <c r="F432" i="13"/>
  <c r="E432" i="13"/>
  <c r="D432" i="13"/>
  <c r="C432" i="13"/>
  <c r="Q431" i="13"/>
  <c r="P431" i="13"/>
  <c r="O431" i="13"/>
  <c r="N431" i="13"/>
  <c r="M431" i="13"/>
  <c r="L431" i="13"/>
  <c r="K431" i="13"/>
  <c r="J431" i="13"/>
  <c r="I431" i="13"/>
  <c r="H431" i="13"/>
  <c r="G431" i="13"/>
  <c r="F431" i="13"/>
  <c r="E431" i="13"/>
  <c r="D431" i="13"/>
  <c r="C431" i="13"/>
  <c r="Q430" i="13"/>
  <c r="P430" i="13"/>
  <c r="O430" i="13"/>
  <c r="N430" i="13"/>
  <c r="M430" i="13"/>
  <c r="L430" i="13"/>
  <c r="K430" i="13"/>
  <c r="J430" i="13"/>
  <c r="I430" i="13"/>
  <c r="H430" i="13"/>
  <c r="G430" i="13"/>
  <c r="F430" i="13"/>
  <c r="E430" i="13"/>
  <c r="D430" i="13"/>
  <c r="C430" i="13"/>
  <c r="Q429" i="13"/>
  <c r="P429" i="13"/>
  <c r="O429" i="13"/>
  <c r="N429" i="13"/>
  <c r="M429" i="13"/>
  <c r="L429" i="13"/>
  <c r="K429" i="13"/>
  <c r="J429" i="13"/>
  <c r="I429" i="13"/>
  <c r="H429" i="13"/>
  <c r="G429" i="13"/>
  <c r="F429" i="13"/>
  <c r="E429" i="13"/>
  <c r="D429" i="13"/>
  <c r="C429" i="13"/>
  <c r="Q428" i="13"/>
  <c r="P428" i="13"/>
  <c r="O428" i="13"/>
  <c r="N428" i="13"/>
  <c r="M428" i="13"/>
  <c r="L428" i="13"/>
  <c r="K428" i="13"/>
  <c r="J428" i="13"/>
  <c r="I428" i="13"/>
  <c r="H428" i="13"/>
  <c r="G428" i="13"/>
  <c r="F428" i="13"/>
  <c r="E428" i="13"/>
  <c r="D428" i="13"/>
  <c r="C428" i="13"/>
  <c r="Q427" i="13"/>
  <c r="P427" i="13"/>
  <c r="O427" i="13"/>
  <c r="N427" i="13"/>
  <c r="M427" i="13"/>
  <c r="L427" i="13"/>
  <c r="K427" i="13"/>
  <c r="J427" i="13"/>
  <c r="I427" i="13"/>
  <c r="H427" i="13"/>
  <c r="G427" i="13"/>
  <c r="F427" i="13"/>
  <c r="E427" i="13"/>
  <c r="D427" i="13"/>
  <c r="C427" i="13"/>
  <c r="Q425" i="13"/>
  <c r="P425" i="13"/>
  <c r="O425" i="13"/>
  <c r="N425" i="13"/>
  <c r="M425" i="13"/>
  <c r="L425" i="13"/>
  <c r="K425" i="13"/>
  <c r="J425" i="13"/>
  <c r="I425" i="13"/>
  <c r="H425" i="13"/>
  <c r="G425" i="13"/>
  <c r="F425" i="13"/>
  <c r="E425" i="13"/>
  <c r="D425" i="13"/>
  <c r="C425" i="13"/>
  <c r="Q424" i="13"/>
  <c r="P424" i="13"/>
  <c r="O424" i="13"/>
  <c r="N424" i="13"/>
  <c r="M424" i="13"/>
  <c r="L424" i="13"/>
  <c r="K424" i="13"/>
  <c r="J424" i="13"/>
  <c r="I424" i="13"/>
  <c r="H424" i="13"/>
  <c r="G424" i="13"/>
  <c r="F424" i="13"/>
  <c r="E424" i="13"/>
  <c r="D424" i="13"/>
  <c r="C424" i="13"/>
  <c r="D419" i="13"/>
  <c r="C419" i="13"/>
  <c r="D418" i="13"/>
  <c r="C418" i="13"/>
  <c r="F414" i="13"/>
  <c r="E414" i="13"/>
  <c r="F413" i="13"/>
  <c r="E413" i="13"/>
  <c r="F412" i="13"/>
  <c r="E412" i="13"/>
  <c r="F411" i="13"/>
  <c r="E411" i="13"/>
  <c r="R406" i="13"/>
  <c r="Q406" i="13"/>
  <c r="P406" i="13"/>
  <c r="O406" i="13"/>
  <c r="N406" i="13"/>
  <c r="M406" i="13"/>
  <c r="L406" i="13"/>
  <c r="J406" i="13"/>
  <c r="I406" i="13"/>
  <c r="H406" i="13"/>
  <c r="G406" i="13"/>
  <c r="F406" i="13"/>
  <c r="E406" i="13"/>
  <c r="D406" i="13"/>
  <c r="C406" i="13"/>
  <c r="R405" i="13"/>
  <c r="Q405" i="13"/>
  <c r="P405" i="13"/>
  <c r="O405" i="13"/>
  <c r="N405" i="13"/>
  <c r="M405" i="13"/>
  <c r="L405" i="13"/>
  <c r="J405" i="13"/>
  <c r="I405" i="13"/>
  <c r="H405" i="13"/>
  <c r="G405" i="13"/>
  <c r="F405" i="13"/>
  <c r="E405" i="13"/>
  <c r="D405" i="13"/>
  <c r="C405" i="13"/>
  <c r="R404" i="13"/>
  <c r="Q404" i="13"/>
  <c r="P404" i="13"/>
  <c r="O404" i="13"/>
  <c r="N404" i="13"/>
  <c r="M404" i="13"/>
  <c r="L404" i="13"/>
  <c r="K407" i="13"/>
  <c r="J404" i="13"/>
  <c r="I404" i="13"/>
  <c r="H404" i="13"/>
  <c r="G404" i="13"/>
  <c r="F404" i="13"/>
  <c r="E404" i="13"/>
  <c r="D404" i="13"/>
  <c r="C404" i="13"/>
  <c r="R403" i="13"/>
  <c r="R400" i="13" s="1"/>
  <c r="Q403" i="13"/>
  <c r="Q400" i="13" s="1"/>
  <c r="P403" i="13"/>
  <c r="P400" i="13" s="1"/>
  <c r="O403" i="13"/>
  <c r="O400" i="13" s="1"/>
  <c r="N403" i="13"/>
  <c r="N400" i="13" s="1"/>
  <c r="M403" i="13"/>
  <c r="M400" i="13" s="1"/>
  <c r="L403" i="13"/>
  <c r="L400" i="13" s="1"/>
  <c r="J403" i="13"/>
  <c r="J400" i="13" s="1"/>
  <c r="I403" i="13"/>
  <c r="I400" i="13" s="1"/>
  <c r="H403" i="13"/>
  <c r="H400" i="13" s="1"/>
  <c r="G403" i="13"/>
  <c r="G400" i="13" s="1"/>
  <c r="F403" i="13"/>
  <c r="F400" i="13" s="1"/>
  <c r="E403" i="13"/>
  <c r="E400" i="13" s="1"/>
  <c r="D403" i="13"/>
  <c r="D400" i="13" s="1"/>
  <c r="C403" i="13"/>
  <c r="C400" i="13" s="1"/>
  <c r="R399" i="13"/>
  <c r="Q399" i="13"/>
  <c r="P399" i="13"/>
  <c r="O399" i="13"/>
  <c r="N399" i="13"/>
  <c r="M399" i="13"/>
  <c r="L399" i="13"/>
  <c r="J399" i="13"/>
  <c r="I399" i="13"/>
  <c r="H399" i="13"/>
  <c r="G399" i="13"/>
  <c r="F399" i="13"/>
  <c r="E399" i="13"/>
  <c r="D399" i="13"/>
  <c r="C399" i="13"/>
  <c r="R398" i="13"/>
  <c r="Q398" i="13"/>
  <c r="P398" i="13"/>
  <c r="O398" i="13"/>
  <c r="N398" i="13"/>
  <c r="M398" i="13"/>
  <c r="L398" i="13"/>
  <c r="J398" i="13"/>
  <c r="I398" i="13"/>
  <c r="H398" i="13"/>
  <c r="G398" i="13"/>
  <c r="F398" i="13"/>
  <c r="E398" i="13"/>
  <c r="D398" i="13"/>
  <c r="C398" i="13"/>
  <c r="R397" i="13"/>
  <c r="Q397" i="13"/>
  <c r="P397" i="13"/>
  <c r="O397" i="13"/>
  <c r="N397" i="13"/>
  <c r="M397" i="13"/>
  <c r="L397" i="13"/>
  <c r="J397" i="13"/>
  <c r="I397" i="13"/>
  <c r="H397" i="13"/>
  <c r="G397" i="13"/>
  <c r="F397" i="13"/>
  <c r="E397" i="13"/>
  <c r="D397" i="13"/>
  <c r="C397" i="13"/>
  <c r="R396" i="13"/>
  <c r="Q396" i="13"/>
  <c r="P396" i="13"/>
  <c r="O396" i="13"/>
  <c r="N396" i="13"/>
  <c r="M396" i="13"/>
  <c r="L396" i="13"/>
  <c r="J396" i="13"/>
  <c r="I396" i="13"/>
  <c r="H396" i="13"/>
  <c r="G396" i="13"/>
  <c r="F396" i="13"/>
  <c r="E396" i="13"/>
  <c r="D396" i="13"/>
  <c r="C396" i="13"/>
  <c r="R395" i="13"/>
  <c r="Q395" i="13"/>
  <c r="P395" i="13"/>
  <c r="O395" i="13"/>
  <c r="N395" i="13"/>
  <c r="M395" i="13"/>
  <c r="L395" i="13"/>
  <c r="J395" i="13"/>
  <c r="I395" i="13"/>
  <c r="H395" i="13"/>
  <c r="G395" i="13"/>
  <c r="F395" i="13"/>
  <c r="E395" i="13"/>
  <c r="D395" i="13"/>
  <c r="C395" i="13"/>
  <c r="R394" i="13"/>
  <c r="Q394" i="13"/>
  <c r="P394" i="13"/>
  <c r="O394" i="13"/>
  <c r="N394" i="13"/>
  <c r="M394" i="13"/>
  <c r="L394" i="13"/>
  <c r="J394" i="13"/>
  <c r="I394" i="13"/>
  <c r="H394" i="13"/>
  <c r="G394" i="13"/>
  <c r="F394" i="13"/>
  <c r="E394" i="13"/>
  <c r="D394" i="13"/>
  <c r="C394" i="13"/>
  <c r="R393" i="13"/>
  <c r="Q393" i="13"/>
  <c r="P393" i="13"/>
  <c r="O393" i="13"/>
  <c r="N393" i="13"/>
  <c r="M393" i="13"/>
  <c r="L393" i="13"/>
  <c r="J393" i="13"/>
  <c r="I393" i="13"/>
  <c r="H393" i="13"/>
  <c r="G393" i="13"/>
  <c r="F393" i="13"/>
  <c r="E393" i="13"/>
  <c r="D393" i="13"/>
  <c r="C393" i="13"/>
  <c r="R392" i="13"/>
  <c r="Q392" i="13"/>
  <c r="P392" i="13"/>
  <c r="O392" i="13"/>
  <c r="N392" i="13"/>
  <c r="M392" i="13"/>
  <c r="L392" i="13"/>
  <c r="J392" i="13"/>
  <c r="I392" i="13"/>
  <c r="H392" i="13"/>
  <c r="G392" i="13"/>
  <c r="F392" i="13"/>
  <c r="E392" i="13"/>
  <c r="D392" i="13"/>
  <c r="C392" i="13"/>
  <c r="R391" i="13"/>
  <c r="Q391" i="13"/>
  <c r="P391" i="13"/>
  <c r="O391" i="13"/>
  <c r="N391" i="13"/>
  <c r="M391" i="13"/>
  <c r="L391" i="13"/>
  <c r="J391" i="13"/>
  <c r="I391" i="13"/>
  <c r="H391" i="13"/>
  <c r="G391" i="13"/>
  <c r="F391" i="13"/>
  <c r="E391" i="13"/>
  <c r="D391" i="13"/>
  <c r="C391" i="13"/>
  <c r="R390" i="13"/>
  <c r="Q390" i="13"/>
  <c r="P390" i="13"/>
  <c r="O390" i="13"/>
  <c r="N390" i="13"/>
  <c r="M390" i="13"/>
  <c r="L390" i="13"/>
  <c r="J390" i="13"/>
  <c r="I390" i="13"/>
  <c r="H390" i="13"/>
  <c r="G390" i="13"/>
  <c r="F390" i="13"/>
  <c r="E390" i="13"/>
  <c r="D390" i="13"/>
  <c r="C390" i="13"/>
  <c r="R389" i="13"/>
  <c r="Q389" i="13"/>
  <c r="P389" i="13"/>
  <c r="O389" i="13"/>
  <c r="N389" i="13"/>
  <c r="M389" i="13"/>
  <c r="L389" i="13"/>
  <c r="J389" i="13"/>
  <c r="I389" i="13"/>
  <c r="H389" i="13"/>
  <c r="G389" i="13"/>
  <c r="F389" i="13"/>
  <c r="E389" i="13"/>
  <c r="D389" i="13"/>
  <c r="C389" i="13"/>
  <c r="R388" i="13"/>
  <c r="Q388" i="13"/>
  <c r="P388" i="13"/>
  <c r="O388" i="13"/>
  <c r="N388" i="13"/>
  <c r="M388" i="13"/>
  <c r="L388" i="13"/>
  <c r="J388" i="13"/>
  <c r="I388" i="13"/>
  <c r="H388" i="13"/>
  <c r="G388" i="13"/>
  <c r="F388" i="13"/>
  <c r="E388" i="13"/>
  <c r="D388" i="13"/>
  <c r="C388" i="13"/>
  <c r="R387" i="13"/>
  <c r="Q387" i="13"/>
  <c r="P387" i="13"/>
  <c r="O387" i="13"/>
  <c r="N387" i="13"/>
  <c r="M387" i="13"/>
  <c r="L387" i="13"/>
  <c r="J387" i="13"/>
  <c r="I387" i="13"/>
  <c r="H387" i="13"/>
  <c r="G387" i="13"/>
  <c r="F387" i="13"/>
  <c r="E387" i="13"/>
  <c r="D387" i="13"/>
  <c r="C387" i="13"/>
  <c r="Q381" i="13"/>
  <c r="P381" i="13"/>
  <c r="O381" i="13"/>
  <c r="N381" i="13"/>
  <c r="M381" i="13"/>
  <c r="L381" i="13"/>
  <c r="K381" i="13"/>
  <c r="J381" i="13"/>
  <c r="I381" i="13"/>
  <c r="H381" i="13"/>
  <c r="G381" i="13"/>
  <c r="F381" i="13"/>
  <c r="E381" i="13"/>
  <c r="D381" i="13"/>
  <c r="C381" i="13"/>
  <c r="Q380" i="13"/>
  <c r="P380" i="13"/>
  <c r="O380" i="13"/>
  <c r="N380" i="13"/>
  <c r="M380" i="13"/>
  <c r="L380" i="13"/>
  <c r="K380" i="13"/>
  <c r="J380" i="13"/>
  <c r="I380" i="13"/>
  <c r="H380" i="13"/>
  <c r="G380" i="13"/>
  <c r="F380" i="13"/>
  <c r="E380" i="13"/>
  <c r="D380" i="13"/>
  <c r="C380" i="13"/>
  <c r="Q379" i="13"/>
  <c r="P379" i="13"/>
  <c r="O379" i="13"/>
  <c r="N379" i="13"/>
  <c r="M379" i="13"/>
  <c r="L379" i="13"/>
  <c r="K379" i="13"/>
  <c r="J379" i="13"/>
  <c r="I379" i="13"/>
  <c r="H379" i="13"/>
  <c r="G379" i="13"/>
  <c r="F379" i="13"/>
  <c r="E379" i="13"/>
  <c r="D379" i="13"/>
  <c r="C379" i="13"/>
  <c r="Q378" i="13"/>
  <c r="P378" i="13"/>
  <c r="O378" i="13"/>
  <c r="N378" i="13"/>
  <c r="M378" i="13"/>
  <c r="L378" i="13"/>
  <c r="K378" i="13"/>
  <c r="J378" i="13"/>
  <c r="I378" i="13"/>
  <c r="H378" i="13"/>
  <c r="G378" i="13"/>
  <c r="F378" i="13"/>
  <c r="E378" i="13"/>
  <c r="D378" i="13"/>
  <c r="C378" i="13"/>
  <c r="Q377" i="13"/>
  <c r="P377" i="13"/>
  <c r="O377" i="13"/>
  <c r="N377" i="13"/>
  <c r="M377" i="13"/>
  <c r="L377" i="13"/>
  <c r="K377" i="13"/>
  <c r="J377" i="13"/>
  <c r="I377" i="13"/>
  <c r="H377" i="13"/>
  <c r="G377" i="13"/>
  <c r="F377" i="13"/>
  <c r="E377" i="13"/>
  <c r="D377" i="13"/>
  <c r="C377" i="13"/>
  <c r="Q376" i="13"/>
  <c r="P376" i="13"/>
  <c r="O376" i="13"/>
  <c r="N376" i="13"/>
  <c r="M376" i="13"/>
  <c r="L376" i="13"/>
  <c r="K376" i="13"/>
  <c r="J376" i="13"/>
  <c r="I376" i="13"/>
  <c r="H376" i="13"/>
  <c r="G376" i="13"/>
  <c r="F376" i="13"/>
  <c r="E376" i="13"/>
  <c r="D376" i="13"/>
  <c r="C376" i="13"/>
  <c r="Q375" i="13"/>
  <c r="P375" i="13"/>
  <c r="O375" i="13"/>
  <c r="N375" i="13"/>
  <c r="M375" i="13"/>
  <c r="L375" i="13"/>
  <c r="K375" i="13"/>
  <c r="J375" i="13"/>
  <c r="I375" i="13"/>
  <c r="H375" i="13"/>
  <c r="G375" i="13"/>
  <c r="F375" i="13"/>
  <c r="E375" i="13"/>
  <c r="D375" i="13"/>
  <c r="C375" i="13"/>
  <c r="Q374" i="13"/>
  <c r="P374" i="13"/>
  <c r="O374" i="13"/>
  <c r="N374" i="13"/>
  <c r="M374" i="13"/>
  <c r="L374" i="13"/>
  <c r="K374" i="13"/>
  <c r="J374" i="13"/>
  <c r="I374" i="13"/>
  <c r="H374" i="13"/>
  <c r="G374" i="13"/>
  <c r="F374" i="13"/>
  <c r="E374" i="13"/>
  <c r="D374" i="13"/>
  <c r="C374" i="13"/>
  <c r="Q368" i="13"/>
  <c r="P368" i="13"/>
  <c r="O368" i="13"/>
  <c r="N368" i="13"/>
  <c r="M368" i="13"/>
  <c r="L368" i="13"/>
  <c r="K368" i="13"/>
  <c r="J368" i="13"/>
  <c r="I368" i="13"/>
  <c r="H368" i="13"/>
  <c r="G368" i="13"/>
  <c r="F368" i="13"/>
  <c r="E368" i="13"/>
  <c r="D368" i="13"/>
  <c r="C368" i="13"/>
  <c r="Q367" i="13"/>
  <c r="P367" i="13"/>
  <c r="O367" i="13"/>
  <c r="N367" i="13"/>
  <c r="M367" i="13"/>
  <c r="L367" i="13"/>
  <c r="K367" i="13"/>
  <c r="J367" i="13"/>
  <c r="I367" i="13"/>
  <c r="H367" i="13"/>
  <c r="G367" i="13"/>
  <c r="F367" i="13"/>
  <c r="E367" i="13"/>
  <c r="D367" i="13"/>
  <c r="C367" i="13"/>
  <c r="Q366" i="13"/>
  <c r="P366" i="13"/>
  <c r="O366" i="13"/>
  <c r="N366" i="13"/>
  <c r="M366" i="13"/>
  <c r="L366" i="13"/>
  <c r="K366" i="13"/>
  <c r="J366" i="13"/>
  <c r="I366" i="13"/>
  <c r="H366" i="13"/>
  <c r="G366" i="13"/>
  <c r="F366" i="13"/>
  <c r="E366" i="13"/>
  <c r="D366" i="13"/>
  <c r="C366" i="13"/>
  <c r="Q364" i="13"/>
  <c r="P364" i="13"/>
  <c r="O364" i="13"/>
  <c r="N364" i="13"/>
  <c r="M364" i="13"/>
  <c r="L364" i="13"/>
  <c r="K364" i="13"/>
  <c r="J364" i="13"/>
  <c r="I364" i="13"/>
  <c r="H364" i="13"/>
  <c r="G364" i="13"/>
  <c r="F364" i="13"/>
  <c r="E364" i="13"/>
  <c r="D364" i="13"/>
  <c r="C364" i="13"/>
  <c r="Q362" i="13"/>
  <c r="P362" i="13"/>
  <c r="O362" i="13"/>
  <c r="N362" i="13"/>
  <c r="M362" i="13"/>
  <c r="L362" i="13"/>
  <c r="K362" i="13"/>
  <c r="J362" i="13"/>
  <c r="I362" i="13"/>
  <c r="H362" i="13"/>
  <c r="G362" i="13"/>
  <c r="F362" i="13"/>
  <c r="E362" i="13"/>
  <c r="D362" i="13"/>
  <c r="C362" i="13"/>
  <c r="Q361" i="13"/>
  <c r="P361" i="13"/>
  <c r="O361" i="13"/>
  <c r="N361" i="13"/>
  <c r="M361" i="13"/>
  <c r="L361" i="13"/>
  <c r="K361" i="13"/>
  <c r="J361" i="13"/>
  <c r="I361" i="13"/>
  <c r="H361" i="13"/>
  <c r="G361" i="13"/>
  <c r="F361" i="13"/>
  <c r="E361" i="13"/>
  <c r="D361" i="13"/>
  <c r="C361" i="13"/>
  <c r="Q354" i="13"/>
  <c r="P354" i="13"/>
  <c r="O354" i="13"/>
  <c r="N354" i="13"/>
  <c r="M354" i="13"/>
  <c r="L354" i="13"/>
  <c r="K354" i="13"/>
  <c r="J354" i="13"/>
  <c r="I354" i="13"/>
  <c r="H354" i="13"/>
  <c r="G354" i="13"/>
  <c r="F354" i="13"/>
  <c r="E354" i="13"/>
  <c r="D354" i="13"/>
  <c r="C354" i="13"/>
  <c r="Q353" i="13"/>
  <c r="P353" i="13"/>
  <c r="O353" i="13"/>
  <c r="N353" i="13"/>
  <c r="M353" i="13"/>
  <c r="L353" i="13"/>
  <c r="K353" i="13"/>
  <c r="J353" i="13"/>
  <c r="I353" i="13"/>
  <c r="H353" i="13"/>
  <c r="G353" i="13"/>
  <c r="F353" i="13"/>
  <c r="E353" i="13"/>
  <c r="D353" i="13"/>
  <c r="C353" i="13"/>
  <c r="Q352" i="13"/>
  <c r="P352" i="13"/>
  <c r="O352" i="13"/>
  <c r="N352" i="13"/>
  <c r="M352" i="13"/>
  <c r="L352" i="13"/>
  <c r="K352" i="13"/>
  <c r="J352" i="13"/>
  <c r="I352" i="13"/>
  <c r="H352" i="13"/>
  <c r="G352" i="13"/>
  <c r="F352" i="13"/>
  <c r="E352" i="13"/>
  <c r="D352" i="13"/>
  <c r="C352" i="13"/>
  <c r="Q351" i="13"/>
  <c r="P351" i="13"/>
  <c r="O351" i="13"/>
  <c r="N351" i="13"/>
  <c r="M351" i="13"/>
  <c r="L351" i="13"/>
  <c r="K351" i="13"/>
  <c r="J351" i="13"/>
  <c r="I351" i="13"/>
  <c r="H351" i="13"/>
  <c r="G351" i="13"/>
  <c r="F351" i="13"/>
  <c r="E351" i="13"/>
  <c r="D351" i="13"/>
  <c r="C351" i="13"/>
  <c r="Q350" i="13"/>
  <c r="P350" i="13"/>
  <c r="O350" i="13"/>
  <c r="N350" i="13"/>
  <c r="M350" i="13"/>
  <c r="L350" i="13"/>
  <c r="K350" i="13"/>
  <c r="J350" i="13"/>
  <c r="I350" i="13"/>
  <c r="H350" i="13"/>
  <c r="G350" i="13"/>
  <c r="F350" i="13"/>
  <c r="E350" i="13"/>
  <c r="D350" i="13"/>
  <c r="C350" i="13"/>
  <c r="Q349" i="13"/>
  <c r="P349" i="13"/>
  <c r="O349" i="13"/>
  <c r="N349" i="13"/>
  <c r="M349" i="13"/>
  <c r="L349" i="13"/>
  <c r="K349" i="13"/>
  <c r="J349" i="13"/>
  <c r="I349" i="13"/>
  <c r="H349" i="13"/>
  <c r="G349" i="13"/>
  <c r="F349" i="13"/>
  <c r="E349" i="13"/>
  <c r="D349" i="13"/>
  <c r="C349" i="13"/>
  <c r="Q348" i="13"/>
  <c r="P348" i="13"/>
  <c r="O348" i="13"/>
  <c r="N348" i="13"/>
  <c r="M348" i="13"/>
  <c r="L348" i="13"/>
  <c r="K348" i="13"/>
  <c r="J348" i="13"/>
  <c r="I348" i="13"/>
  <c r="H348" i="13"/>
  <c r="G348" i="13"/>
  <c r="F348" i="13"/>
  <c r="E348" i="13"/>
  <c r="D348" i="13"/>
  <c r="C348" i="13"/>
  <c r="Q346" i="13"/>
  <c r="P346" i="13"/>
  <c r="O346" i="13"/>
  <c r="N346" i="13"/>
  <c r="M346" i="13"/>
  <c r="L346" i="13"/>
  <c r="K346" i="13"/>
  <c r="J346" i="13"/>
  <c r="I346" i="13"/>
  <c r="H346" i="13"/>
  <c r="G346" i="13"/>
  <c r="F346" i="13"/>
  <c r="E346" i="13"/>
  <c r="D346" i="13"/>
  <c r="C346" i="13"/>
  <c r="Q345" i="13"/>
  <c r="P345" i="13"/>
  <c r="O345" i="13"/>
  <c r="N345" i="13"/>
  <c r="M345" i="13"/>
  <c r="L345" i="13"/>
  <c r="K345" i="13"/>
  <c r="J345" i="13"/>
  <c r="I345" i="13"/>
  <c r="H345" i="13"/>
  <c r="G345" i="13"/>
  <c r="F345" i="13"/>
  <c r="E345" i="13"/>
  <c r="D345" i="13"/>
  <c r="C345" i="13"/>
  <c r="Q344" i="13"/>
  <c r="P344" i="13"/>
  <c r="O344" i="13"/>
  <c r="N344" i="13"/>
  <c r="M344" i="13"/>
  <c r="L344" i="13"/>
  <c r="K344" i="13"/>
  <c r="J344" i="13"/>
  <c r="I344" i="13"/>
  <c r="H344" i="13"/>
  <c r="G344" i="13"/>
  <c r="F344" i="13"/>
  <c r="E344" i="13"/>
  <c r="D344" i="13"/>
  <c r="C344" i="13"/>
  <c r="Q342" i="13"/>
  <c r="P342" i="13"/>
  <c r="O342" i="13"/>
  <c r="N342" i="13"/>
  <c r="M342" i="13"/>
  <c r="L342" i="13"/>
  <c r="K342" i="13"/>
  <c r="J342" i="13"/>
  <c r="I342" i="13"/>
  <c r="H342" i="13"/>
  <c r="G342" i="13"/>
  <c r="F342" i="13"/>
  <c r="E342" i="13"/>
  <c r="D342" i="13"/>
  <c r="C342" i="13"/>
  <c r="Q341" i="13"/>
  <c r="P341" i="13"/>
  <c r="O341" i="13"/>
  <c r="N341" i="13"/>
  <c r="M341" i="13"/>
  <c r="L341" i="13"/>
  <c r="K341" i="13"/>
  <c r="J341" i="13"/>
  <c r="I341" i="13"/>
  <c r="H341" i="13"/>
  <c r="G341" i="13"/>
  <c r="F341" i="13"/>
  <c r="E341" i="13"/>
  <c r="D341" i="13"/>
  <c r="C341" i="13"/>
  <c r="Q340" i="13"/>
  <c r="P340" i="13"/>
  <c r="O340" i="13"/>
  <c r="N340" i="13"/>
  <c r="M340" i="13"/>
  <c r="L340" i="13"/>
  <c r="K340" i="13"/>
  <c r="J340" i="13"/>
  <c r="I340" i="13"/>
  <c r="H340" i="13"/>
  <c r="G340" i="13"/>
  <c r="F340" i="13"/>
  <c r="E340" i="13"/>
  <c r="D340" i="13"/>
  <c r="C340" i="13"/>
  <c r="Q339" i="13"/>
  <c r="P339" i="13"/>
  <c r="O339" i="13"/>
  <c r="N339" i="13"/>
  <c r="M339" i="13"/>
  <c r="L339" i="13"/>
  <c r="K339" i="13"/>
  <c r="J339" i="13"/>
  <c r="I339" i="13"/>
  <c r="H339" i="13"/>
  <c r="G339" i="13"/>
  <c r="F339" i="13"/>
  <c r="E339" i="13"/>
  <c r="D339" i="13"/>
  <c r="C339" i="13"/>
  <c r="Q338" i="13"/>
  <c r="P338" i="13"/>
  <c r="O338" i="13"/>
  <c r="N338" i="13"/>
  <c r="M338" i="13"/>
  <c r="L338" i="13"/>
  <c r="K338" i="13"/>
  <c r="J338" i="13"/>
  <c r="I338" i="13"/>
  <c r="H338" i="13"/>
  <c r="G338" i="13"/>
  <c r="F338" i="13"/>
  <c r="E338" i="13"/>
  <c r="D338" i="13"/>
  <c r="C338" i="13"/>
  <c r="Q337" i="13"/>
  <c r="P337" i="13"/>
  <c r="O337" i="13"/>
  <c r="N337" i="13"/>
  <c r="M337" i="13"/>
  <c r="L337" i="13"/>
  <c r="K337" i="13"/>
  <c r="J337" i="13"/>
  <c r="I337" i="13"/>
  <c r="H337" i="13"/>
  <c r="G337" i="13"/>
  <c r="F337" i="13"/>
  <c r="E337" i="13"/>
  <c r="D337" i="13"/>
  <c r="C337" i="13"/>
  <c r="Q336" i="13"/>
  <c r="P336" i="13"/>
  <c r="O336" i="13"/>
  <c r="N336" i="13"/>
  <c r="M336" i="13"/>
  <c r="L336" i="13"/>
  <c r="K336" i="13"/>
  <c r="J336" i="13"/>
  <c r="I336" i="13"/>
  <c r="H336" i="13"/>
  <c r="G336" i="13"/>
  <c r="F336" i="13"/>
  <c r="E336" i="13"/>
  <c r="D336" i="13"/>
  <c r="C336" i="13"/>
  <c r="Q334" i="13"/>
  <c r="P334" i="13"/>
  <c r="O334" i="13"/>
  <c r="N334" i="13"/>
  <c r="M334" i="13"/>
  <c r="L334" i="13"/>
  <c r="K334" i="13"/>
  <c r="J334" i="13"/>
  <c r="I334" i="13"/>
  <c r="H334" i="13"/>
  <c r="G334" i="13"/>
  <c r="F334" i="13"/>
  <c r="E334" i="13"/>
  <c r="D334" i="13"/>
  <c r="C334" i="13"/>
  <c r="Q333" i="13"/>
  <c r="P333" i="13"/>
  <c r="O333" i="13"/>
  <c r="N333" i="13"/>
  <c r="M333" i="13"/>
  <c r="L333" i="13"/>
  <c r="K333" i="13"/>
  <c r="J333" i="13"/>
  <c r="I333" i="13"/>
  <c r="H333" i="13"/>
  <c r="G333" i="13"/>
  <c r="F333" i="13"/>
  <c r="E333" i="13"/>
  <c r="D333" i="13"/>
  <c r="C333" i="13"/>
  <c r="Q332" i="13"/>
  <c r="P332" i="13"/>
  <c r="O332" i="13"/>
  <c r="N332" i="13"/>
  <c r="M332" i="13"/>
  <c r="L332" i="13"/>
  <c r="K332" i="13"/>
  <c r="J332" i="13"/>
  <c r="I332" i="13"/>
  <c r="H332" i="13"/>
  <c r="G332" i="13"/>
  <c r="F332" i="13"/>
  <c r="E332" i="13"/>
  <c r="D332" i="13"/>
  <c r="C332" i="13"/>
  <c r="Q331" i="13"/>
  <c r="P331" i="13"/>
  <c r="O331" i="13"/>
  <c r="N331" i="13"/>
  <c r="M331" i="13"/>
  <c r="L331" i="13"/>
  <c r="K331" i="13"/>
  <c r="J331" i="13"/>
  <c r="I331" i="13"/>
  <c r="H331" i="13"/>
  <c r="G331" i="13"/>
  <c r="F331" i="13"/>
  <c r="E331" i="13"/>
  <c r="D331" i="13"/>
  <c r="C331" i="13"/>
  <c r="Q330" i="13"/>
  <c r="P330" i="13"/>
  <c r="O330" i="13"/>
  <c r="N330" i="13"/>
  <c r="M330" i="13"/>
  <c r="L330" i="13"/>
  <c r="K330" i="13"/>
  <c r="J330" i="13"/>
  <c r="I330" i="13"/>
  <c r="H330" i="13"/>
  <c r="G330" i="13"/>
  <c r="F330" i="13"/>
  <c r="E330" i="13"/>
  <c r="D330" i="13"/>
  <c r="C330" i="13"/>
  <c r="E323" i="13"/>
  <c r="D323" i="13"/>
  <c r="C323" i="13"/>
  <c r="E319" i="13"/>
  <c r="D319" i="13"/>
  <c r="C319" i="13"/>
  <c r="E318" i="13"/>
  <c r="D318" i="13"/>
  <c r="C318" i="13"/>
  <c r="C314" i="13"/>
  <c r="C313" i="13"/>
  <c r="C312" i="13"/>
  <c r="C311" i="13"/>
  <c r="C310" i="13"/>
  <c r="C309" i="13"/>
  <c r="C308" i="13"/>
  <c r="C307" i="13"/>
  <c r="C306" i="13"/>
  <c r="C305" i="13"/>
  <c r="C304" i="13"/>
  <c r="C303" i="13"/>
  <c r="C302" i="13"/>
  <c r="C301" i="13"/>
  <c r="E296" i="13"/>
  <c r="D296" i="13"/>
  <c r="C296" i="13"/>
  <c r="E295" i="13"/>
  <c r="D295" i="13"/>
  <c r="C295" i="13"/>
  <c r="E294" i="13"/>
  <c r="D294" i="13"/>
  <c r="C294" i="13"/>
  <c r="E293" i="13"/>
  <c r="D293" i="13"/>
  <c r="C293" i="13"/>
  <c r="E292" i="13"/>
  <c r="D292" i="13"/>
  <c r="C292" i="13"/>
  <c r="E291" i="13"/>
  <c r="D291" i="13"/>
  <c r="C291" i="13"/>
  <c r="E290" i="13"/>
  <c r="D290" i="13"/>
  <c r="C290" i="13"/>
  <c r="E289" i="13"/>
  <c r="D289" i="13"/>
  <c r="C289" i="13"/>
  <c r="C285" i="13"/>
  <c r="E284" i="13"/>
  <c r="D284" i="13"/>
  <c r="C284" i="13"/>
  <c r="E283" i="13"/>
  <c r="D283" i="13"/>
  <c r="C283" i="13"/>
  <c r="E282" i="13"/>
  <c r="D282" i="13"/>
  <c r="C282" i="13"/>
  <c r="C278" i="13"/>
  <c r="E277" i="13"/>
  <c r="D277" i="13"/>
  <c r="C277" i="13"/>
  <c r="E276" i="13"/>
  <c r="D276" i="13"/>
  <c r="C276" i="13"/>
  <c r="E272" i="13"/>
  <c r="D272" i="13"/>
  <c r="C272" i="13"/>
  <c r="E271" i="13"/>
  <c r="D271" i="13"/>
  <c r="C271" i="13"/>
  <c r="E270" i="13"/>
  <c r="D270" i="13"/>
  <c r="C270" i="13"/>
  <c r="E269" i="13"/>
  <c r="D269" i="13"/>
  <c r="C269" i="13"/>
  <c r="E268" i="13"/>
  <c r="D268" i="13"/>
  <c r="C268" i="13"/>
  <c r="E267" i="13"/>
  <c r="D267" i="13"/>
  <c r="C267" i="13"/>
  <c r="E266" i="13"/>
  <c r="D266" i="13"/>
  <c r="C266" i="13"/>
  <c r="E262" i="13"/>
  <c r="D262" i="13"/>
  <c r="C262" i="13"/>
  <c r="E261" i="13"/>
  <c r="D261" i="13"/>
  <c r="C261" i="13"/>
  <c r="E260" i="13"/>
  <c r="D260" i="13"/>
  <c r="C260" i="13"/>
  <c r="E259" i="13"/>
  <c r="D259" i="13"/>
  <c r="C259" i="13"/>
  <c r="E258" i="13"/>
  <c r="D258" i="13"/>
  <c r="C258" i="13"/>
  <c r="C254" i="13"/>
  <c r="C253" i="13" s="1"/>
  <c r="C252" i="13"/>
  <c r="C251" i="13"/>
  <c r="C250" i="13"/>
  <c r="C249" i="13"/>
  <c r="C248" i="13"/>
  <c r="C247" i="13"/>
  <c r="C246" i="13"/>
  <c r="E244" i="13"/>
  <c r="D244" i="13"/>
  <c r="C244" i="13"/>
  <c r="E243" i="13"/>
  <c r="D243" i="13"/>
  <c r="C243" i="13"/>
  <c r="E242" i="13"/>
  <c r="D242" i="13"/>
  <c r="C242" i="13"/>
  <c r="E241" i="13"/>
  <c r="D241" i="13"/>
  <c r="C241" i="13"/>
  <c r="E240" i="13"/>
  <c r="D240" i="13"/>
  <c r="C240" i="13"/>
  <c r="E239" i="13"/>
  <c r="D239" i="13"/>
  <c r="C239" i="13"/>
  <c r="E237" i="13"/>
  <c r="D237" i="13"/>
  <c r="C237" i="13"/>
  <c r="E236" i="13"/>
  <c r="D236" i="13"/>
  <c r="C236" i="13"/>
  <c r="E235" i="13"/>
  <c r="D235" i="13"/>
  <c r="C235" i="13"/>
  <c r="E234" i="13"/>
  <c r="D234" i="13"/>
  <c r="C234" i="13"/>
  <c r="E233" i="13"/>
  <c r="D233" i="13"/>
  <c r="C233" i="13"/>
  <c r="E232" i="13"/>
  <c r="D232" i="13"/>
  <c r="C232" i="13"/>
  <c r="E231" i="13"/>
  <c r="D231" i="13"/>
  <c r="C231" i="13"/>
  <c r="E230" i="13"/>
  <c r="D230" i="13"/>
  <c r="C230" i="13"/>
  <c r="E229" i="13"/>
  <c r="D229" i="13"/>
  <c r="C229" i="13"/>
  <c r="E228" i="13"/>
  <c r="D228" i="13"/>
  <c r="C228" i="13"/>
  <c r="E227" i="13"/>
  <c r="D227" i="13"/>
  <c r="C227" i="13"/>
  <c r="E226" i="13"/>
  <c r="D226" i="13"/>
  <c r="C226" i="13"/>
  <c r="E225" i="13"/>
  <c r="D225" i="13"/>
  <c r="C225" i="13"/>
  <c r="E224" i="13"/>
  <c r="D224" i="13"/>
  <c r="C224" i="13"/>
  <c r="E223" i="13"/>
  <c r="D223" i="13"/>
  <c r="C223" i="13"/>
  <c r="E222" i="13"/>
  <c r="D222" i="13"/>
  <c r="C222" i="13"/>
  <c r="E221" i="13"/>
  <c r="D221" i="13"/>
  <c r="C221" i="13"/>
  <c r="E220" i="13"/>
  <c r="D220" i="13"/>
  <c r="C220" i="13"/>
  <c r="E218" i="13"/>
  <c r="D218" i="13"/>
  <c r="C218" i="13"/>
  <c r="E217" i="13"/>
  <c r="D217" i="13"/>
  <c r="C217" i="13"/>
  <c r="E216" i="13"/>
  <c r="D216" i="13"/>
  <c r="C216" i="13"/>
  <c r="E215" i="13"/>
  <c r="D215" i="13"/>
  <c r="C215" i="13"/>
  <c r="E214" i="13"/>
  <c r="D214" i="13"/>
  <c r="C214" i="13"/>
  <c r="E213" i="13"/>
  <c r="D213" i="13"/>
  <c r="C213" i="13"/>
  <c r="E212" i="13"/>
  <c r="D212" i="13"/>
  <c r="C212" i="13"/>
  <c r="E211" i="13"/>
  <c r="D211" i="13"/>
  <c r="C211" i="13"/>
  <c r="E210" i="13"/>
  <c r="D210" i="13"/>
  <c r="C210" i="13"/>
  <c r="E209" i="13"/>
  <c r="D209" i="13"/>
  <c r="C209" i="13"/>
  <c r="E208" i="13"/>
  <c r="D208" i="13"/>
  <c r="C208" i="13"/>
  <c r="E207" i="13"/>
  <c r="D207" i="13"/>
  <c r="C207" i="13"/>
  <c r="E206" i="13"/>
  <c r="D206" i="13"/>
  <c r="C206" i="13"/>
  <c r="E205" i="13"/>
  <c r="D205" i="13"/>
  <c r="C205" i="13"/>
  <c r="E200" i="13"/>
  <c r="D200" i="13"/>
  <c r="C200" i="13"/>
  <c r="E199" i="13"/>
  <c r="D199" i="13"/>
  <c r="C199" i="13"/>
  <c r="E198" i="13"/>
  <c r="D198" i="13"/>
  <c r="C198" i="13"/>
  <c r="E197" i="13"/>
  <c r="D197" i="13"/>
  <c r="C197" i="13"/>
  <c r="E196" i="13"/>
  <c r="D196" i="13"/>
  <c r="C196" i="13"/>
  <c r="E195" i="13"/>
  <c r="D195" i="13"/>
  <c r="C195" i="13"/>
  <c r="E194" i="13"/>
  <c r="D194" i="13"/>
  <c r="C194" i="13"/>
  <c r="E193" i="13"/>
  <c r="D193" i="13"/>
  <c r="C193" i="13"/>
  <c r="E192" i="13"/>
  <c r="D192" i="13"/>
  <c r="C192" i="13"/>
  <c r="E191" i="13"/>
  <c r="D191" i="13"/>
  <c r="C191" i="13"/>
  <c r="E190" i="13"/>
  <c r="D190" i="13"/>
  <c r="C190" i="13"/>
  <c r="E189" i="13"/>
  <c r="D189" i="13"/>
  <c r="C189" i="13"/>
  <c r="E188" i="13"/>
  <c r="D188" i="13"/>
  <c r="C188" i="13"/>
  <c r="E187" i="13"/>
  <c r="D187" i="13"/>
  <c r="C187" i="13"/>
  <c r="E186" i="13"/>
  <c r="D186" i="13"/>
  <c r="C186" i="13"/>
  <c r="E185" i="13"/>
  <c r="D185" i="13"/>
  <c r="C185" i="13"/>
  <c r="E184" i="13"/>
  <c r="D184" i="13"/>
  <c r="C184" i="13"/>
  <c r="E183" i="13"/>
  <c r="D183" i="13"/>
  <c r="C183" i="13"/>
  <c r="E182" i="13"/>
  <c r="D182" i="13"/>
  <c r="C182" i="13"/>
  <c r="E181" i="13"/>
  <c r="D181" i="13"/>
  <c r="C181" i="13"/>
  <c r="E180" i="13"/>
  <c r="D180" i="13"/>
  <c r="C180" i="13"/>
  <c r="E179" i="13"/>
  <c r="D179" i="13"/>
  <c r="C179" i="13"/>
  <c r="E178" i="13"/>
  <c r="D178" i="13"/>
  <c r="C178" i="13"/>
  <c r="E177" i="13"/>
  <c r="D177" i="13"/>
  <c r="C177" i="13"/>
  <c r="E176" i="13"/>
  <c r="D176" i="13"/>
  <c r="C176" i="13"/>
  <c r="E175" i="13"/>
  <c r="D175" i="13"/>
  <c r="C175" i="13"/>
  <c r="E174" i="13"/>
  <c r="D174" i="13"/>
  <c r="C174" i="13"/>
  <c r="E173" i="13"/>
  <c r="D173" i="13"/>
  <c r="C173" i="13"/>
  <c r="E172" i="13"/>
  <c r="D172" i="13"/>
  <c r="C172" i="13"/>
  <c r="E171" i="13"/>
  <c r="D171" i="13"/>
  <c r="C171" i="13"/>
  <c r="E170" i="13"/>
  <c r="D170" i="13"/>
  <c r="C170" i="13"/>
  <c r="E169" i="13"/>
  <c r="D169" i="13"/>
  <c r="C169" i="13"/>
  <c r="E168" i="13"/>
  <c r="D168" i="13"/>
  <c r="C168" i="13"/>
  <c r="E167" i="13"/>
  <c r="D167" i="13"/>
  <c r="C167" i="13"/>
  <c r="E163" i="13"/>
  <c r="D163" i="13"/>
  <c r="C163" i="13"/>
  <c r="E162" i="13"/>
  <c r="D162" i="13"/>
  <c r="C162" i="13"/>
  <c r="C158" i="13"/>
  <c r="C157" i="13"/>
  <c r="C156" i="13"/>
  <c r="C155" i="13"/>
  <c r="C154" i="13"/>
  <c r="E152" i="13"/>
  <c r="D152" i="13"/>
  <c r="C152" i="13"/>
  <c r="E151" i="13"/>
  <c r="D151" i="13"/>
  <c r="C151" i="13"/>
  <c r="E150" i="13"/>
  <c r="D150" i="13"/>
  <c r="C150" i="13"/>
  <c r="E149" i="13"/>
  <c r="D149" i="13"/>
  <c r="C149" i="13"/>
  <c r="E148" i="13"/>
  <c r="D148" i="13"/>
  <c r="C148" i="13"/>
  <c r="E147" i="13"/>
  <c r="D147" i="13"/>
  <c r="C147" i="13"/>
  <c r="E146" i="13"/>
  <c r="D146" i="13"/>
  <c r="C146" i="13"/>
  <c r="E145" i="13"/>
  <c r="D145" i="13"/>
  <c r="C145" i="13"/>
  <c r="E144" i="13"/>
  <c r="D144" i="13"/>
  <c r="C144" i="13"/>
  <c r="E143" i="13"/>
  <c r="D143" i="13"/>
  <c r="C143" i="13"/>
  <c r="E140" i="13"/>
  <c r="D140" i="13"/>
  <c r="C140" i="13"/>
  <c r="E139" i="13"/>
  <c r="D139" i="13"/>
  <c r="C139" i="13"/>
  <c r="E138" i="13"/>
  <c r="D138" i="13"/>
  <c r="C138" i="13"/>
  <c r="E137" i="13"/>
  <c r="D137" i="13"/>
  <c r="C137" i="13"/>
  <c r="E136" i="13"/>
  <c r="D136" i="13"/>
  <c r="C136" i="13"/>
  <c r="E135" i="13"/>
  <c r="D135" i="13"/>
  <c r="C135" i="13"/>
  <c r="E134" i="13"/>
  <c r="D134" i="13"/>
  <c r="C134" i="13"/>
  <c r="E133" i="13"/>
  <c r="D133" i="13"/>
  <c r="C133" i="13"/>
  <c r="E132" i="13"/>
  <c r="D132" i="13"/>
  <c r="C132" i="13"/>
  <c r="E131" i="13"/>
  <c r="D131" i="13"/>
  <c r="C131" i="13"/>
  <c r="E130" i="13"/>
  <c r="D130" i="13"/>
  <c r="C130" i="13"/>
  <c r="E129" i="13"/>
  <c r="D129" i="13"/>
  <c r="C129" i="13"/>
  <c r="E128" i="13"/>
  <c r="D128" i="13"/>
  <c r="C128" i="13"/>
  <c r="G124" i="13"/>
  <c r="H123" i="13"/>
  <c r="G123" i="13"/>
  <c r="F123" i="13"/>
  <c r="E123" i="13"/>
  <c r="D123" i="13"/>
  <c r="C123" i="13"/>
  <c r="H122" i="13"/>
  <c r="F122" i="13"/>
  <c r="E122" i="13"/>
  <c r="D122" i="13"/>
  <c r="C122" i="13"/>
  <c r="H121" i="13"/>
  <c r="H118" i="13" s="1"/>
  <c r="F121" i="13"/>
  <c r="F118" i="13" s="1"/>
  <c r="E121" i="13"/>
  <c r="E118" i="13" s="1"/>
  <c r="D121" i="13"/>
  <c r="D118" i="13" s="1"/>
  <c r="C121" i="13"/>
  <c r="C118" i="13" s="1"/>
  <c r="H117" i="13"/>
  <c r="F117" i="13"/>
  <c r="E117" i="13"/>
  <c r="D117" i="13"/>
  <c r="C117" i="13"/>
  <c r="H116" i="13"/>
  <c r="F116" i="13"/>
  <c r="E116" i="13"/>
  <c r="D116" i="13"/>
  <c r="C116" i="13"/>
  <c r="H115" i="13"/>
  <c r="F115" i="13"/>
  <c r="E115" i="13"/>
  <c r="D115" i="13"/>
  <c r="C115" i="13"/>
  <c r="H114" i="13"/>
  <c r="F114" i="13"/>
  <c r="E114" i="13"/>
  <c r="D114" i="13"/>
  <c r="C114" i="13"/>
  <c r="H113" i="13"/>
  <c r="F113" i="13"/>
  <c r="E113" i="13"/>
  <c r="D113" i="13"/>
  <c r="C113" i="13"/>
  <c r="H112" i="13"/>
  <c r="F112" i="13"/>
  <c r="E112" i="13"/>
  <c r="D112" i="13"/>
  <c r="C112" i="13"/>
  <c r="H111" i="13"/>
  <c r="F111" i="13"/>
  <c r="E111" i="13"/>
  <c r="D111" i="13"/>
  <c r="C111" i="13"/>
  <c r="H110" i="13"/>
  <c r="F110" i="13"/>
  <c r="E110" i="13"/>
  <c r="D110" i="13"/>
  <c r="C110" i="13"/>
  <c r="H109" i="13"/>
  <c r="F109" i="13"/>
  <c r="E109" i="13"/>
  <c r="D109" i="13"/>
  <c r="C109" i="13"/>
  <c r="H108" i="13"/>
  <c r="F108" i="13"/>
  <c r="E108" i="13"/>
  <c r="D108" i="13"/>
  <c r="C108" i="13"/>
  <c r="H107" i="13"/>
  <c r="F107" i="13"/>
  <c r="E107" i="13"/>
  <c r="D107" i="13"/>
  <c r="C107" i="13"/>
  <c r="H106" i="13"/>
  <c r="F106" i="13"/>
  <c r="E106" i="13"/>
  <c r="D106" i="13"/>
  <c r="C106" i="13"/>
  <c r="H105" i="13"/>
  <c r="F105" i="13"/>
  <c r="E105" i="13"/>
  <c r="D105" i="13"/>
  <c r="C105" i="13"/>
  <c r="E101" i="13"/>
  <c r="D101" i="13"/>
  <c r="C101" i="13"/>
  <c r="E100" i="13"/>
  <c r="D100" i="13"/>
  <c r="C100" i="13"/>
  <c r="E99" i="13"/>
  <c r="D99" i="13"/>
  <c r="C99" i="13"/>
  <c r="E96" i="13"/>
  <c r="D96" i="13"/>
  <c r="C96" i="13"/>
  <c r="C95" i="13"/>
  <c r="E94" i="13"/>
  <c r="D94" i="13"/>
  <c r="C94" i="13"/>
  <c r="E93" i="13"/>
  <c r="D93" i="13"/>
  <c r="C93" i="13"/>
  <c r="E92" i="13"/>
  <c r="D92" i="13"/>
  <c r="C92" i="13"/>
  <c r="E91" i="13"/>
  <c r="D91" i="13"/>
  <c r="C91" i="13"/>
  <c r="E89" i="13"/>
  <c r="D89" i="13"/>
  <c r="C89" i="13"/>
  <c r="E88" i="13"/>
  <c r="D88" i="13"/>
  <c r="C88" i="13"/>
  <c r="E87" i="13"/>
  <c r="D87" i="13"/>
  <c r="C87" i="13"/>
  <c r="C85" i="13"/>
  <c r="E84" i="13"/>
  <c r="D84" i="13"/>
  <c r="C84" i="13"/>
  <c r="E83" i="13"/>
  <c r="D83" i="13"/>
  <c r="C83" i="13"/>
  <c r="E82" i="13"/>
  <c r="D82" i="13"/>
  <c r="C82" i="13"/>
  <c r="E81" i="13"/>
  <c r="D81" i="13"/>
  <c r="C81" i="13"/>
  <c r="E80" i="13"/>
  <c r="D80" i="13"/>
  <c r="C80" i="13"/>
  <c r="E79" i="13"/>
  <c r="D79" i="13"/>
  <c r="C79" i="13"/>
  <c r="E77" i="13"/>
  <c r="D77" i="13"/>
  <c r="C77" i="13"/>
  <c r="E76" i="13"/>
  <c r="D76" i="13"/>
  <c r="C76" i="13"/>
  <c r="E75" i="13"/>
  <c r="D75" i="13"/>
  <c r="C75" i="13"/>
  <c r="E74" i="13"/>
  <c r="D74" i="13"/>
  <c r="C74" i="13"/>
  <c r="E73" i="13"/>
  <c r="D73" i="13"/>
  <c r="C73" i="13"/>
  <c r="C68" i="13"/>
  <c r="C67" i="13"/>
  <c r="E65" i="13"/>
  <c r="D65" i="13"/>
  <c r="C65" i="13"/>
  <c r="E64" i="13"/>
  <c r="D64" i="13"/>
  <c r="C64" i="13"/>
  <c r="E63" i="13"/>
  <c r="D63" i="13"/>
  <c r="C63" i="13"/>
  <c r="C61" i="13"/>
  <c r="C60" i="13" s="1"/>
  <c r="E59" i="13"/>
  <c r="D59" i="13"/>
  <c r="C59" i="13"/>
  <c r="E58" i="13"/>
  <c r="D58" i="13"/>
  <c r="C58" i="13"/>
  <c r="E57" i="13"/>
  <c r="D57" i="13"/>
  <c r="C57" i="13"/>
  <c r="E56" i="13"/>
  <c r="D56" i="13"/>
  <c r="C56" i="13"/>
  <c r="C54" i="13"/>
  <c r="C53" i="13" s="1"/>
  <c r="E52" i="13"/>
  <c r="D52" i="13"/>
  <c r="C52" i="13"/>
  <c r="E51" i="13"/>
  <c r="D51" i="13"/>
  <c r="C51" i="13"/>
  <c r="C49" i="13"/>
  <c r="C48" i="13"/>
  <c r="C47" i="13"/>
  <c r="C46" i="13"/>
  <c r="C45" i="13"/>
  <c r="E43" i="13"/>
  <c r="D43" i="13"/>
  <c r="C43" i="13"/>
  <c r="E42" i="13"/>
  <c r="D42" i="13"/>
  <c r="C42" i="13"/>
  <c r="E41" i="13"/>
  <c r="D41" i="13"/>
  <c r="C41" i="13"/>
  <c r="E40" i="13"/>
  <c r="D40" i="13"/>
  <c r="C40" i="13"/>
  <c r="E39" i="13"/>
  <c r="D39" i="13"/>
  <c r="C39" i="13"/>
  <c r="E38" i="13"/>
  <c r="D38" i="13"/>
  <c r="C38" i="13"/>
  <c r="E37" i="13"/>
  <c r="D37" i="13"/>
  <c r="C37" i="13"/>
  <c r="E36" i="13"/>
  <c r="D36" i="13"/>
  <c r="C36" i="13"/>
  <c r="E35" i="13"/>
  <c r="D35" i="13"/>
  <c r="C35" i="13"/>
  <c r="E34" i="13"/>
  <c r="D34" i="13"/>
  <c r="C34" i="13"/>
  <c r="E33" i="13"/>
  <c r="D33" i="13"/>
  <c r="C33" i="13"/>
  <c r="C31" i="13"/>
  <c r="C30" i="13"/>
  <c r="C29" i="13"/>
  <c r="C28" i="13"/>
  <c r="C27" i="13"/>
  <c r="C26" i="13"/>
  <c r="E24" i="13"/>
  <c r="D24" i="13"/>
  <c r="C24" i="13"/>
  <c r="E23" i="13"/>
  <c r="D23" i="13"/>
  <c r="C23" i="13"/>
  <c r="E22" i="13"/>
  <c r="D22" i="13"/>
  <c r="C22" i="13"/>
  <c r="E21" i="13"/>
  <c r="D21" i="13"/>
  <c r="C21" i="13"/>
  <c r="E20" i="13"/>
  <c r="D20" i="13"/>
  <c r="C20" i="13"/>
  <c r="E19" i="13"/>
  <c r="D19" i="13"/>
  <c r="C19" i="13"/>
  <c r="E18" i="13"/>
  <c r="D18" i="13"/>
  <c r="C18" i="13"/>
  <c r="E17" i="13"/>
  <c r="D17" i="13"/>
  <c r="C17" i="13"/>
  <c r="E16" i="13"/>
  <c r="D16" i="13"/>
  <c r="C16" i="13"/>
  <c r="E15" i="13"/>
  <c r="D15" i="13"/>
  <c r="C15" i="13"/>
  <c r="E14" i="13"/>
  <c r="D14" i="13"/>
  <c r="C14" i="13"/>
  <c r="E13" i="13"/>
  <c r="D13" i="13"/>
  <c r="C13" i="13"/>
  <c r="E12" i="13"/>
  <c r="D12" i="13"/>
  <c r="C12" i="13"/>
  <c r="E11" i="13"/>
  <c r="D11" i="13"/>
  <c r="C11" i="13"/>
  <c r="A5" i="13"/>
  <c r="A4" i="13"/>
  <c r="A3" i="13"/>
  <c r="A2" i="13"/>
  <c r="C447" i="15" l="1"/>
  <c r="C50" i="13"/>
  <c r="E255" i="14"/>
  <c r="Q447" i="14"/>
  <c r="N436" i="13"/>
  <c r="G443" i="13"/>
  <c r="O443" i="13"/>
  <c r="Q443" i="13"/>
  <c r="AA414" i="14"/>
  <c r="K414" i="14" s="1"/>
  <c r="AA472" i="13"/>
  <c r="K472" i="13" s="1"/>
  <c r="G540" i="13"/>
  <c r="K540" i="13"/>
  <c r="C539" i="13"/>
  <c r="C503" i="13"/>
  <c r="L540" i="13"/>
  <c r="D540" i="13"/>
  <c r="H540" i="13"/>
  <c r="J540" i="13"/>
  <c r="C516" i="13"/>
  <c r="AA412" i="14"/>
  <c r="K412" i="14" s="1"/>
  <c r="E159" i="14"/>
  <c r="M447" i="14"/>
  <c r="E447" i="14"/>
  <c r="I447" i="14"/>
  <c r="E279" i="13"/>
  <c r="L440" i="13"/>
  <c r="O447" i="14"/>
  <c r="E69" i="14"/>
  <c r="O347" i="13"/>
  <c r="O343" i="13" s="1"/>
  <c r="M433" i="13"/>
  <c r="N440" i="13"/>
  <c r="AB413" i="14"/>
  <c r="C255" i="14"/>
  <c r="C159" i="14"/>
  <c r="F447" i="14"/>
  <c r="D255" i="14"/>
  <c r="D62" i="13"/>
  <c r="G9" i="15"/>
  <c r="K447" i="14"/>
  <c r="C69" i="14"/>
  <c r="D90" i="13"/>
  <c r="D86" i="13" s="1"/>
  <c r="C153" i="13"/>
  <c r="D279" i="13"/>
  <c r="E286" i="13"/>
  <c r="C286" i="13"/>
  <c r="C297" i="13"/>
  <c r="E297" i="13"/>
  <c r="E320" i="13"/>
  <c r="C382" i="13"/>
  <c r="G382" i="13"/>
  <c r="K382" i="13"/>
  <c r="O382" i="13"/>
  <c r="H382" i="13"/>
  <c r="F382" i="13"/>
  <c r="G447" i="14"/>
  <c r="N447" i="14"/>
  <c r="D69" i="14"/>
  <c r="D50" i="13"/>
  <c r="D286" i="13"/>
  <c r="D443" i="13"/>
  <c r="H443" i="13"/>
  <c r="L443" i="13"/>
  <c r="C446" i="14"/>
  <c r="J447" i="14"/>
  <c r="L447" i="14"/>
  <c r="H447" i="14"/>
  <c r="P447" i="14"/>
  <c r="C445" i="14"/>
  <c r="D447" i="14"/>
  <c r="I436" i="13"/>
  <c r="C78" i="13"/>
  <c r="C72" i="13" s="1"/>
  <c r="F426" i="13"/>
  <c r="N445" i="13"/>
  <c r="J436" i="13"/>
  <c r="E440" i="13"/>
  <c r="I440" i="13"/>
  <c r="Q440" i="13"/>
  <c r="E436" i="13"/>
  <c r="Q436" i="13"/>
  <c r="C411" i="13"/>
  <c r="AA411" i="13" s="1"/>
  <c r="K411" i="13" s="1"/>
  <c r="O445" i="13"/>
  <c r="J433" i="13"/>
  <c r="N433" i="13"/>
  <c r="L436" i="13"/>
  <c r="J440" i="13"/>
  <c r="F445" i="13"/>
  <c r="D238" i="13"/>
  <c r="E263" i="13"/>
  <c r="K347" i="13"/>
  <c r="K343" i="13" s="1"/>
  <c r="P382" i="13"/>
  <c r="N407" i="13"/>
  <c r="I407" i="13"/>
  <c r="C426" i="13"/>
  <c r="G426" i="13"/>
  <c r="K426" i="13"/>
  <c r="D446" i="13"/>
  <c r="E433" i="13"/>
  <c r="D141" i="13"/>
  <c r="E141" i="13"/>
  <c r="E142" i="13"/>
  <c r="D142" i="13"/>
  <c r="E164" i="13"/>
  <c r="K335" i="13"/>
  <c r="K329" i="13" s="1"/>
  <c r="E335" i="13"/>
  <c r="E329" i="13" s="1"/>
  <c r="F433" i="13"/>
  <c r="D460" i="13"/>
  <c r="C25" i="13"/>
  <c r="E90" i="13"/>
  <c r="E86" i="13" s="1"/>
  <c r="E102" i="13"/>
  <c r="L335" i="13"/>
  <c r="L329" i="13" s="1"/>
  <c r="C414" i="13"/>
  <c r="AB414" i="13" s="1"/>
  <c r="E445" i="13"/>
  <c r="K446" i="13"/>
  <c r="F446" i="13"/>
  <c r="C433" i="13"/>
  <c r="G433" i="13"/>
  <c r="O433" i="13"/>
  <c r="M436" i="13"/>
  <c r="M440" i="13"/>
  <c r="P443" i="13"/>
  <c r="E407" i="13"/>
  <c r="J407" i="13"/>
  <c r="D55" i="13"/>
  <c r="P335" i="13"/>
  <c r="P329" i="13" s="1"/>
  <c r="C347" i="13"/>
  <c r="C343" i="13" s="1"/>
  <c r="D382" i="13"/>
  <c r="Q407" i="13"/>
  <c r="P446" i="13"/>
  <c r="K445" i="13"/>
  <c r="K447" i="13" s="1"/>
  <c r="K433" i="13"/>
  <c r="D32" i="13"/>
  <c r="C44" i="13"/>
  <c r="E55" i="13"/>
  <c r="C62" i="13"/>
  <c r="D219" i="13"/>
  <c r="C263" i="13"/>
  <c r="D297" i="13"/>
  <c r="I335" i="13"/>
  <c r="I329" i="13" s="1"/>
  <c r="M335" i="13"/>
  <c r="M329" i="13" s="1"/>
  <c r="Q335" i="13"/>
  <c r="Q329" i="13" s="1"/>
  <c r="G335" i="13"/>
  <c r="G329" i="13" s="1"/>
  <c r="H407" i="13"/>
  <c r="R407" i="13"/>
  <c r="H446" i="13"/>
  <c r="L446" i="13"/>
  <c r="E10" i="13"/>
  <c r="E32" i="13"/>
  <c r="C66" i="13"/>
  <c r="C204" i="13"/>
  <c r="D204" i="13"/>
  <c r="E219" i="13"/>
  <c r="C245" i="13"/>
  <c r="G347" i="13"/>
  <c r="G343" i="13" s="1"/>
  <c r="J382" i="13"/>
  <c r="N382" i="13"/>
  <c r="L382" i="13"/>
  <c r="D407" i="13"/>
  <c r="C412" i="13"/>
  <c r="J426" i="13"/>
  <c r="O426" i="13"/>
  <c r="G445" i="13"/>
  <c r="I433" i="13"/>
  <c r="Q433" i="13"/>
  <c r="D436" i="13"/>
  <c r="H436" i="13"/>
  <c r="P436" i="13"/>
  <c r="D440" i="13"/>
  <c r="H440" i="13"/>
  <c r="P440" i="13"/>
  <c r="C443" i="13"/>
  <c r="K443" i="13"/>
  <c r="J446" i="13"/>
  <c r="C10" i="13"/>
  <c r="D10" i="13"/>
  <c r="C55" i="13"/>
  <c r="D78" i="13"/>
  <c r="D72" i="13" s="1"/>
  <c r="C201" i="13"/>
  <c r="D201" i="13"/>
  <c r="E201" i="13"/>
  <c r="C219" i="13"/>
  <c r="C238" i="13"/>
  <c r="D263" i="13"/>
  <c r="C279" i="13"/>
  <c r="C320" i="13"/>
  <c r="D320" i="13"/>
  <c r="D335" i="13"/>
  <c r="D329" i="13" s="1"/>
  <c r="H335" i="13"/>
  <c r="H329" i="13" s="1"/>
  <c r="D347" i="13"/>
  <c r="D343" i="13" s="1"/>
  <c r="H347" i="13"/>
  <c r="H343" i="13" s="1"/>
  <c r="L347" i="13"/>
  <c r="L343" i="13" s="1"/>
  <c r="P347" i="13"/>
  <c r="P343" i="13" s="1"/>
  <c r="E347" i="13"/>
  <c r="E343" i="13" s="1"/>
  <c r="I347" i="13"/>
  <c r="M347" i="13"/>
  <c r="M343" i="13" s="1"/>
  <c r="C369" i="13"/>
  <c r="G369" i="13"/>
  <c r="K369" i="13"/>
  <c r="O369" i="13"/>
  <c r="E369" i="13"/>
  <c r="Q369" i="13"/>
  <c r="F369" i="13"/>
  <c r="J369" i="13"/>
  <c r="E382" i="13"/>
  <c r="I382" i="13"/>
  <c r="M382" i="13"/>
  <c r="Q382" i="13"/>
  <c r="P407" i="13"/>
  <c r="C413" i="13"/>
  <c r="L445" i="13"/>
  <c r="P445" i="13"/>
  <c r="E446" i="13"/>
  <c r="I446" i="13"/>
  <c r="M446" i="13"/>
  <c r="Q446" i="13"/>
  <c r="F436" i="13"/>
  <c r="J445" i="13"/>
  <c r="O446" i="13"/>
  <c r="F440" i="13"/>
  <c r="E443" i="13"/>
  <c r="I443" i="13"/>
  <c r="M443" i="13"/>
  <c r="C460" i="13"/>
  <c r="F124" i="13"/>
  <c r="I343" i="13"/>
  <c r="E124" i="13"/>
  <c r="H124" i="13"/>
  <c r="L407" i="13"/>
  <c r="D445" i="13"/>
  <c r="D426" i="13"/>
  <c r="H445" i="13"/>
  <c r="H426" i="13"/>
  <c r="AB473" i="13"/>
  <c r="AA473" i="13"/>
  <c r="K473" i="13" s="1"/>
  <c r="E50" i="13"/>
  <c r="E78" i="13"/>
  <c r="E72" i="13" s="1"/>
  <c r="C164" i="13"/>
  <c r="Q347" i="13"/>
  <c r="Q343" i="13" s="1"/>
  <c r="M369" i="13"/>
  <c r="M407" i="13"/>
  <c r="N446" i="13"/>
  <c r="L426" i="13"/>
  <c r="AB474" i="13"/>
  <c r="AA474" i="13"/>
  <c r="K474" i="13" s="1"/>
  <c r="C532" i="13"/>
  <c r="C141" i="13"/>
  <c r="D164" i="13"/>
  <c r="E204" i="13"/>
  <c r="C273" i="13"/>
  <c r="C315" i="13"/>
  <c r="I369" i="13"/>
  <c r="N369" i="13"/>
  <c r="F407" i="13"/>
  <c r="P426" i="13"/>
  <c r="I445" i="13"/>
  <c r="E540" i="13"/>
  <c r="I540" i="13"/>
  <c r="M540" i="13"/>
  <c r="F540" i="13"/>
  <c r="C32" i="13"/>
  <c r="E62" i="13"/>
  <c r="C90" i="13"/>
  <c r="C86" i="13" s="1"/>
  <c r="C102" i="13"/>
  <c r="D124" i="13"/>
  <c r="E273" i="13"/>
  <c r="F335" i="13"/>
  <c r="F329" i="13" s="1"/>
  <c r="J335" i="13"/>
  <c r="J329" i="13" s="1"/>
  <c r="N335" i="13"/>
  <c r="N329" i="13" s="1"/>
  <c r="C335" i="13"/>
  <c r="C329" i="13" s="1"/>
  <c r="O335" i="13"/>
  <c r="O329" i="13" s="1"/>
  <c r="C407" i="13"/>
  <c r="G407" i="13"/>
  <c r="O407" i="13"/>
  <c r="G446" i="13"/>
  <c r="C508" i="13"/>
  <c r="C525" i="13"/>
  <c r="D273" i="13"/>
  <c r="D369" i="13"/>
  <c r="H369" i="13"/>
  <c r="L369" i="13"/>
  <c r="P369" i="13"/>
  <c r="E426" i="13"/>
  <c r="I426" i="13"/>
  <c r="M426" i="13"/>
  <c r="Q426" i="13"/>
  <c r="N426" i="13"/>
  <c r="D433" i="13"/>
  <c r="H433" i="13"/>
  <c r="L433" i="13"/>
  <c r="P433" i="13"/>
  <c r="C436" i="13"/>
  <c r="G436" i="13"/>
  <c r="K436" i="13"/>
  <c r="O436" i="13"/>
  <c r="C440" i="13"/>
  <c r="G440" i="13"/>
  <c r="K440" i="13"/>
  <c r="O440" i="13"/>
  <c r="F443" i="13"/>
  <c r="J443" i="13"/>
  <c r="N443" i="13"/>
  <c r="Q445" i="13"/>
  <c r="E460" i="13"/>
  <c r="D102" i="13"/>
  <c r="C124" i="13"/>
  <c r="C142" i="13"/>
  <c r="E238" i="13"/>
  <c r="F347" i="13"/>
  <c r="F343" i="13" s="1"/>
  <c r="J347" i="13"/>
  <c r="J343" i="13" s="1"/>
  <c r="N347" i="13"/>
  <c r="N343" i="13" s="1"/>
  <c r="M445" i="13"/>
  <c r="K388" i="7"/>
  <c r="AB411" i="13" l="1"/>
  <c r="J447" i="13"/>
  <c r="G9" i="14"/>
  <c r="C540" i="13"/>
  <c r="Q447" i="13"/>
  <c r="C447" i="14"/>
  <c r="D159" i="13"/>
  <c r="O447" i="13"/>
  <c r="L447" i="13"/>
  <c r="F447" i="13"/>
  <c r="C69" i="13"/>
  <c r="E447" i="13"/>
  <c r="C159" i="13"/>
  <c r="C446" i="13"/>
  <c r="N447" i="13"/>
  <c r="H447" i="13"/>
  <c r="D255" i="13"/>
  <c r="E159" i="13"/>
  <c r="AA414" i="13"/>
  <c r="K414" i="13" s="1"/>
  <c r="D69" i="13"/>
  <c r="AB412" i="13"/>
  <c r="AA412" i="13"/>
  <c r="K412" i="13" s="1"/>
  <c r="E69" i="13"/>
  <c r="AA413" i="13"/>
  <c r="K413" i="13" s="1"/>
  <c r="AB413" i="13"/>
  <c r="C255" i="13"/>
  <c r="M447" i="13"/>
  <c r="G447" i="13"/>
  <c r="I447" i="13"/>
  <c r="P447" i="13"/>
  <c r="D447" i="13"/>
  <c r="C445" i="13"/>
  <c r="E255" i="13"/>
  <c r="M539" i="12"/>
  <c r="L539" i="12"/>
  <c r="K539" i="12"/>
  <c r="J539" i="12"/>
  <c r="I539" i="12"/>
  <c r="H539" i="12"/>
  <c r="G539" i="12"/>
  <c r="F539" i="12"/>
  <c r="E539" i="12"/>
  <c r="D539" i="12"/>
  <c r="C538" i="12"/>
  <c r="C535" i="12"/>
  <c r="C534" i="12"/>
  <c r="C533" i="12"/>
  <c r="M532" i="12"/>
  <c r="L532" i="12"/>
  <c r="K532" i="12"/>
  <c r="J532" i="12"/>
  <c r="I532" i="12"/>
  <c r="H532" i="12"/>
  <c r="G532" i="12"/>
  <c r="F532" i="12"/>
  <c r="E532" i="12"/>
  <c r="D532" i="12"/>
  <c r="C531" i="12"/>
  <c r="C530" i="12"/>
  <c r="C529" i="12"/>
  <c r="C528" i="12"/>
  <c r="C527" i="12"/>
  <c r="C526" i="12"/>
  <c r="M525" i="12"/>
  <c r="L525" i="12"/>
  <c r="K525" i="12"/>
  <c r="J525" i="12"/>
  <c r="I525" i="12"/>
  <c r="H525" i="12"/>
  <c r="G525" i="12"/>
  <c r="F525" i="12"/>
  <c r="E525" i="12"/>
  <c r="D525" i="12"/>
  <c r="C524" i="12"/>
  <c r="C523" i="12"/>
  <c r="C522" i="12"/>
  <c r="C521" i="12"/>
  <c r="C520" i="12"/>
  <c r="C519" i="12"/>
  <c r="C518" i="12"/>
  <c r="C517" i="12"/>
  <c r="M516" i="12"/>
  <c r="L516" i="12"/>
  <c r="K516" i="12"/>
  <c r="J516" i="12"/>
  <c r="I516" i="12"/>
  <c r="H516" i="12"/>
  <c r="G516" i="12"/>
  <c r="F516" i="12"/>
  <c r="E516" i="12"/>
  <c r="D516" i="12"/>
  <c r="C515" i="12"/>
  <c r="C514" i="12"/>
  <c r="C513" i="12"/>
  <c r="M512" i="12"/>
  <c r="L512" i="12"/>
  <c r="K512" i="12"/>
  <c r="J512" i="12"/>
  <c r="I512" i="12"/>
  <c r="H512" i="12"/>
  <c r="G512" i="12"/>
  <c r="F512" i="12"/>
  <c r="E512" i="12"/>
  <c r="D512" i="12"/>
  <c r="C511" i="12"/>
  <c r="C512" i="12" s="1"/>
  <c r="C510" i="12"/>
  <c r="C509" i="12"/>
  <c r="M508" i="12"/>
  <c r="L508" i="12"/>
  <c r="K508" i="12"/>
  <c r="J508" i="12"/>
  <c r="I508" i="12"/>
  <c r="H508" i="12"/>
  <c r="H540" i="12" s="1"/>
  <c r="G508" i="12"/>
  <c r="F508" i="12"/>
  <c r="E508" i="12"/>
  <c r="D508" i="12"/>
  <c r="D540" i="12" s="1"/>
  <c r="C507" i="12"/>
  <c r="C506" i="12"/>
  <c r="C505" i="12"/>
  <c r="C504" i="12"/>
  <c r="C508" i="12" s="1"/>
  <c r="M503" i="12"/>
  <c r="L503" i="12"/>
  <c r="K503" i="12"/>
  <c r="J503" i="12"/>
  <c r="I503" i="12"/>
  <c r="H503" i="12"/>
  <c r="G503" i="12"/>
  <c r="F503" i="12"/>
  <c r="E503" i="12"/>
  <c r="D503" i="12"/>
  <c r="C502" i="12"/>
  <c r="C501" i="12"/>
  <c r="C500" i="12"/>
  <c r="C499" i="12"/>
  <c r="C498" i="12"/>
  <c r="C483" i="12"/>
  <c r="C482" i="12"/>
  <c r="AB479" i="12"/>
  <c r="AA479" i="12"/>
  <c r="F479" i="12"/>
  <c r="AB478" i="12"/>
  <c r="AA478" i="12"/>
  <c r="F478" i="12" s="1"/>
  <c r="AB477" i="12"/>
  <c r="AA477" i="12"/>
  <c r="F477" i="12" s="1"/>
  <c r="C474" i="12"/>
  <c r="AB474" i="12" s="1"/>
  <c r="C473" i="12"/>
  <c r="C472" i="12"/>
  <c r="AB472" i="12" s="1"/>
  <c r="D459" i="12"/>
  <c r="C459" i="12"/>
  <c r="E458" i="12"/>
  <c r="D458" i="12"/>
  <c r="C458" i="12"/>
  <c r="E457" i="12"/>
  <c r="D457" i="12"/>
  <c r="C457" i="12"/>
  <c r="E456" i="12"/>
  <c r="D456" i="12"/>
  <c r="C456" i="12"/>
  <c r="E455" i="12"/>
  <c r="D455" i="12"/>
  <c r="C455" i="12"/>
  <c r="D454" i="12"/>
  <c r="C454" i="12"/>
  <c r="E453" i="12"/>
  <c r="D453" i="12"/>
  <c r="C453" i="12"/>
  <c r="D452" i="12"/>
  <c r="C452" i="12"/>
  <c r="E451" i="12"/>
  <c r="D451" i="12"/>
  <c r="C451" i="12"/>
  <c r="D450" i="12"/>
  <c r="C450" i="12"/>
  <c r="Q444" i="12"/>
  <c r="P444" i="12"/>
  <c r="O444" i="12"/>
  <c r="N444" i="12"/>
  <c r="M444" i="12"/>
  <c r="L444" i="12"/>
  <c r="K444" i="12"/>
  <c r="J444" i="12"/>
  <c r="I444" i="12"/>
  <c r="H444" i="12"/>
  <c r="G444" i="12"/>
  <c r="F444" i="12"/>
  <c r="E444" i="12"/>
  <c r="D444" i="12"/>
  <c r="C444" i="12"/>
  <c r="Q442" i="12"/>
  <c r="P442" i="12"/>
  <c r="O442" i="12"/>
  <c r="N442" i="12"/>
  <c r="M442" i="12"/>
  <c r="L442" i="12"/>
  <c r="K442" i="12"/>
  <c r="J442" i="12"/>
  <c r="I442" i="12"/>
  <c r="H442" i="12"/>
  <c r="G442" i="12"/>
  <c r="F442" i="12"/>
  <c r="E442" i="12"/>
  <c r="D442" i="12"/>
  <c r="C442" i="12"/>
  <c r="Q441" i="12"/>
  <c r="P441" i="12"/>
  <c r="O441" i="12"/>
  <c r="N441" i="12"/>
  <c r="M441" i="12"/>
  <c r="L441" i="12"/>
  <c r="K441" i="12"/>
  <c r="J441" i="12"/>
  <c r="I441" i="12"/>
  <c r="H441" i="12"/>
  <c r="G441" i="12"/>
  <c r="F441" i="12"/>
  <c r="E441" i="12"/>
  <c r="D441" i="12"/>
  <c r="C441" i="12"/>
  <c r="Q439" i="12"/>
  <c r="P439" i="12"/>
  <c r="O439" i="12"/>
  <c r="N439" i="12"/>
  <c r="M439" i="12"/>
  <c r="L439" i="12"/>
  <c r="K439" i="12"/>
  <c r="J439" i="12"/>
  <c r="I439" i="12"/>
  <c r="H439" i="12"/>
  <c r="G439" i="12"/>
  <c r="F439" i="12"/>
  <c r="E439" i="12"/>
  <c r="D439" i="12"/>
  <c r="C439" i="12"/>
  <c r="Q438" i="12"/>
  <c r="P438" i="12"/>
  <c r="O438" i="12"/>
  <c r="N438" i="12"/>
  <c r="M438" i="12"/>
  <c r="L438" i="12"/>
  <c r="K438" i="12"/>
  <c r="J438" i="12"/>
  <c r="I438" i="12"/>
  <c r="H438" i="12"/>
  <c r="G438" i="12"/>
  <c r="F438" i="12"/>
  <c r="E438" i="12"/>
  <c r="D438" i="12"/>
  <c r="C438" i="12"/>
  <c r="Q437" i="12"/>
  <c r="P437" i="12"/>
  <c r="O437" i="12"/>
  <c r="N437" i="12"/>
  <c r="M437" i="12"/>
  <c r="L437" i="12"/>
  <c r="K437" i="12"/>
  <c r="J437" i="12"/>
  <c r="I437" i="12"/>
  <c r="H437" i="12"/>
  <c r="G437" i="12"/>
  <c r="F437" i="12"/>
  <c r="E437" i="12"/>
  <c r="D437" i="12"/>
  <c r="C437" i="12"/>
  <c r="Q435" i="12"/>
  <c r="P435" i="12"/>
  <c r="O435" i="12"/>
  <c r="N435" i="12"/>
  <c r="M435" i="12"/>
  <c r="L435" i="12"/>
  <c r="K435" i="12"/>
  <c r="J435" i="12"/>
  <c r="I435" i="12"/>
  <c r="H435" i="12"/>
  <c r="G435" i="12"/>
  <c r="F435" i="12"/>
  <c r="E435" i="12"/>
  <c r="D435" i="12"/>
  <c r="C435" i="12"/>
  <c r="Q434" i="12"/>
  <c r="P434" i="12"/>
  <c r="O434" i="12"/>
  <c r="N434" i="12"/>
  <c r="M434" i="12"/>
  <c r="L434" i="12"/>
  <c r="K434" i="12"/>
  <c r="J434" i="12"/>
  <c r="I434" i="12"/>
  <c r="H434" i="12"/>
  <c r="G434" i="12"/>
  <c r="F434" i="12"/>
  <c r="E434" i="12"/>
  <c r="D434" i="12"/>
  <c r="C434" i="12"/>
  <c r="Q432" i="12"/>
  <c r="P432" i="12"/>
  <c r="O432" i="12"/>
  <c r="N432" i="12"/>
  <c r="M432" i="12"/>
  <c r="L432" i="12"/>
  <c r="K432" i="12"/>
  <c r="J432" i="12"/>
  <c r="I432" i="12"/>
  <c r="H432" i="12"/>
  <c r="G432" i="12"/>
  <c r="F432" i="12"/>
  <c r="E432" i="12"/>
  <c r="D432" i="12"/>
  <c r="C432" i="12"/>
  <c r="Q431" i="12"/>
  <c r="P431" i="12"/>
  <c r="O431" i="12"/>
  <c r="N431" i="12"/>
  <c r="M431" i="12"/>
  <c r="L431" i="12"/>
  <c r="K431" i="12"/>
  <c r="J431" i="12"/>
  <c r="I431" i="12"/>
  <c r="H431" i="12"/>
  <c r="G431" i="12"/>
  <c r="F431" i="12"/>
  <c r="E431" i="12"/>
  <c r="D431" i="12"/>
  <c r="C431" i="12"/>
  <c r="Q430" i="12"/>
  <c r="P430" i="12"/>
  <c r="O430" i="12"/>
  <c r="N430" i="12"/>
  <c r="M430" i="12"/>
  <c r="L430" i="12"/>
  <c r="K430" i="12"/>
  <c r="J430" i="12"/>
  <c r="I430" i="12"/>
  <c r="H430" i="12"/>
  <c r="G430" i="12"/>
  <c r="F430" i="12"/>
  <c r="E430" i="12"/>
  <c r="D430" i="12"/>
  <c r="C430" i="12"/>
  <c r="Q429" i="12"/>
  <c r="P429" i="12"/>
  <c r="O429" i="12"/>
  <c r="N429" i="12"/>
  <c r="M429" i="12"/>
  <c r="L429" i="12"/>
  <c r="K429" i="12"/>
  <c r="J429" i="12"/>
  <c r="I429" i="12"/>
  <c r="H429" i="12"/>
  <c r="G429" i="12"/>
  <c r="F429" i="12"/>
  <c r="E429" i="12"/>
  <c r="D429" i="12"/>
  <c r="C429" i="12"/>
  <c r="Q428" i="12"/>
  <c r="P428" i="12"/>
  <c r="O428" i="12"/>
  <c r="N428" i="12"/>
  <c r="M428" i="12"/>
  <c r="L428" i="12"/>
  <c r="K428" i="12"/>
  <c r="J428" i="12"/>
  <c r="I428" i="12"/>
  <c r="H428" i="12"/>
  <c r="G428" i="12"/>
  <c r="F428" i="12"/>
  <c r="E428" i="12"/>
  <c r="D428" i="12"/>
  <c r="C428" i="12"/>
  <c r="Q427" i="12"/>
  <c r="P427" i="12"/>
  <c r="O427" i="12"/>
  <c r="N427" i="12"/>
  <c r="M427" i="12"/>
  <c r="L427" i="12"/>
  <c r="K427" i="12"/>
  <c r="J427" i="12"/>
  <c r="I427" i="12"/>
  <c r="H427" i="12"/>
  <c r="G427" i="12"/>
  <c r="F427" i="12"/>
  <c r="E427" i="12"/>
  <c r="D427" i="12"/>
  <c r="C427" i="12"/>
  <c r="Q425" i="12"/>
  <c r="P425" i="12"/>
  <c r="O425" i="12"/>
  <c r="N425" i="12"/>
  <c r="M425" i="12"/>
  <c r="L425" i="12"/>
  <c r="K425" i="12"/>
  <c r="J425" i="12"/>
  <c r="I425" i="12"/>
  <c r="H425" i="12"/>
  <c r="G425" i="12"/>
  <c r="F425" i="12"/>
  <c r="E425" i="12"/>
  <c r="D425" i="12"/>
  <c r="C425" i="12"/>
  <c r="Q424" i="12"/>
  <c r="P424" i="12"/>
  <c r="O424" i="12"/>
  <c r="N424" i="12"/>
  <c r="M424" i="12"/>
  <c r="L424" i="12"/>
  <c r="K424" i="12"/>
  <c r="J424" i="12"/>
  <c r="I424" i="12"/>
  <c r="H424" i="12"/>
  <c r="G424" i="12"/>
  <c r="F424" i="12"/>
  <c r="E424" i="12"/>
  <c r="D424" i="12"/>
  <c r="C424" i="12"/>
  <c r="D419" i="12"/>
  <c r="C419" i="12"/>
  <c r="D418" i="12"/>
  <c r="C418" i="12"/>
  <c r="F414" i="12"/>
  <c r="E414" i="12"/>
  <c r="F413" i="12"/>
  <c r="E413" i="12"/>
  <c r="F412" i="12"/>
  <c r="E412" i="12"/>
  <c r="F411" i="12"/>
  <c r="E411" i="12"/>
  <c r="R406" i="12"/>
  <c r="Q406" i="12"/>
  <c r="P406" i="12"/>
  <c r="O406" i="12"/>
  <c r="N406" i="12"/>
  <c r="M406" i="12"/>
  <c r="L406" i="12"/>
  <c r="J406" i="12"/>
  <c r="I406" i="12"/>
  <c r="H406" i="12"/>
  <c r="G406" i="12"/>
  <c r="F406" i="12"/>
  <c r="E406" i="12"/>
  <c r="D406" i="12"/>
  <c r="C406" i="12"/>
  <c r="R405" i="12"/>
  <c r="Q405" i="12"/>
  <c r="P405" i="12"/>
  <c r="O405" i="12"/>
  <c r="N405" i="12"/>
  <c r="M405" i="12"/>
  <c r="L405" i="12"/>
  <c r="J405" i="12"/>
  <c r="I405" i="12"/>
  <c r="H405" i="12"/>
  <c r="G405" i="12"/>
  <c r="F405" i="12"/>
  <c r="E405" i="12"/>
  <c r="D405" i="12"/>
  <c r="C405" i="12"/>
  <c r="R404" i="12"/>
  <c r="Q404" i="12"/>
  <c r="P404" i="12"/>
  <c r="O404" i="12"/>
  <c r="N404" i="12"/>
  <c r="M404" i="12"/>
  <c r="L404" i="12"/>
  <c r="K407" i="12"/>
  <c r="J404" i="12"/>
  <c r="I404" i="12"/>
  <c r="H404" i="12"/>
  <c r="G404" i="12"/>
  <c r="F404" i="12"/>
  <c r="E404" i="12"/>
  <c r="D404" i="12"/>
  <c r="C404" i="12"/>
  <c r="R403" i="12"/>
  <c r="R400" i="12" s="1"/>
  <c r="Q403" i="12"/>
  <c r="Q400" i="12" s="1"/>
  <c r="P403" i="12"/>
  <c r="P400" i="12" s="1"/>
  <c r="O403" i="12"/>
  <c r="O400" i="12" s="1"/>
  <c r="N403" i="12"/>
  <c r="N400" i="12" s="1"/>
  <c r="M403" i="12"/>
  <c r="M400" i="12" s="1"/>
  <c r="L403" i="12"/>
  <c r="L400" i="12" s="1"/>
  <c r="J403" i="12"/>
  <c r="J400" i="12" s="1"/>
  <c r="I403" i="12"/>
  <c r="I400" i="12" s="1"/>
  <c r="H403" i="12"/>
  <c r="H400" i="12" s="1"/>
  <c r="G403" i="12"/>
  <c r="G400" i="12" s="1"/>
  <c r="F403" i="12"/>
  <c r="F400" i="12" s="1"/>
  <c r="E403" i="12"/>
  <c r="E400" i="12" s="1"/>
  <c r="D403" i="12"/>
  <c r="D400" i="12" s="1"/>
  <c r="C403" i="12"/>
  <c r="C400" i="12" s="1"/>
  <c r="R399" i="12"/>
  <c r="Q399" i="12"/>
  <c r="P399" i="12"/>
  <c r="O399" i="12"/>
  <c r="N399" i="12"/>
  <c r="M399" i="12"/>
  <c r="L399" i="12"/>
  <c r="J399" i="12"/>
  <c r="I399" i="12"/>
  <c r="H399" i="12"/>
  <c r="G399" i="12"/>
  <c r="F399" i="12"/>
  <c r="E399" i="12"/>
  <c r="D399" i="12"/>
  <c r="C399" i="12"/>
  <c r="R398" i="12"/>
  <c r="Q398" i="12"/>
  <c r="P398" i="12"/>
  <c r="O398" i="12"/>
  <c r="N398" i="12"/>
  <c r="M398" i="12"/>
  <c r="L398" i="12"/>
  <c r="J398" i="12"/>
  <c r="I398" i="12"/>
  <c r="H398" i="12"/>
  <c r="G398" i="12"/>
  <c r="F398" i="12"/>
  <c r="E398" i="12"/>
  <c r="D398" i="12"/>
  <c r="C398" i="12"/>
  <c r="R397" i="12"/>
  <c r="Q397" i="12"/>
  <c r="P397" i="12"/>
  <c r="O397" i="12"/>
  <c r="N397" i="12"/>
  <c r="M397" i="12"/>
  <c r="L397" i="12"/>
  <c r="J397" i="12"/>
  <c r="I397" i="12"/>
  <c r="H397" i="12"/>
  <c r="G397" i="12"/>
  <c r="F397" i="12"/>
  <c r="E397" i="12"/>
  <c r="D397" i="12"/>
  <c r="C397" i="12"/>
  <c r="R396" i="12"/>
  <c r="Q396" i="12"/>
  <c r="P396" i="12"/>
  <c r="O396" i="12"/>
  <c r="N396" i="12"/>
  <c r="M396" i="12"/>
  <c r="L396" i="12"/>
  <c r="J396" i="12"/>
  <c r="I396" i="12"/>
  <c r="H396" i="12"/>
  <c r="G396" i="12"/>
  <c r="F396" i="12"/>
  <c r="E396" i="12"/>
  <c r="D396" i="12"/>
  <c r="C396" i="12"/>
  <c r="R395" i="12"/>
  <c r="Q395" i="12"/>
  <c r="P395" i="12"/>
  <c r="O395" i="12"/>
  <c r="N395" i="12"/>
  <c r="M395" i="12"/>
  <c r="L395" i="12"/>
  <c r="J395" i="12"/>
  <c r="I395" i="12"/>
  <c r="H395" i="12"/>
  <c r="G395" i="12"/>
  <c r="F395" i="12"/>
  <c r="E395" i="12"/>
  <c r="D395" i="12"/>
  <c r="C395" i="12"/>
  <c r="R394" i="12"/>
  <c r="Q394" i="12"/>
  <c r="P394" i="12"/>
  <c r="O394" i="12"/>
  <c r="N394" i="12"/>
  <c r="M394" i="12"/>
  <c r="L394" i="12"/>
  <c r="J394" i="12"/>
  <c r="I394" i="12"/>
  <c r="H394" i="12"/>
  <c r="G394" i="12"/>
  <c r="F394" i="12"/>
  <c r="E394" i="12"/>
  <c r="D394" i="12"/>
  <c r="C394" i="12"/>
  <c r="R393" i="12"/>
  <c r="Q393" i="12"/>
  <c r="P393" i="12"/>
  <c r="O393" i="12"/>
  <c r="N393" i="12"/>
  <c r="M393" i="12"/>
  <c r="L393" i="12"/>
  <c r="J393" i="12"/>
  <c r="I393" i="12"/>
  <c r="H393" i="12"/>
  <c r="G393" i="12"/>
  <c r="F393" i="12"/>
  <c r="E393" i="12"/>
  <c r="D393" i="12"/>
  <c r="C393" i="12"/>
  <c r="R392" i="12"/>
  <c r="Q392" i="12"/>
  <c r="P392" i="12"/>
  <c r="O392" i="12"/>
  <c r="N392" i="12"/>
  <c r="M392" i="12"/>
  <c r="L392" i="12"/>
  <c r="J392" i="12"/>
  <c r="I392" i="12"/>
  <c r="H392" i="12"/>
  <c r="G392" i="12"/>
  <c r="F392" i="12"/>
  <c r="E392" i="12"/>
  <c r="D392" i="12"/>
  <c r="C392" i="12"/>
  <c r="R391" i="12"/>
  <c r="Q391" i="12"/>
  <c r="P391" i="12"/>
  <c r="O391" i="12"/>
  <c r="N391" i="12"/>
  <c r="M391" i="12"/>
  <c r="L391" i="12"/>
  <c r="J391" i="12"/>
  <c r="I391" i="12"/>
  <c r="H391" i="12"/>
  <c r="G391" i="12"/>
  <c r="F391" i="12"/>
  <c r="E391" i="12"/>
  <c r="D391" i="12"/>
  <c r="C391" i="12"/>
  <c r="R390" i="12"/>
  <c r="Q390" i="12"/>
  <c r="P390" i="12"/>
  <c r="O390" i="12"/>
  <c r="N390" i="12"/>
  <c r="M390" i="12"/>
  <c r="L390" i="12"/>
  <c r="J390" i="12"/>
  <c r="I390" i="12"/>
  <c r="H390" i="12"/>
  <c r="G390" i="12"/>
  <c r="F390" i="12"/>
  <c r="E390" i="12"/>
  <c r="D390" i="12"/>
  <c r="C390" i="12"/>
  <c r="R389" i="12"/>
  <c r="Q389" i="12"/>
  <c r="P389" i="12"/>
  <c r="O389" i="12"/>
  <c r="N389" i="12"/>
  <c r="M389" i="12"/>
  <c r="L389" i="12"/>
  <c r="J389" i="12"/>
  <c r="I389" i="12"/>
  <c r="H389" i="12"/>
  <c r="G389" i="12"/>
  <c r="F389" i="12"/>
  <c r="E389" i="12"/>
  <c r="D389" i="12"/>
  <c r="C389" i="12"/>
  <c r="R388" i="12"/>
  <c r="Q388" i="12"/>
  <c r="P388" i="12"/>
  <c r="O388" i="12"/>
  <c r="N388" i="12"/>
  <c r="M388" i="12"/>
  <c r="L388" i="12"/>
  <c r="J388" i="12"/>
  <c r="I388" i="12"/>
  <c r="H388" i="12"/>
  <c r="G388" i="12"/>
  <c r="F388" i="12"/>
  <c r="E388" i="12"/>
  <c r="D388" i="12"/>
  <c r="C388" i="12"/>
  <c r="R387" i="12"/>
  <c r="Q387" i="12"/>
  <c r="P387" i="12"/>
  <c r="O387" i="12"/>
  <c r="N387" i="12"/>
  <c r="M387" i="12"/>
  <c r="L387" i="12"/>
  <c r="J387" i="12"/>
  <c r="I387" i="12"/>
  <c r="H387" i="12"/>
  <c r="G387" i="12"/>
  <c r="F387" i="12"/>
  <c r="E387" i="12"/>
  <c r="D387" i="12"/>
  <c r="C387" i="12"/>
  <c r="Q381" i="12"/>
  <c r="P381" i="12"/>
  <c r="O381" i="12"/>
  <c r="N381" i="12"/>
  <c r="M381" i="12"/>
  <c r="L381" i="12"/>
  <c r="K381" i="12"/>
  <c r="J381" i="12"/>
  <c r="I381" i="12"/>
  <c r="H381" i="12"/>
  <c r="G381" i="12"/>
  <c r="F381" i="12"/>
  <c r="E381" i="12"/>
  <c r="D381" i="12"/>
  <c r="C381" i="12"/>
  <c r="Q380" i="12"/>
  <c r="P380" i="12"/>
  <c r="O380" i="12"/>
  <c r="N380" i="12"/>
  <c r="M380" i="12"/>
  <c r="L380" i="12"/>
  <c r="K380" i="12"/>
  <c r="J380" i="12"/>
  <c r="I380" i="12"/>
  <c r="H380" i="12"/>
  <c r="G380" i="12"/>
  <c r="F380" i="12"/>
  <c r="E380" i="12"/>
  <c r="D380" i="12"/>
  <c r="C380" i="12"/>
  <c r="Q379" i="12"/>
  <c r="P379" i="12"/>
  <c r="O379" i="12"/>
  <c r="N379" i="12"/>
  <c r="M379" i="12"/>
  <c r="L379" i="12"/>
  <c r="K379" i="12"/>
  <c r="J379" i="12"/>
  <c r="I379" i="12"/>
  <c r="H379" i="12"/>
  <c r="G379" i="12"/>
  <c r="F379" i="12"/>
  <c r="E379" i="12"/>
  <c r="D379" i="12"/>
  <c r="C379" i="12"/>
  <c r="Q378" i="12"/>
  <c r="P378" i="12"/>
  <c r="O378" i="12"/>
  <c r="N378" i="12"/>
  <c r="M378" i="12"/>
  <c r="L378" i="12"/>
  <c r="K378" i="12"/>
  <c r="J378" i="12"/>
  <c r="I378" i="12"/>
  <c r="H378" i="12"/>
  <c r="G378" i="12"/>
  <c r="F378" i="12"/>
  <c r="E378" i="12"/>
  <c r="D378" i="12"/>
  <c r="C378" i="12"/>
  <c r="Q377" i="12"/>
  <c r="P377" i="12"/>
  <c r="O377" i="12"/>
  <c r="N377" i="12"/>
  <c r="M377" i="12"/>
  <c r="L377" i="12"/>
  <c r="K377" i="12"/>
  <c r="J377" i="12"/>
  <c r="I377" i="12"/>
  <c r="H377" i="12"/>
  <c r="G377" i="12"/>
  <c r="F377" i="12"/>
  <c r="E377" i="12"/>
  <c r="D377" i="12"/>
  <c r="C377" i="12"/>
  <c r="Q376" i="12"/>
  <c r="P376" i="12"/>
  <c r="O376" i="12"/>
  <c r="N376" i="12"/>
  <c r="M376" i="12"/>
  <c r="L376" i="12"/>
  <c r="K376" i="12"/>
  <c r="J376" i="12"/>
  <c r="I376" i="12"/>
  <c r="H376" i="12"/>
  <c r="G376" i="12"/>
  <c r="F376" i="12"/>
  <c r="E376" i="12"/>
  <c r="D376" i="12"/>
  <c r="C376" i="12"/>
  <c r="Q375" i="12"/>
  <c r="P375" i="12"/>
  <c r="O375" i="12"/>
  <c r="N375" i="12"/>
  <c r="M375" i="12"/>
  <c r="L375" i="12"/>
  <c r="K375" i="12"/>
  <c r="J375" i="12"/>
  <c r="I375" i="12"/>
  <c r="H375" i="12"/>
  <c r="G375" i="12"/>
  <c r="F375" i="12"/>
  <c r="E375" i="12"/>
  <c r="D375" i="12"/>
  <c r="C375" i="12"/>
  <c r="Q374" i="12"/>
  <c r="P374" i="12"/>
  <c r="O374" i="12"/>
  <c r="N374" i="12"/>
  <c r="M374" i="12"/>
  <c r="L374" i="12"/>
  <c r="K374" i="12"/>
  <c r="J374" i="12"/>
  <c r="I374" i="12"/>
  <c r="H374" i="12"/>
  <c r="G374" i="12"/>
  <c r="F374" i="12"/>
  <c r="E374" i="12"/>
  <c r="D374" i="12"/>
  <c r="C374" i="12"/>
  <c r="Q368" i="12"/>
  <c r="P368" i="12"/>
  <c r="O368" i="12"/>
  <c r="N368" i="12"/>
  <c r="M368" i="12"/>
  <c r="L368" i="12"/>
  <c r="K368" i="12"/>
  <c r="J368" i="12"/>
  <c r="I368" i="12"/>
  <c r="H368" i="12"/>
  <c r="G368" i="12"/>
  <c r="F368" i="12"/>
  <c r="E368" i="12"/>
  <c r="D368" i="12"/>
  <c r="C368" i="12"/>
  <c r="Q367" i="12"/>
  <c r="P367" i="12"/>
  <c r="O367" i="12"/>
  <c r="N367" i="12"/>
  <c r="M367" i="12"/>
  <c r="L367" i="12"/>
  <c r="K367" i="12"/>
  <c r="J367" i="12"/>
  <c r="I367" i="12"/>
  <c r="H367" i="12"/>
  <c r="G367" i="12"/>
  <c r="F367" i="12"/>
  <c r="E367" i="12"/>
  <c r="D367" i="12"/>
  <c r="C367" i="12"/>
  <c r="Q366" i="12"/>
  <c r="P366" i="12"/>
  <c r="O366" i="12"/>
  <c r="N366" i="12"/>
  <c r="M366" i="12"/>
  <c r="L366" i="12"/>
  <c r="K366" i="12"/>
  <c r="J366" i="12"/>
  <c r="I366" i="12"/>
  <c r="H366" i="12"/>
  <c r="G366" i="12"/>
  <c r="F366" i="12"/>
  <c r="E366" i="12"/>
  <c r="D366" i="12"/>
  <c r="C366" i="12"/>
  <c r="Q364" i="12"/>
  <c r="P364" i="12"/>
  <c r="O364" i="12"/>
  <c r="N364" i="12"/>
  <c r="M364" i="12"/>
  <c r="L364" i="12"/>
  <c r="K364" i="12"/>
  <c r="J364" i="12"/>
  <c r="I364" i="12"/>
  <c r="H364" i="12"/>
  <c r="G364" i="12"/>
  <c r="F364" i="12"/>
  <c r="E364" i="12"/>
  <c r="D364" i="12"/>
  <c r="C364" i="12"/>
  <c r="Q362" i="12"/>
  <c r="P362" i="12"/>
  <c r="O362" i="12"/>
  <c r="N362" i="12"/>
  <c r="M362" i="12"/>
  <c r="L362" i="12"/>
  <c r="K362" i="12"/>
  <c r="J362" i="12"/>
  <c r="I362" i="12"/>
  <c r="H362" i="12"/>
  <c r="G362" i="12"/>
  <c r="F362" i="12"/>
  <c r="E362" i="12"/>
  <c r="D362" i="12"/>
  <c r="C362" i="12"/>
  <c r="Q361" i="12"/>
  <c r="P361" i="12"/>
  <c r="O361" i="12"/>
  <c r="N361" i="12"/>
  <c r="M361" i="12"/>
  <c r="L361" i="12"/>
  <c r="K361" i="12"/>
  <c r="J361" i="12"/>
  <c r="I361" i="12"/>
  <c r="H361" i="12"/>
  <c r="G361" i="12"/>
  <c r="F361" i="12"/>
  <c r="E361" i="12"/>
  <c r="D361" i="12"/>
  <c r="C361" i="12"/>
  <c r="Q354" i="12"/>
  <c r="P354" i="12"/>
  <c r="O354" i="12"/>
  <c r="N354" i="12"/>
  <c r="M354" i="12"/>
  <c r="L354" i="12"/>
  <c r="K354" i="12"/>
  <c r="J354" i="12"/>
  <c r="I354" i="12"/>
  <c r="H354" i="12"/>
  <c r="G354" i="12"/>
  <c r="F354" i="12"/>
  <c r="E354" i="12"/>
  <c r="D354" i="12"/>
  <c r="C354" i="12"/>
  <c r="Q353" i="12"/>
  <c r="P353" i="12"/>
  <c r="O353" i="12"/>
  <c r="N353" i="12"/>
  <c r="M353" i="12"/>
  <c r="L353" i="12"/>
  <c r="K353" i="12"/>
  <c r="J353" i="12"/>
  <c r="I353" i="12"/>
  <c r="H353" i="12"/>
  <c r="G353" i="12"/>
  <c r="F353" i="12"/>
  <c r="E353" i="12"/>
  <c r="D353" i="12"/>
  <c r="C353" i="12"/>
  <c r="Q352" i="12"/>
  <c r="P352" i="12"/>
  <c r="O352" i="12"/>
  <c r="N352" i="12"/>
  <c r="M352" i="12"/>
  <c r="L352" i="12"/>
  <c r="K352" i="12"/>
  <c r="J352" i="12"/>
  <c r="I352" i="12"/>
  <c r="H352" i="12"/>
  <c r="G352" i="12"/>
  <c r="F352" i="12"/>
  <c r="E352" i="12"/>
  <c r="D352" i="12"/>
  <c r="C352" i="12"/>
  <c r="Q351" i="12"/>
  <c r="P351" i="12"/>
  <c r="O351" i="12"/>
  <c r="N351" i="12"/>
  <c r="M351" i="12"/>
  <c r="L351" i="12"/>
  <c r="K351" i="12"/>
  <c r="J351" i="12"/>
  <c r="I351" i="12"/>
  <c r="H351" i="12"/>
  <c r="G351" i="12"/>
  <c r="F351" i="12"/>
  <c r="E351" i="12"/>
  <c r="D351" i="12"/>
  <c r="C351" i="12"/>
  <c r="Q350" i="12"/>
  <c r="P350" i="12"/>
  <c r="O350" i="12"/>
  <c r="N350" i="12"/>
  <c r="M350" i="12"/>
  <c r="L350" i="12"/>
  <c r="K350" i="12"/>
  <c r="J350" i="12"/>
  <c r="I350" i="12"/>
  <c r="H350" i="12"/>
  <c r="G350" i="12"/>
  <c r="F350" i="12"/>
  <c r="E350" i="12"/>
  <c r="D350" i="12"/>
  <c r="C350" i="12"/>
  <c r="Q349" i="12"/>
  <c r="P349" i="12"/>
  <c r="O349" i="12"/>
  <c r="N349" i="12"/>
  <c r="M349" i="12"/>
  <c r="L349" i="12"/>
  <c r="K349" i="12"/>
  <c r="J349" i="12"/>
  <c r="I349" i="12"/>
  <c r="H349" i="12"/>
  <c r="G349" i="12"/>
  <c r="F349" i="12"/>
  <c r="E349" i="12"/>
  <c r="D349" i="12"/>
  <c r="C349" i="12"/>
  <c r="Q348" i="12"/>
  <c r="P348" i="12"/>
  <c r="O348" i="12"/>
  <c r="N348" i="12"/>
  <c r="M348" i="12"/>
  <c r="L348" i="12"/>
  <c r="K348" i="12"/>
  <c r="J348" i="12"/>
  <c r="I348" i="12"/>
  <c r="H348" i="12"/>
  <c r="G348" i="12"/>
  <c r="F348" i="12"/>
  <c r="E348" i="12"/>
  <c r="D348" i="12"/>
  <c r="C348" i="12"/>
  <c r="Q346" i="12"/>
  <c r="P346" i="12"/>
  <c r="O346" i="12"/>
  <c r="N346" i="12"/>
  <c r="M346" i="12"/>
  <c r="L346" i="12"/>
  <c r="K346" i="12"/>
  <c r="J346" i="12"/>
  <c r="I346" i="12"/>
  <c r="H346" i="12"/>
  <c r="G346" i="12"/>
  <c r="F346" i="12"/>
  <c r="E346" i="12"/>
  <c r="D346" i="12"/>
  <c r="C346" i="12"/>
  <c r="Q345" i="12"/>
  <c r="P345" i="12"/>
  <c r="O345" i="12"/>
  <c r="N345" i="12"/>
  <c r="M345" i="12"/>
  <c r="L345" i="12"/>
  <c r="K345" i="12"/>
  <c r="J345" i="12"/>
  <c r="I345" i="12"/>
  <c r="H345" i="12"/>
  <c r="G345" i="12"/>
  <c r="F345" i="12"/>
  <c r="E345" i="12"/>
  <c r="D345" i="12"/>
  <c r="C345" i="12"/>
  <c r="Q344" i="12"/>
  <c r="P344" i="12"/>
  <c r="O344" i="12"/>
  <c r="N344" i="12"/>
  <c r="M344" i="12"/>
  <c r="L344" i="12"/>
  <c r="K344" i="12"/>
  <c r="J344" i="12"/>
  <c r="I344" i="12"/>
  <c r="H344" i="12"/>
  <c r="G344" i="12"/>
  <c r="F344" i="12"/>
  <c r="E344" i="12"/>
  <c r="D344" i="12"/>
  <c r="C344" i="12"/>
  <c r="Q342" i="12"/>
  <c r="P342" i="12"/>
  <c r="O342" i="12"/>
  <c r="N342" i="12"/>
  <c r="M342" i="12"/>
  <c r="L342" i="12"/>
  <c r="K342" i="12"/>
  <c r="J342" i="12"/>
  <c r="I342" i="12"/>
  <c r="H342" i="12"/>
  <c r="G342" i="12"/>
  <c r="F342" i="12"/>
  <c r="E342" i="12"/>
  <c r="D342" i="12"/>
  <c r="C342" i="12"/>
  <c r="Q341" i="12"/>
  <c r="P341" i="12"/>
  <c r="O341" i="12"/>
  <c r="N341" i="12"/>
  <c r="M341" i="12"/>
  <c r="L341" i="12"/>
  <c r="K341" i="12"/>
  <c r="J341" i="12"/>
  <c r="I341" i="12"/>
  <c r="H341" i="12"/>
  <c r="G341" i="12"/>
  <c r="F341" i="12"/>
  <c r="E341" i="12"/>
  <c r="D341" i="12"/>
  <c r="C341" i="12"/>
  <c r="Q340" i="12"/>
  <c r="P340" i="12"/>
  <c r="O340" i="12"/>
  <c r="N340" i="12"/>
  <c r="M340" i="12"/>
  <c r="L340" i="12"/>
  <c r="K340" i="12"/>
  <c r="J340" i="12"/>
  <c r="I340" i="12"/>
  <c r="H340" i="12"/>
  <c r="G340" i="12"/>
  <c r="F340" i="12"/>
  <c r="E340" i="12"/>
  <c r="D340" i="12"/>
  <c r="C340" i="12"/>
  <c r="Q339" i="12"/>
  <c r="P339" i="12"/>
  <c r="O339" i="12"/>
  <c r="N339" i="12"/>
  <c r="M339" i="12"/>
  <c r="L339" i="12"/>
  <c r="K339" i="12"/>
  <c r="J339" i="12"/>
  <c r="I339" i="12"/>
  <c r="H339" i="12"/>
  <c r="G339" i="12"/>
  <c r="F339" i="12"/>
  <c r="E339" i="12"/>
  <c r="D339" i="12"/>
  <c r="C339" i="12"/>
  <c r="Q338" i="12"/>
  <c r="P338" i="12"/>
  <c r="O338" i="12"/>
  <c r="N338" i="12"/>
  <c r="M338" i="12"/>
  <c r="L338" i="12"/>
  <c r="K338" i="12"/>
  <c r="J338" i="12"/>
  <c r="I338" i="12"/>
  <c r="H338" i="12"/>
  <c r="G338" i="12"/>
  <c r="F338" i="12"/>
  <c r="E338" i="12"/>
  <c r="D338" i="12"/>
  <c r="C338" i="12"/>
  <c r="Q337" i="12"/>
  <c r="P337" i="12"/>
  <c r="O337" i="12"/>
  <c r="N337" i="12"/>
  <c r="M337" i="12"/>
  <c r="L337" i="12"/>
  <c r="K337" i="12"/>
  <c r="J337" i="12"/>
  <c r="I337" i="12"/>
  <c r="H337" i="12"/>
  <c r="G337" i="12"/>
  <c r="F337" i="12"/>
  <c r="E337" i="12"/>
  <c r="D337" i="12"/>
  <c r="C337" i="12"/>
  <c r="Q336" i="12"/>
  <c r="P336" i="12"/>
  <c r="O336" i="12"/>
  <c r="N336" i="12"/>
  <c r="M336" i="12"/>
  <c r="L336" i="12"/>
  <c r="K336" i="12"/>
  <c r="J336" i="12"/>
  <c r="I336" i="12"/>
  <c r="H336" i="12"/>
  <c r="G336" i="12"/>
  <c r="F336" i="12"/>
  <c r="E336" i="12"/>
  <c r="D336" i="12"/>
  <c r="C336" i="12"/>
  <c r="Q334" i="12"/>
  <c r="P334" i="12"/>
  <c r="O334" i="12"/>
  <c r="N334" i="12"/>
  <c r="M334" i="12"/>
  <c r="L334" i="12"/>
  <c r="K334" i="12"/>
  <c r="J334" i="12"/>
  <c r="I334" i="12"/>
  <c r="H334" i="12"/>
  <c r="G334" i="12"/>
  <c r="F334" i="12"/>
  <c r="E334" i="12"/>
  <c r="D334" i="12"/>
  <c r="C334" i="12"/>
  <c r="Q333" i="12"/>
  <c r="P333" i="12"/>
  <c r="O333" i="12"/>
  <c r="N333" i="12"/>
  <c r="M333" i="12"/>
  <c r="L333" i="12"/>
  <c r="K333" i="12"/>
  <c r="J333" i="12"/>
  <c r="I333" i="12"/>
  <c r="H333" i="12"/>
  <c r="G333" i="12"/>
  <c r="F333" i="12"/>
  <c r="E333" i="12"/>
  <c r="D333" i="12"/>
  <c r="C333" i="12"/>
  <c r="Q332" i="12"/>
  <c r="P332" i="12"/>
  <c r="O332" i="12"/>
  <c r="N332" i="12"/>
  <c r="M332" i="12"/>
  <c r="L332" i="12"/>
  <c r="K332" i="12"/>
  <c r="J332" i="12"/>
  <c r="I332" i="12"/>
  <c r="H332" i="12"/>
  <c r="G332" i="12"/>
  <c r="F332" i="12"/>
  <c r="E332" i="12"/>
  <c r="D332" i="12"/>
  <c r="C332" i="12"/>
  <c r="Q331" i="12"/>
  <c r="P331" i="12"/>
  <c r="O331" i="12"/>
  <c r="N331" i="12"/>
  <c r="M331" i="12"/>
  <c r="L331" i="12"/>
  <c r="K331" i="12"/>
  <c r="J331" i="12"/>
  <c r="I331" i="12"/>
  <c r="H331" i="12"/>
  <c r="G331" i="12"/>
  <c r="F331" i="12"/>
  <c r="E331" i="12"/>
  <c r="D331" i="12"/>
  <c r="C331" i="12"/>
  <c r="Q330" i="12"/>
  <c r="P330" i="12"/>
  <c r="O330" i="12"/>
  <c r="N330" i="12"/>
  <c r="M330" i="12"/>
  <c r="L330" i="12"/>
  <c r="K330" i="12"/>
  <c r="J330" i="12"/>
  <c r="I330" i="12"/>
  <c r="H330" i="12"/>
  <c r="G330" i="12"/>
  <c r="F330" i="12"/>
  <c r="E330" i="12"/>
  <c r="D330" i="12"/>
  <c r="C330" i="12"/>
  <c r="E323" i="12"/>
  <c r="D323" i="12"/>
  <c r="C323" i="12"/>
  <c r="E319" i="12"/>
  <c r="D319" i="12"/>
  <c r="C319" i="12"/>
  <c r="E318" i="12"/>
  <c r="D318" i="12"/>
  <c r="C318" i="12"/>
  <c r="C314" i="12"/>
  <c r="C313" i="12"/>
  <c r="C312" i="12"/>
  <c r="C311" i="12"/>
  <c r="C310" i="12"/>
  <c r="C309" i="12"/>
  <c r="C308" i="12"/>
  <c r="C307" i="12"/>
  <c r="C306" i="12"/>
  <c r="C305" i="12"/>
  <c r="C304" i="12"/>
  <c r="C303" i="12"/>
  <c r="C302" i="12"/>
  <c r="C301" i="12"/>
  <c r="E296" i="12"/>
  <c r="D296" i="12"/>
  <c r="C296" i="12"/>
  <c r="E295" i="12"/>
  <c r="D295" i="12"/>
  <c r="C295" i="12"/>
  <c r="E294" i="12"/>
  <c r="D294" i="12"/>
  <c r="C294" i="12"/>
  <c r="E293" i="12"/>
  <c r="D293" i="12"/>
  <c r="C293" i="12"/>
  <c r="E292" i="12"/>
  <c r="D292" i="12"/>
  <c r="C292" i="12"/>
  <c r="E291" i="12"/>
  <c r="D291" i="12"/>
  <c r="C291" i="12"/>
  <c r="E290" i="12"/>
  <c r="D290" i="12"/>
  <c r="C290" i="12"/>
  <c r="E289" i="12"/>
  <c r="D289" i="12"/>
  <c r="C289" i="12"/>
  <c r="C285" i="12"/>
  <c r="E284" i="12"/>
  <c r="D284" i="12"/>
  <c r="C284" i="12"/>
  <c r="E283" i="12"/>
  <c r="D283" i="12"/>
  <c r="C283" i="12"/>
  <c r="E282" i="12"/>
  <c r="D282" i="12"/>
  <c r="C282" i="12"/>
  <c r="C278" i="12"/>
  <c r="E277" i="12"/>
  <c r="D277" i="12"/>
  <c r="C277" i="12"/>
  <c r="E276" i="12"/>
  <c r="D276" i="12"/>
  <c r="C276" i="12"/>
  <c r="E272" i="12"/>
  <c r="D272" i="12"/>
  <c r="C272" i="12"/>
  <c r="E271" i="12"/>
  <c r="D271" i="12"/>
  <c r="C271" i="12"/>
  <c r="E270" i="12"/>
  <c r="D270" i="12"/>
  <c r="C270" i="12"/>
  <c r="E269" i="12"/>
  <c r="D269" i="12"/>
  <c r="C269" i="12"/>
  <c r="E268" i="12"/>
  <c r="D268" i="12"/>
  <c r="C268" i="12"/>
  <c r="E267" i="12"/>
  <c r="D267" i="12"/>
  <c r="C267" i="12"/>
  <c r="E266" i="12"/>
  <c r="D266" i="12"/>
  <c r="C266" i="12"/>
  <c r="E262" i="12"/>
  <c r="D262" i="12"/>
  <c r="C262" i="12"/>
  <c r="E261" i="12"/>
  <c r="D261" i="12"/>
  <c r="C261" i="12"/>
  <c r="E260" i="12"/>
  <c r="D260" i="12"/>
  <c r="C260" i="12"/>
  <c r="E259" i="12"/>
  <c r="D259" i="12"/>
  <c r="C259" i="12"/>
  <c r="E258" i="12"/>
  <c r="D258" i="12"/>
  <c r="C258" i="12"/>
  <c r="C254" i="12"/>
  <c r="C253" i="12" s="1"/>
  <c r="C252" i="12"/>
  <c r="C251" i="12"/>
  <c r="C250" i="12"/>
  <c r="C249" i="12"/>
  <c r="C248" i="12"/>
  <c r="C247" i="12"/>
  <c r="C246" i="12"/>
  <c r="E244" i="12"/>
  <c r="D244" i="12"/>
  <c r="C244" i="12"/>
  <c r="E243" i="12"/>
  <c r="D243" i="12"/>
  <c r="C243" i="12"/>
  <c r="E242" i="12"/>
  <c r="D242" i="12"/>
  <c r="C242" i="12"/>
  <c r="E241" i="12"/>
  <c r="D241" i="12"/>
  <c r="C241" i="12"/>
  <c r="E240" i="12"/>
  <c r="D240" i="12"/>
  <c r="C240" i="12"/>
  <c r="E239" i="12"/>
  <c r="D239" i="12"/>
  <c r="C239" i="12"/>
  <c r="E237" i="12"/>
  <c r="D237" i="12"/>
  <c r="C237" i="12"/>
  <c r="E236" i="12"/>
  <c r="D236" i="12"/>
  <c r="C236" i="12"/>
  <c r="E235" i="12"/>
  <c r="D235" i="12"/>
  <c r="C235" i="12"/>
  <c r="E234" i="12"/>
  <c r="D234" i="12"/>
  <c r="C234" i="12"/>
  <c r="E233" i="12"/>
  <c r="D233" i="12"/>
  <c r="C233" i="12"/>
  <c r="E232" i="12"/>
  <c r="D232" i="12"/>
  <c r="C232" i="12"/>
  <c r="E231" i="12"/>
  <c r="D231" i="12"/>
  <c r="C231" i="12"/>
  <c r="E230" i="12"/>
  <c r="D230" i="12"/>
  <c r="C230" i="12"/>
  <c r="E229" i="12"/>
  <c r="D229" i="12"/>
  <c r="C229" i="12"/>
  <c r="E228" i="12"/>
  <c r="D228" i="12"/>
  <c r="C228" i="12"/>
  <c r="E227" i="12"/>
  <c r="D227" i="12"/>
  <c r="C227" i="12"/>
  <c r="E226" i="12"/>
  <c r="D226" i="12"/>
  <c r="C226" i="12"/>
  <c r="E225" i="12"/>
  <c r="D225" i="12"/>
  <c r="C225" i="12"/>
  <c r="E224" i="12"/>
  <c r="D224" i="12"/>
  <c r="C224" i="12"/>
  <c r="E223" i="12"/>
  <c r="D223" i="12"/>
  <c r="C223" i="12"/>
  <c r="E222" i="12"/>
  <c r="D222" i="12"/>
  <c r="C222" i="12"/>
  <c r="E221" i="12"/>
  <c r="D221" i="12"/>
  <c r="C221" i="12"/>
  <c r="E220" i="12"/>
  <c r="D220" i="12"/>
  <c r="C220" i="12"/>
  <c r="E218" i="12"/>
  <c r="D218" i="12"/>
  <c r="C218" i="12"/>
  <c r="E217" i="12"/>
  <c r="D217" i="12"/>
  <c r="C217" i="12"/>
  <c r="E216" i="12"/>
  <c r="D216" i="12"/>
  <c r="C216" i="12"/>
  <c r="E215" i="12"/>
  <c r="D215" i="12"/>
  <c r="C215" i="12"/>
  <c r="E214" i="12"/>
  <c r="D214" i="12"/>
  <c r="C214" i="12"/>
  <c r="E213" i="12"/>
  <c r="D213" i="12"/>
  <c r="C213" i="12"/>
  <c r="E212" i="12"/>
  <c r="D212" i="12"/>
  <c r="C212" i="12"/>
  <c r="E211" i="12"/>
  <c r="D211" i="12"/>
  <c r="C211" i="12"/>
  <c r="E210" i="12"/>
  <c r="D210" i="12"/>
  <c r="C210" i="12"/>
  <c r="E209" i="12"/>
  <c r="D209" i="12"/>
  <c r="C209" i="12"/>
  <c r="E208" i="12"/>
  <c r="D208" i="12"/>
  <c r="C208" i="12"/>
  <c r="E207" i="12"/>
  <c r="D207" i="12"/>
  <c r="C207" i="12"/>
  <c r="E206" i="12"/>
  <c r="D206" i="12"/>
  <c r="C206" i="12"/>
  <c r="E205" i="12"/>
  <c r="D205" i="12"/>
  <c r="C205" i="12"/>
  <c r="E200" i="12"/>
  <c r="D200" i="12"/>
  <c r="C200" i="12"/>
  <c r="E199" i="12"/>
  <c r="D199" i="12"/>
  <c r="C199" i="12"/>
  <c r="E198" i="12"/>
  <c r="D198" i="12"/>
  <c r="C198" i="12"/>
  <c r="E197" i="12"/>
  <c r="D197" i="12"/>
  <c r="C197" i="12"/>
  <c r="E196" i="12"/>
  <c r="D196" i="12"/>
  <c r="C196" i="12"/>
  <c r="E195" i="12"/>
  <c r="D195" i="12"/>
  <c r="C195" i="12"/>
  <c r="E194" i="12"/>
  <c r="D194" i="12"/>
  <c r="C194" i="12"/>
  <c r="E193" i="12"/>
  <c r="D193" i="12"/>
  <c r="C193" i="12"/>
  <c r="E192" i="12"/>
  <c r="D192" i="12"/>
  <c r="C192" i="12"/>
  <c r="E191" i="12"/>
  <c r="D191" i="12"/>
  <c r="C191" i="12"/>
  <c r="E190" i="12"/>
  <c r="D190" i="12"/>
  <c r="C190" i="12"/>
  <c r="E189" i="12"/>
  <c r="D189" i="12"/>
  <c r="C189" i="12"/>
  <c r="E188" i="12"/>
  <c r="D188" i="12"/>
  <c r="C188" i="12"/>
  <c r="E187" i="12"/>
  <c r="D187" i="12"/>
  <c r="C187" i="12"/>
  <c r="E186" i="12"/>
  <c r="D186" i="12"/>
  <c r="C186" i="12"/>
  <c r="E185" i="12"/>
  <c r="D185" i="12"/>
  <c r="C185" i="12"/>
  <c r="E184" i="12"/>
  <c r="D184" i="12"/>
  <c r="C184" i="12"/>
  <c r="E183" i="12"/>
  <c r="D183" i="12"/>
  <c r="C183" i="12"/>
  <c r="E182" i="12"/>
  <c r="D182" i="12"/>
  <c r="C182" i="12"/>
  <c r="E181" i="12"/>
  <c r="D181" i="12"/>
  <c r="C181" i="12"/>
  <c r="E180" i="12"/>
  <c r="D180" i="12"/>
  <c r="C180" i="12"/>
  <c r="E179" i="12"/>
  <c r="D179" i="12"/>
  <c r="C179" i="12"/>
  <c r="E178" i="12"/>
  <c r="D178" i="12"/>
  <c r="C178" i="12"/>
  <c r="E177" i="12"/>
  <c r="D177" i="12"/>
  <c r="C177" i="12"/>
  <c r="E176" i="12"/>
  <c r="D176" i="12"/>
  <c r="C176" i="12"/>
  <c r="E175" i="12"/>
  <c r="D175" i="12"/>
  <c r="C175" i="12"/>
  <c r="E174" i="12"/>
  <c r="D174" i="12"/>
  <c r="C174" i="12"/>
  <c r="E173" i="12"/>
  <c r="D173" i="12"/>
  <c r="C173" i="12"/>
  <c r="E172" i="12"/>
  <c r="D172" i="12"/>
  <c r="C172" i="12"/>
  <c r="E171" i="12"/>
  <c r="D171" i="12"/>
  <c r="C171" i="12"/>
  <c r="E170" i="12"/>
  <c r="D170" i="12"/>
  <c r="C170" i="12"/>
  <c r="E169" i="12"/>
  <c r="D169" i="12"/>
  <c r="C169" i="12"/>
  <c r="E168" i="12"/>
  <c r="D168" i="12"/>
  <c r="C168" i="12"/>
  <c r="E167" i="12"/>
  <c r="D167" i="12"/>
  <c r="C167" i="12"/>
  <c r="E163" i="12"/>
  <c r="D163" i="12"/>
  <c r="C163" i="12"/>
  <c r="E162" i="12"/>
  <c r="D162" i="12"/>
  <c r="C162" i="12"/>
  <c r="C158" i="12"/>
  <c r="C157" i="12"/>
  <c r="C156" i="12"/>
  <c r="C155" i="12"/>
  <c r="C154" i="12"/>
  <c r="E152" i="12"/>
  <c r="D152" i="12"/>
  <c r="C152" i="12"/>
  <c r="E151" i="12"/>
  <c r="D151" i="12"/>
  <c r="C151" i="12"/>
  <c r="E150" i="12"/>
  <c r="D150" i="12"/>
  <c r="C150" i="12"/>
  <c r="E149" i="12"/>
  <c r="D149" i="12"/>
  <c r="C149" i="12"/>
  <c r="E148" i="12"/>
  <c r="D148" i="12"/>
  <c r="C148" i="12"/>
  <c r="E147" i="12"/>
  <c r="D147" i="12"/>
  <c r="C147" i="12"/>
  <c r="E146" i="12"/>
  <c r="D146" i="12"/>
  <c r="C146" i="12"/>
  <c r="E145" i="12"/>
  <c r="D145" i="12"/>
  <c r="C145" i="12"/>
  <c r="E144" i="12"/>
  <c r="D144" i="12"/>
  <c r="C144" i="12"/>
  <c r="E143" i="12"/>
  <c r="D143" i="12"/>
  <c r="C143" i="12"/>
  <c r="E140" i="12"/>
  <c r="D140" i="12"/>
  <c r="C140" i="12"/>
  <c r="E139" i="12"/>
  <c r="D139" i="12"/>
  <c r="C139" i="12"/>
  <c r="E138" i="12"/>
  <c r="D138" i="12"/>
  <c r="C138" i="12"/>
  <c r="E137" i="12"/>
  <c r="D137" i="12"/>
  <c r="C137" i="12"/>
  <c r="E136" i="12"/>
  <c r="D136" i="12"/>
  <c r="C136" i="12"/>
  <c r="E135" i="12"/>
  <c r="D135" i="12"/>
  <c r="C135" i="12"/>
  <c r="E134" i="12"/>
  <c r="D134" i="12"/>
  <c r="C134" i="12"/>
  <c r="E133" i="12"/>
  <c r="D133" i="12"/>
  <c r="C133" i="12"/>
  <c r="E132" i="12"/>
  <c r="D132" i="12"/>
  <c r="C132" i="12"/>
  <c r="E131" i="12"/>
  <c r="D131" i="12"/>
  <c r="C131" i="12"/>
  <c r="E130" i="12"/>
  <c r="D130" i="12"/>
  <c r="C130" i="12"/>
  <c r="E129" i="12"/>
  <c r="D129" i="12"/>
  <c r="C129" i="12"/>
  <c r="E128" i="12"/>
  <c r="D128" i="12"/>
  <c r="C128" i="12"/>
  <c r="G124" i="12"/>
  <c r="H123" i="12"/>
  <c r="G123" i="12"/>
  <c r="F123" i="12"/>
  <c r="E123" i="12"/>
  <c r="D123" i="12"/>
  <c r="C123" i="12"/>
  <c r="H122" i="12"/>
  <c r="F122" i="12"/>
  <c r="E122" i="12"/>
  <c r="D122" i="12"/>
  <c r="C122" i="12"/>
  <c r="H121" i="12"/>
  <c r="H118" i="12" s="1"/>
  <c r="F121" i="12"/>
  <c r="F118" i="12" s="1"/>
  <c r="E121" i="12"/>
  <c r="E118" i="12" s="1"/>
  <c r="D121" i="12"/>
  <c r="D118" i="12" s="1"/>
  <c r="C121" i="12"/>
  <c r="C118" i="12" s="1"/>
  <c r="H117" i="12"/>
  <c r="F117" i="12"/>
  <c r="E117" i="12"/>
  <c r="D117" i="12"/>
  <c r="C117" i="12"/>
  <c r="H116" i="12"/>
  <c r="F116" i="12"/>
  <c r="E116" i="12"/>
  <c r="D116" i="12"/>
  <c r="C116" i="12"/>
  <c r="H115" i="12"/>
  <c r="F115" i="12"/>
  <c r="E115" i="12"/>
  <c r="D115" i="12"/>
  <c r="C115" i="12"/>
  <c r="H114" i="12"/>
  <c r="F114" i="12"/>
  <c r="E114" i="12"/>
  <c r="D114" i="12"/>
  <c r="C114" i="12"/>
  <c r="H113" i="12"/>
  <c r="F113" i="12"/>
  <c r="E113" i="12"/>
  <c r="D113" i="12"/>
  <c r="C113" i="12"/>
  <c r="H112" i="12"/>
  <c r="F112" i="12"/>
  <c r="E112" i="12"/>
  <c r="D112" i="12"/>
  <c r="C112" i="12"/>
  <c r="H111" i="12"/>
  <c r="F111" i="12"/>
  <c r="E111" i="12"/>
  <c r="D111" i="12"/>
  <c r="C111" i="12"/>
  <c r="H110" i="12"/>
  <c r="F110" i="12"/>
  <c r="E110" i="12"/>
  <c r="D110" i="12"/>
  <c r="C110" i="12"/>
  <c r="H109" i="12"/>
  <c r="F109" i="12"/>
  <c r="E109" i="12"/>
  <c r="D109" i="12"/>
  <c r="C109" i="12"/>
  <c r="H108" i="12"/>
  <c r="F108" i="12"/>
  <c r="E108" i="12"/>
  <c r="D108" i="12"/>
  <c r="C108" i="12"/>
  <c r="H107" i="12"/>
  <c r="F107" i="12"/>
  <c r="E107" i="12"/>
  <c r="D107" i="12"/>
  <c r="C107" i="12"/>
  <c r="H106" i="12"/>
  <c r="F106" i="12"/>
  <c r="E106" i="12"/>
  <c r="D106" i="12"/>
  <c r="C106" i="12"/>
  <c r="H105" i="12"/>
  <c r="F105" i="12"/>
  <c r="E105" i="12"/>
  <c r="D105" i="12"/>
  <c r="C105" i="12"/>
  <c r="E101" i="12"/>
  <c r="D101" i="12"/>
  <c r="C101" i="12"/>
  <c r="E100" i="12"/>
  <c r="D100" i="12"/>
  <c r="C100" i="12"/>
  <c r="E99" i="12"/>
  <c r="D99" i="12"/>
  <c r="C99" i="12"/>
  <c r="E96" i="12"/>
  <c r="D96" i="12"/>
  <c r="C96" i="12"/>
  <c r="C95" i="12"/>
  <c r="E94" i="12"/>
  <c r="D94" i="12"/>
  <c r="C94" i="12"/>
  <c r="E93" i="12"/>
  <c r="D93" i="12"/>
  <c r="C93" i="12"/>
  <c r="E92" i="12"/>
  <c r="D92" i="12"/>
  <c r="C92" i="12"/>
  <c r="E91" i="12"/>
  <c r="D91" i="12"/>
  <c r="C91" i="12"/>
  <c r="E89" i="12"/>
  <c r="D89" i="12"/>
  <c r="C89" i="12"/>
  <c r="E88" i="12"/>
  <c r="D88" i="12"/>
  <c r="C88" i="12"/>
  <c r="E87" i="12"/>
  <c r="D87" i="12"/>
  <c r="C87" i="12"/>
  <c r="C85" i="12"/>
  <c r="E84" i="12"/>
  <c r="D84" i="12"/>
  <c r="C84" i="12"/>
  <c r="E83" i="12"/>
  <c r="D83" i="12"/>
  <c r="C83" i="12"/>
  <c r="E82" i="12"/>
  <c r="D82" i="12"/>
  <c r="C82" i="12"/>
  <c r="E81" i="12"/>
  <c r="D81" i="12"/>
  <c r="C81" i="12"/>
  <c r="E80" i="12"/>
  <c r="D80" i="12"/>
  <c r="C80" i="12"/>
  <c r="E79" i="12"/>
  <c r="D79" i="12"/>
  <c r="C79" i="12"/>
  <c r="E77" i="12"/>
  <c r="D77" i="12"/>
  <c r="C77" i="12"/>
  <c r="E76" i="12"/>
  <c r="D76" i="12"/>
  <c r="C76" i="12"/>
  <c r="E75" i="12"/>
  <c r="D75" i="12"/>
  <c r="C75" i="12"/>
  <c r="E74" i="12"/>
  <c r="D74" i="12"/>
  <c r="C74" i="12"/>
  <c r="E73" i="12"/>
  <c r="D73" i="12"/>
  <c r="C73" i="12"/>
  <c r="C68" i="12"/>
  <c r="C67" i="12"/>
  <c r="E65" i="12"/>
  <c r="D65" i="12"/>
  <c r="C65" i="12"/>
  <c r="E64" i="12"/>
  <c r="D64" i="12"/>
  <c r="C64" i="12"/>
  <c r="E63" i="12"/>
  <c r="D63" i="12"/>
  <c r="C63" i="12"/>
  <c r="C61" i="12"/>
  <c r="C60" i="12" s="1"/>
  <c r="E59" i="12"/>
  <c r="D59" i="12"/>
  <c r="C59" i="12"/>
  <c r="E58" i="12"/>
  <c r="D58" i="12"/>
  <c r="C58" i="12"/>
  <c r="E57" i="12"/>
  <c r="D57" i="12"/>
  <c r="C57" i="12"/>
  <c r="E56" i="12"/>
  <c r="D56" i="12"/>
  <c r="C56" i="12"/>
  <c r="C54" i="12"/>
  <c r="C53" i="12" s="1"/>
  <c r="E52" i="12"/>
  <c r="D52" i="12"/>
  <c r="C52" i="12"/>
  <c r="E51" i="12"/>
  <c r="D51" i="12"/>
  <c r="C51" i="12"/>
  <c r="C49" i="12"/>
  <c r="C48" i="12"/>
  <c r="C47" i="12"/>
  <c r="C46" i="12"/>
  <c r="C45" i="12"/>
  <c r="E43" i="12"/>
  <c r="D43" i="12"/>
  <c r="C43" i="12"/>
  <c r="E42" i="12"/>
  <c r="D42" i="12"/>
  <c r="C42" i="12"/>
  <c r="E41" i="12"/>
  <c r="D41" i="12"/>
  <c r="C41" i="12"/>
  <c r="E40" i="12"/>
  <c r="D40" i="12"/>
  <c r="C40" i="12"/>
  <c r="E39" i="12"/>
  <c r="D39" i="12"/>
  <c r="C39" i="12"/>
  <c r="E38" i="12"/>
  <c r="D38" i="12"/>
  <c r="C38" i="12"/>
  <c r="E37" i="12"/>
  <c r="D37" i="12"/>
  <c r="C37" i="12"/>
  <c r="E36" i="12"/>
  <c r="D36" i="12"/>
  <c r="C36" i="12"/>
  <c r="E35" i="12"/>
  <c r="D35" i="12"/>
  <c r="C35" i="12"/>
  <c r="E34" i="12"/>
  <c r="D34" i="12"/>
  <c r="C34" i="12"/>
  <c r="E33" i="12"/>
  <c r="D33" i="12"/>
  <c r="C33" i="12"/>
  <c r="C31" i="12"/>
  <c r="C30" i="12"/>
  <c r="C29" i="12"/>
  <c r="C28" i="12"/>
  <c r="C27" i="12"/>
  <c r="C26" i="12"/>
  <c r="E24" i="12"/>
  <c r="D24" i="12"/>
  <c r="C24" i="12"/>
  <c r="E23" i="12"/>
  <c r="D23" i="12"/>
  <c r="C23" i="12"/>
  <c r="E22" i="12"/>
  <c r="D22" i="12"/>
  <c r="C22" i="12"/>
  <c r="E21" i="12"/>
  <c r="D21" i="12"/>
  <c r="C21" i="12"/>
  <c r="E20" i="12"/>
  <c r="D20" i="12"/>
  <c r="C20" i="12"/>
  <c r="E19" i="12"/>
  <c r="D19" i="12"/>
  <c r="C19" i="12"/>
  <c r="E18" i="12"/>
  <c r="D18" i="12"/>
  <c r="C18" i="12"/>
  <c r="E17" i="12"/>
  <c r="D17" i="12"/>
  <c r="C17" i="12"/>
  <c r="E16" i="12"/>
  <c r="D16" i="12"/>
  <c r="C16" i="12"/>
  <c r="E15" i="12"/>
  <c r="D15" i="12"/>
  <c r="C15" i="12"/>
  <c r="E14" i="12"/>
  <c r="D14" i="12"/>
  <c r="C14" i="12"/>
  <c r="E13" i="12"/>
  <c r="D13" i="12"/>
  <c r="C13" i="12"/>
  <c r="E12" i="12"/>
  <c r="D12" i="12"/>
  <c r="C12" i="12"/>
  <c r="E11" i="12"/>
  <c r="D11" i="12"/>
  <c r="C11" i="12"/>
  <c r="A5" i="12"/>
  <c r="A4" i="12"/>
  <c r="A3" i="12"/>
  <c r="A2" i="12"/>
  <c r="AA474" i="12" l="1"/>
  <c r="K474" i="12" s="1"/>
  <c r="F540" i="12"/>
  <c r="J540" i="12"/>
  <c r="C516" i="12"/>
  <c r="G540" i="12"/>
  <c r="K540" i="12"/>
  <c r="C503" i="12"/>
  <c r="L540" i="12"/>
  <c r="C532" i="12"/>
  <c r="C539" i="12"/>
  <c r="H443" i="12"/>
  <c r="P443" i="12"/>
  <c r="D335" i="12"/>
  <c r="H335" i="12"/>
  <c r="H329" i="12" s="1"/>
  <c r="L335" i="12"/>
  <c r="L329" i="12" s="1"/>
  <c r="P335" i="12"/>
  <c r="P329" i="12" s="1"/>
  <c r="G9" i="13"/>
  <c r="Q335" i="12"/>
  <c r="M436" i="12"/>
  <c r="D440" i="12"/>
  <c r="L440" i="12"/>
  <c r="C447" i="13"/>
  <c r="J335" i="12"/>
  <c r="C335" i="12"/>
  <c r="C329" i="12" s="1"/>
  <c r="O335" i="12"/>
  <c r="O329" i="12" s="1"/>
  <c r="F335" i="12"/>
  <c r="N335" i="12"/>
  <c r="K335" i="12"/>
  <c r="K329" i="12" s="1"/>
  <c r="C443" i="12"/>
  <c r="C66" i="12"/>
  <c r="E102" i="12"/>
  <c r="D219" i="12"/>
  <c r="D273" i="12"/>
  <c r="C279" i="12"/>
  <c r="G426" i="12"/>
  <c r="Q433" i="12"/>
  <c r="D443" i="12"/>
  <c r="M335" i="12"/>
  <c r="M329" i="12" s="1"/>
  <c r="E10" i="12"/>
  <c r="E90" i="12"/>
  <c r="E86" i="12" s="1"/>
  <c r="E219" i="12"/>
  <c r="C245" i="12"/>
  <c r="E273" i="12"/>
  <c r="C273" i="12"/>
  <c r="I433" i="12"/>
  <c r="E164" i="12"/>
  <c r="K347" i="12"/>
  <c r="K343" i="12" s="1"/>
  <c r="I407" i="12"/>
  <c r="C412" i="12"/>
  <c r="AA412" i="12" s="1"/>
  <c r="K412" i="12" s="1"/>
  <c r="Q436" i="12"/>
  <c r="C78" i="12"/>
  <c r="F433" i="12"/>
  <c r="J433" i="12"/>
  <c r="H436" i="12"/>
  <c r="P436" i="12"/>
  <c r="L443" i="12"/>
  <c r="D50" i="12"/>
  <c r="D55" i="12"/>
  <c r="C62" i="12"/>
  <c r="C153" i="12"/>
  <c r="I347" i="12"/>
  <c r="I343" i="12" s="1"/>
  <c r="C347" i="12"/>
  <c r="C343" i="12" s="1"/>
  <c r="G347" i="12"/>
  <c r="G343" i="12" s="1"/>
  <c r="O347" i="12"/>
  <c r="O343" i="12" s="1"/>
  <c r="E436" i="12"/>
  <c r="E443" i="12"/>
  <c r="I443" i="12"/>
  <c r="M443" i="12"/>
  <c r="Q443" i="12"/>
  <c r="F329" i="12"/>
  <c r="E201" i="12"/>
  <c r="D142" i="12"/>
  <c r="C320" i="12"/>
  <c r="E335" i="12"/>
  <c r="E329" i="12" s="1"/>
  <c r="I335" i="12"/>
  <c r="I329" i="12" s="1"/>
  <c r="F369" i="12"/>
  <c r="C414" i="12"/>
  <c r="AB414" i="12" s="1"/>
  <c r="J426" i="12"/>
  <c r="K426" i="12"/>
  <c r="O426" i="12"/>
  <c r="P440" i="12"/>
  <c r="M440" i="12"/>
  <c r="Q440" i="12"/>
  <c r="G443" i="12"/>
  <c r="O443" i="12"/>
  <c r="Q329" i="12"/>
  <c r="C50" i="12"/>
  <c r="D124" i="12"/>
  <c r="H124" i="12"/>
  <c r="E407" i="12"/>
  <c r="C32" i="12"/>
  <c r="D32" i="12"/>
  <c r="E32" i="12"/>
  <c r="E50" i="12"/>
  <c r="C72" i="12"/>
  <c r="D78" i="12"/>
  <c r="D72" i="12" s="1"/>
  <c r="C219" i="12"/>
  <c r="D279" i="12"/>
  <c r="G335" i="12"/>
  <c r="G329" i="12" s="1"/>
  <c r="N407" i="12"/>
  <c r="C426" i="12"/>
  <c r="O445" i="12"/>
  <c r="H440" i="12"/>
  <c r="D62" i="12"/>
  <c r="E279" i="12"/>
  <c r="I369" i="12"/>
  <c r="N369" i="12"/>
  <c r="F382" i="12"/>
  <c r="J382" i="12"/>
  <c r="N382" i="12"/>
  <c r="G382" i="12"/>
  <c r="J407" i="12"/>
  <c r="Q407" i="12"/>
  <c r="E440" i="12"/>
  <c r="I440" i="12"/>
  <c r="E142" i="12"/>
  <c r="C201" i="12"/>
  <c r="D201" i="12"/>
  <c r="D320" i="12"/>
  <c r="L382" i="12"/>
  <c r="P407" i="12"/>
  <c r="D407" i="12"/>
  <c r="H407" i="12"/>
  <c r="L407" i="12"/>
  <c r="N433" i="12"/>
  <c r="I436" i="12"/>
  <c r="C141" i="12"/>
  <c r="E204" i="12"/>
  <c r="D204" i="12"/>
  <c r="D238" i="12"/>
  <c r="E263" i="12"/>
  <c r="E286" i="12"/>
  <c r="C297" i="12"/>
  <c r="E320" i="12"/>
  <c r="J329" i="12"/>
  <c r="L445" i="12"/>
  <c r="E446" i="12"/>
  <c r="I446" i="12"/>
  <c r="M446" i="12"/>
  <c r="Q446" i="12"/>
  <c r="P446" i="12"/>
  <c r="F446" i="12"/>
  <c r="C433" i="12"/>
  <c r="G433" i="12"/>
  <c r="K445" i="12"/>
  <c r="O433" i="12"/>
  <c r="F436" i="12"/>
  <c r="J445" i="12"/>
  <c r="N436" i="12"/>
  <c r="K446" i="12"/>
  <c r="K443" i="12"/>
  <c r="E55" i="12"/>
  <c r="C164" i="12"/>
  <c r="C286" i="12"/>
  <c r="D286" i="12"/>
  <c r="C315" i="12"/>
  <c r="D347" i="12"/>
  <c r="D343" i="12" s="1"/>
  <c r="H347" i="12"/>
  <c r="H343" i="12" s="1"/>
  <c r="L347" i="12"/>
  <c r="L343" i="12" s="1"/>
  <c r="P347" i="12"/>
  <c r="P343" i="12" s="1"/>
  <c r="E347" i="12"/>
  <c r="E343" i="12" s="1"/>
  <c r="C369" i="12"/>
  <c r="G369" i="12"/>
  <c r="K369" i="12"/>
  <c r="O369" i="12"/>
  <c r="Q369" i="12"/>
  <c r="D382" i="12"/>
  <c r="C413" i="12"/>
  <c r="F426" i="12"/>
  <c r="D446" i="12"/>
  <c r="H446" i="12"/>
  <c r="L446" i="12"/>
  <c r="E433" i="12"/>
  <c r="M433" i="12"/>
  <c r="D436" i="12"/>
  <c r="L436" i="12"/>
  <c r="F440" i="12"/>
  <c r="J440" i="12"/>
  <c r="N440" i="12"/>
  <c r="D460" i="12"/>
  <c r="E124" i="12"/>
  <c r="E297" i="12"/>
  <c r="N329" i="12"/>
  <c r="F407" i="12"/>
  <c r="F445" i="12"/>
  <c r="N445" i="12"/>
  <c r="E445" i="12"/>
  <c r="C10" i="12"/>
  <c r="D10" i="12"/>
  <c r="E62" i="12"/>
  <c r="E78" i="12"/>
  <c r="E72" i="12" s="1"/>
  <c r="C90" i="12"/>
  <c r="C86" i="12" s="1"/>
  <c r="D90" i="12"/>
  <c r="D86" i="12" s="1"/>
  <c r="C102" i="12"/>
  <c r="F124" i="12"/>
  <c r="D141" i="12"/>
  <c r="E141" i="12"/>
  <c r="C238" i="12"/>
  <c r="C263" i="12"/>
  <c r="M347" i="12"/>
  <c r="M343" i="12" s="1"/>
  <c r="Q347" i="12"/>
  <c r="Q343" i="12" s="1"/>
  <c r="E369" i="12"/>
  <c r="M369" i="12"/>
  <c r="J369" i="12"/>
  <c r="C382" i="12"/>
  <c r="K382" i="12"/>
  <c r="O382" i="12"/>
  <c r="H382" i="12"/>
  <c r="P382" i="12"/>
  <c r="M407" i="12"/>
  <c r="R407" i="12"/>
  <c r="G445" i="12"/>
  <c r="J436" i="12"/>
  <c r="AB473" i="12"/>
  <c r="AA473" i="12"/>
  <c r="K473" i="12" s="1"/>
  <c r="C525" i="12"/>
  <c r="C540" i="12" s="1"/>
  <c r="D445" i="12"/>
  <c r="D426" i="12"/>
  <c r="H445" i="12"/>
  <c r="H426" i="12"/>
  <c r="P445" i="12"/>
  <c r="P426" i="12"/>
  <c r="L426" i="12"/>
  <c r="C25" i="12"/>
  <c r="C44" i="12"/>
  <c r="C55" i="12"/>
  <c r="D164" i="12"/>
  <c r="D263" i="12"/>
  <c r="D297" i="12"/>
  <c r="C407" i="12"/>
  <c r="G407" i="12"/>
  <c r="O407" i="12"/>
  <c r="I445" i="12"/>
  <c r="J446" i="12"/>
  <c r="N446" i="12"/>
  <c r="G446" i="12"/>
  <c r="O446" i="12"/>
  <c r="K433" i="12"/>
  <c r="C460" i="12"/>
  <c r="C204" i="12"/>
  <c r="D329" i="12"/>
  <c r="E382" i="12"/>
  <c r="I382" i="12"/>
  <c r="M382" i="12"/>
  <c r="Q382" i="12"/>
  <c r="C411" i="12"/>
  <c r="AA472" i="12"/>
  <c r="K472" i="12" s="1"/>
  <c r="E540" i="12"/>
  <c r="I540" i="12"/>
  <c r="M540" i="12"/>
  <c r="D369" i="12"/>
  <c r="H369" i="12"/>
  <c r="L369" i="12"/>
  <c r="P369" i="12"/>
  <c r="E426" i="12"/>
  <c r="I426" i="12"/>
  <c r="M426" i="12"/>
  <c r="Q426" i="12"/>
  <c r="N426" i="12"/>
  <c r="D433" i="12"/>
  <c r="H433" i="12"/>
  <c r="L433" i="12"/>
  <c r="P433" i="12"/>
  <c r="C436" i="12"/>
  <c r="G436" i="12"/>
  <c r="K436" i="12"/>
  <c r="O436" i="12"/>
  <c r="C440" i="12"/>
  <c r="G440" i="12"/>
  <c r="K440" i="12"/>
  <c r="O440" i="12"/>
  <c r="F443" i="12"/>
  <c r="J443" i="12"/>
  <c r="N443" i="12"/>
  <c r="Q445" i="12"/>
  <c r="E460" i="12"/>
  <c r="D102" i="12"/>
  <c r="C124" i="12"/>
  <c r="C142" i="12"/>
  <c r="E238" i="12"/>
  <c r="F347" i="12"/>
  <c r="F343" i="12" s="1"/>
  <c r="J347" i="12"/>
  <c r="J343" i="12" s="1"/>
  <c r="N347" i="12"/>
  <c r="N343" i="12" s="1"/>
  <c r="M445" i="12"/>
  <c r="M539" i="11"/>
  <c r="L539" i="11"/>
  <c r="K539" i="11"/>
  <c r="J539" i="11"/>
  <c r="I539" i="11"/>
  <c r="H539" i="11"/>
  <c r="G539" i="11"/>
  <c r="F539" i="11"/>
  <c r="E539" i="11"/>
  <c r="D539" i="11"/>
  <c r="C538" i="11"/>
  <c r="C535" i="11"/>
  <c r="C534" i="11"/>
  <c r="C533" i="11"/>
  <c r="M532" i="11"/>
  <c r="L532" i="11"/>
  <c r="K532" i="11"/>
  <c r="J532" i="11"/>
  <c r="I532" i="11"/>
  <c r="H532" i="11"/>
  <c r="G532" i="11"/>
  <c r="F532" i="11"/>
  <c r="E532" i="11"/>
  <c r="D532" i="11"/>
  <c r="C531" i="11"/>
  <c r="C530" i="11"/>
  <c r="C529" i="11"/>
  <c r="C528" i="11"/>
  <c r="C527" i="11"/>
  <c r="C526" i="11"/>
  <c r="M525" i="11"/>
  <c r="L525" i="11"/>
  <c r="K525" i="11"/>
  <c r="J525" i="11"/>
  <c r="I525" i="11"/>
  <c r="H525" i="11"/>
  <c r="G525" i="11"/>
  <c r="F525" i="11"/>
  <c r="E525" i="11"/>
  <c r="D525" i="11"/>
  <c r="C524" i="11"/>
  <c r="C523" i="11"/>
  <c r="C522" i="11"/>
  <c r="C521" i="11"/>
  <c r="C520" i="11"/>
  <c r="C519" i="11"/>
  <c r="C518" i="11"/>
  <c r="C517" i="11"/>
  <c r="M516" i="11"/>
  <c r="L516" i="11"/>
  <c r="K516" i="11"/>
  <c r="J516" i="11"/>
  <c r="I516" i="11"/>
  <c r="H516" i="11"/>
  <c r="G516" i="11"/>
  <c r="F516" i="11"/>
  <c r="E516" i="11"/>
  <c r="D516" i="11"/>
  <c r="C515" i="11"/>
  <c r="C514" i="11"/>
  <c r="C513" i="11"/>
  <c r="M512" i="11"/>
  <c r="L512" i="11"/>
  <c r="K512" i="11"/>
  <c r="J512" i="11"/>
  <c r="I512" i="11"/>
  <c r="H512" i="11"/>
  <c r="G512" i="11"/>
  <c r="F512" i="11"/>
  <c r="E512" i="11"/>
  <c r="D512" i="11"/>
  <c r="C511" i="11"/>
  <c r="C510" i="11"/>
  <c r="C509" i="11"/>
  <c r="M508" i="11"/>
  <c r="L508" i="11"/>
  <c r="K508" i="11"/>
  <c r="J508" i="11"/>
  <c r="I508" i="11"/>
  <c r="H508" i="11"/>
  <c r="G508" i="11"/>
  <c r="F508" i="11"/>
  <c r="E508" i="11"/>
  <c r="D508" i="11"/>
  <c r="C507" i="11"/>
  <c r="C506" i="11"/>
  <c r="C505" i="11"/>
  <c r="C504" i="11"/>
  <c r="C508" i="11" s="1"/>
  <c r="M503" i="11"/>
  <c r="L503" i="11"/>
  <c r="K503" i="11"/>
  <c r="J503" i="11"/>
  <c r="J540" i="11" s="1"/>
  <c r="I503" i="11"/>
  <c r="H503" i="11"/>
  <c r="G503" i="11"/>
  <c r="F503" i="11"/>
  <c r="F540" i="11" s="1"/>
  <c r="E503" i="11"/>
  <c r="D503" i="11"/>
  <c r="C502" i="11"/>
  <c r="C501" i="11"/>
  <c r="C500" i="11"/>
  <c r="C499" i="11"/>
  <c r="C498" i="11"/>
  <c r="C483" i="11"/>
  <c r="C482" i="11"/>
  <c r="AB479" i="11"/>
  <c r="AA479" i="11"/>
  <c r="F479" i="11" s="1"/>
  <c r="AB478" i="11"/>
  <c r="AA478" i="11"/>
  <c r="F478" i="11" s="1"/>
  <c r="AB477" i="11"/>
  <c r="AA477" i="11"/>
  <c r="F477" i="11"/>
  <c r="C474" i="11"/>
  <c r="C473" i="11"/>
  <c r="AA473" i="11" s="1"/>
  <c r="K473" i="11" s="1"/>
  <c r="C472" i="11"/>
  <c r="D459" i="11"/>
  <c r="C459" i="11"/>
  <c r="E458" i="11"/>
  <c r="D458" i="11"/>
  <c r="C458" i="11"/>
  <c r="E457" i="11"/>
  <c r="D457" i="11"/>
  <c r="C457" i="11"/>
  <c r="E456" i="11"/>
  <c r="D456" i="11"/>
  <c r="C456" i="11"/>
  <c r="E455" i="11"/>
  <c r="D455" i="11"/>
  <c r="C455" i="11"/>
  <c r="D454" i="11"/>
  <c r="C454" i="11"/>
  <c r="E453" i="11"/>
  <c r="D453" i="11"/>
  <c r="C453" i="11"/>
  <c r="D452" i="11"/>
  <c r="C452" i="11"/>
  <c r="E451" i="11"/>
  <c r="D451" i="11"/>
  <c r="C451" i="11"/>
  <c r="D450" i="11"/>
  <c r="C450" i="11"/>
  <c r="Q444" i="11"/>
  <c r="P444" i="11"/>
  <c r="O444" i="11"/>
  <c r="N444" i="11"/>
  <c r="M444" i="11"/>
  <c r="L444" i="11"/>
  <c r="K444" i="11"/>
  <c r="J444" i="11"/>
  <c r="I444" i="11"/>
  <c r="H444" i="11"/>
  <c r="G444" i="11"/>
  <c r="F444" i="11"/>
  <c r="E444" i="11"/>
  <c r="D444" i="11"/>
  <c r="C444" i="11"/>
  <c r="Q442" i="11"/>
  <c r="P442" i="11"/>
  <c r="O442" i="11"/>
  <c r="N442" i="11"/>
  <c r="M442" i="11"/>
  <c r="L442" i="11"/>
  <c r="K442" i="11"/>
  <c r="J442" i="11"/>
  <c r="I442" i="11"/>
  <c r="H442" i="11"/>
  <c r="G442" i="11"/>
  <c r="F442" i="11"/>
  <c r="E442" i="11"/>
  <c r="D442" i="11"/>
  <c r="C442" i="11"/>
  <c r="Q441" i="11"/>
  <c r="P441" i="11"/>
  <c r="O441" i="11"/>
  <c r="N441" i="11"/>
  <c r="M441" i="11"/>
  <c r="L441" i="11"/>
  <c r="K441" i="11"/>
  <c r="J441" i="11"/>
  <c r="I441" i="11"/>
  <c r="H441" i="11"/>
  <c r="G441" i="11"/>
  <c r="F441" i="11"/>
  <c r="E441" i="11"/>
  <c r="D441" i="11"/>
  <c r="C441" i="11"/>
  <c r="Q439" i="11"/>
  <c r="P439" i="11"/>
  <c r="O439" i="11"/>
  <c r="N439" i="11"/>
  <c r="M439" i="11"/>
  <c r="L439" i="11"/>
  <c r="K439" i="11"/>
  <c r="J439" i="11"/>
  <c r="I439" i="11"/>
  <c r="H439" i="11"/>
  <c r="G439" i="11"/>
  <c r="F439" i="11"/>
  <c r="E439" i="11"/>
  <c r="D439" i="11"/>
  <c r="C439" i="11"/>
  <c r="Q438" i="11"/>
  <c r="P438" i="11"/>
  <c r="O438" i="11"/>
  <c r="N438" i="11"/>
  <c r="M438" i="11"/>
  <c r="L438" i="11"/>
  <c r="K438" i="11"/>
  <c r="J438" i="11"/>
  <c r="I438" i="11"/>
  <c r="H438" i="11"/>
  <c r="G438" i="11"/>
  <c r="F438" i="11"/>
  <c r="E438" i="11"/>
  <c r="D438" i="11"/>
  <c r="C438" i="11"/>
  <c r="Q437" i="11"/>
  <c r="P437" i="11"/>
  <c r="O437" i="11"/>
  <c r="N437" i="11"/>
  <c r="M437" i="11"/>
  <c r="L437" i="11"/>
  <c r="K437" i="11"/>
  <c r="J437" i="11"/>
  <c r="I437" i="11"/>
  <c r="H437" i="11"/>
  <c r="G437" i="11"/>
  <c r="F437" i="11"/>
  <c r="E437" i="11"/>
  <c r="D437" i="11"/>
  <c r="C437" i="11"/>
  <c r="Q435" i="11"/>
  <c r="P435" i="11"/>
  <c r="O435" i="11"/>
  <c r="N435" i="11"/>
  <c r="M435" i="11"/>
  <c r="L435" i="11"/>
  <c r="K435" i="11"/>
  <c r="J435" i="11"/>
  <c r="I435" i="11"/>
  <c r="H435" i="11"/>
  <c r="G435" i="11"/>
  <c r="F435" i="11"/>
  <c r="E435" i="11"/>
  <c r="D435" i="11"/>
  <c r="C435" i="11"/>
  <c r="Q434" i="11"/>
  <c r="P434" i="11"/>
  <c r="O434" i="11"/>
  <c r="N434" i="11"/>
  <c r="M434" i="11"/>
  <c r="L434" i="11"/>
  <c r="K434" i="11"/>
  <c r="J434" i="11"/>
  <c r="I434" i="11"/>
  <c r="H434" i="11"/>
  <c r="G434" i="11"/>
  <c r="F434" i="11"/>
  <c r="E434" i="11"/>
  <c r="D434" i="11"/>
  <c r="C434" i="11"/>
  <c r="Q432" i="11"/>
  <c r="P432" i="11"/>
  <c r="O432" i="11"/>
  <c r="N432" i="11"/>
  <c r="M432" i="11"/>
  <c r="L432" i="11"/>
  <c r="K432" i="11"/>
  <c r="J432" i="11"/>
  <c r="I432" i="11"/>
  <c r="H432" i="11"/>
  <c r="G432" i="11"/>
  <c r="F432" i="11"/>
  <c r="E432" i="11"/>
  <c r="D432" i="11"/>
  <c r="C432" i="11"/>
  <c r="Q431" i="11"/>
  <c r="P431" i="11"/>
  <c r="O431" i="11"/>
  <c r="N431" i="11"/>
  <c r="M431" i="11"/>
  <c r="L431" i="11"/>
  <c r="K431" i="11"/>
  <c r="J431" i="11"/>
  <c r="I431" i="11"/>
  <c r="H431" i="11"/>
  <c r="G431" i="11"/>
  <c r="F431" i="11"/>
  <c r="E431" i="11"/>
  <c r="D431" i="11"/>
  <c r="C431" i="11"/>
  <c r="Q430" i="11"/>
  <c r="P430" i="11"/>
  <c r="O430" i="11"/>
  <c r="N430" i="11"/>
  <c r="M430" i="11"/>
  <c r="L430" i="11"/>
  <c r="K430" i="11"/>
  <c r="J430" i="11"/>
  <c r="I430" i="11"/>
  <c r="H430" i="11"/>
  <c r="G430" i="11"/>
  <c r="F430" i="11"/>
  <c r="E430" i="11"/>
  <c r="D430" i="11"/>
  <c r="C430" i="11"/>
  <c r="Q429" i="11"/>
  <c r="P429" i="11"/>
  <c r="O429" i="11"/>
  <c r="N429" i="11"/>
  <c r="M429" i="11"/>
  <c r="L429" i="11"/>
  <c r="K429" i="11"/>
  <c r="J429" i="11"/>
  <c r="I429" i="11"/>
  <c r="H429" i="11"/>
  <c r="G429" i="11"/>
  <c r="F429" i="11"/>
  <c r="E429" i="11"/>
  <c r="D429" i="11"/>
  <c r="C429" i="11"/>
  <c r="Q428" i="11"/>
  <c r="P428" i="11"/>
  <c r="O428" i="11"/>
  <c r="N428" i="11"/>
  <c r="M428" i="11"/>
  <c r="L428" i="11"/>
  <c r="K428" i="11"/>
  <c r="J428" i="11"/>
  <c r="I428" i="11"/>
  <c r="H428" i="11"/>
  <c r="G428" i="11"/>
  <c r="F428" i="11"/>
  <c r="E428" i="11"/>
  <c r="D428" i="11"/>
  <c r="C428" i="11"/>
  <c r="Q427" i="11"/>
  <c r="P427" i="11"/>
  <c r="O427" i="11"/>
  <c r="N427" i="11"/>
  <c r="M427" i="11"/>
  <c r="L427" i="11"/>
  <c r="K427" i="11"/>
  <c r="J427" i="11"/>
  <c r="I427" i="11"/>
  <c r="H427" i="11"/>
  <c r="G427" i="11"/>
  <c r="F427" i="11"/>
  <c r="E427" i="11"/>
  <c r="D427" i="11"/>
  <c r="C427" i="11"/>
  <c r="Q425" i="11"/>
  <c r="P425" i="11"/>
  <c r="O425" i="11"/>
  <c r="N425" i="11"/>
  <c r="M425" i="11"/>
  <c r="L425" i="11"/>
  <c r="K425" i="11"/>
  <c r="J425" i="11"/>
  <c r="I425" i="11"/>
  <c r="H425" i="11"/>
  <c r="G425" i="11"/>
  <c r="F425" i="11"/>
  <c r="E425" i="11"/>
  <c r="D425" i="11"/>
  <c r="C425" i="11"/>
  <c r="Q424" i="11"/>
  <c r="P424" i="11"/>
  <c r="O424" i="11"/>
  <c r="N424" i="11"/>
  <c r="M424" i="11"/>
  <c r="L424" i="11"/>
  <c r="K424" i="11"/>
  <c r="J424" i="11"/>
  <c r="I424" i="11"/>
  <c r="H424" i="11"/>
  <c r="G424" i="11"/>
  <c r="F424" i="11"/>
  <c r="E424" i="11"/>
  <c r="D424" i="11"/>
  <c r="C424" i="11"/>
  <c r="D419" i="11"/>
  <c r="C419" i="11"/>
  <c r="D418" i="11"/>
  <c r="C418" i="11"/>
  <c r="F414" i="11"/>
  <c r="E414" i="11"/>
  <c r="F413" i="11"/>
  <c r="E413" i="11"/>
  <c r="F412" i="11"/>
  <c r="E412" i="11"/>
  <c r="F411" i="11"/>
  <c r="E411" i="11"/>
  <c r="R406" i="11"/>
  <c r="Q406" i="11"/>
  <c r="P406" i="11"/>
  <c r="O406" i="11"/>
  <c r="N406" i="11"/>
  <c r="M406" i="11"/>
  <c r="L406" i="11"/>
  <c r="J406" i="11"/>
  <c r="I406" i="11"/>
  <c r="H406" i="11"/>
  <c r="G406" i="11"/>
  <c r="F406" i="11"/>
  <c r="E406" i="11"/>
  <c r="D406" i="11"/>
  <c r="C406" i="11"/>
  <c r="R405" i="11"/>
  <c r="Q405" i="11"/>
  <c r="P405" i="11"/>
  <c r="O405" i="11"/>
  <c r="N405" i="11"/>
  <c r="M405" i="11"/>
  <c r="L405" i="11"/>
  <c r="J405" i="11"/>
  <c r="I405" i="11"/>
  <c r="H405" i="11"/>
  <c r="G405" i="11"/>
  <c r="F405" i="11"/>
  <c r="E405" i="11"/>
  <c r="D405" i="11"/>
  <c r="C405" i="11"/>
  <c r="R404" i="11"/>
  <c r="Q404" i="11"/>
  <c r="P404" i="11"/>
  <c r="O404" i="11"/>
  <c r="N404" i="11"/>
  <c r="M404" i="11"/>
  <c r="L404" i="11"/>
  <c r="J404" i="11"/>
  <c r="I404" i="11"/>
  <c r="H404" i="11"/>
  <c r="G404" i="11"/>
  <c r="F404" i="11"/>
  <c r="E404" i="11"/>
  <c r="D404" i="11"/>
  <c r="C404" i="11"/>
  <c r="R403" i="11"/>
  <c r="R400" i="11" s="1"/>
  <c r="Q403" i="11"/>
  <c r="Q400" i="11" s="1"/>
  <c r="P403" i="11"/>
  <c r="P400" i="11" s="1"/>
  <c r="O403" i="11"/>
  <c r="O400" i="11" s="1"/>
  <c r="N403" i="11"/>
  <c r="N400" i="11" s="1"/>
  <c r="M403" i="11"/>
  <c r="M400" i="11" s="1"/>
  <c r="L403" i="11"/>
  <c r="L400" i="11" s="1"/>
  <c r="J403" i="11"/>
  <c r="J400" i="11" s="1"/>
  <c r="I403" i="11"/>
  <c r="I400" i="11" s="1"/>
  <c r="H403" i="11"/>
  <c r="H400" i="11" s="1"/>
  <c r="G403" i="11"/>
  <c r="G400" i="11" s="1"/>
  <c r="F403" i="11"/>
  <c r="F400" i="11" s="1"/>
  <c r="E403" i="11"/>
  <c r="E400" i="11" s="1"/>
  <c r="D403" i="11"/>
  <c r="D400" i="11" s="1"/>
  <c r="C403" i="11"/>
  <c r="C400" i="11" s="1"/>
  <c r="R399" i="11"/>
  <c r="Q399" i="11"/>
  <c r="P399" i="11"/>
  <c r="O399" i="11"/>
  <c r="N399" i="11"/>
  <c r="M399" i="11"/>
  <c r="L399" i="11"/>
  <c r="J399" i="11"/>
  <c r="I399" i="11"/>
  <c r="H399" i="11"/>
  <c r="G399" i="11"/>
  <c r="F399" i="11"/>
  <c r="E399" i="11"/>
  <c r="D399" i="11"/>
  <c r="C399" i="11"/>
  <c r="R398" i="11"/>
  <c r="Q398" i="11"/>
  <c r="P398" i="11"/>
  <c r="O398" i="11"/>
  <c r="N398" i="11"/>
  <c r="M398" i="11"/>
  <c r="L398" i="11"/>
  <c r="J398" i="11"/>
  <c r="I398" i="11"/>
  <c r="H398" i="11"/>
  <c r="G398" i="11"/>
  <c r="F398" i="11"/>
  <c r="E398" i="11"/>
  <c r="D398" i="11"/>
  <c r="C398" i="11"/>
  <c r="R397" i="11"/>
  <c r="Q397" i="11"/>
  <c r="P397" i="11"/>
  <c r="O397" i="11"/>
  <c r="N397" i="11"/>
  <c r="M397" i="11"/>
  <c r="L397" i="11"/>
  <c r="J397" i="11"/>
  <c r="I397" i="11"/>
  <c r="H397" i="11"/>
  <c r="G397" i="11"/>
  <c r="F397" i="11"/>
  <c r="E397" i="11"/>
  <c r="D397" i="11"/>
  <c r="C397" i="11"/>
  <c r="R396" i="11"/>
  <c r="Q396" i="11"/>
  <c r="P396" i="11"/>
  <c r="O396" i="11"/>
  <c r="N396" i="11"/>
  <c r="M396" i="11"/>
  <c r="L396" i="11"/>
  <c r="J396" i="11"/>
  <c r="I396" i="11"/>
  <c r="H396" i="11"/>
  <c r="G396" i="11"/>
  <c r="F396" i="11"/>
  <c r="E396" i="11"/>
  <c r="D396" i="11"/>
  <c r="C396" i="11"/>
  <c r="R395" i="11"/>
  <c r="Q395" i="11"/>
  <c r="P395" i="11"/>
  <c r="O395" i="11"/>
  <c r="N395" i="11"/>
  <c r="M395" i="11"/>
  <c r="L395" i="11"/>
  <c r="J395" i="11"/>
  <c r="I395" i="11"/>
  <c r="H395" i="11"/>
  <c r="G395" i="11"/>
  <c r="F395" i="11"/>
  <c r="E395" i="11"/>
  <c r="D395" i="11"/>
  <c r="C395" i="11"/>
  <c r="R394" i="11"/>
  <c r="Q394" i="11"/>
  <c r="P394" i="11"/>
  <c r="O394" i="11"/>
  <c r="N394" i="11"/>
  <c r="M394" i="11"/>
  <c r="L394" i="11"/>
  <c r="J394" i="11"/>
  <c r="I394" i="11"/>
  <c r="H394" i="11"/>
  <c r="G394" i="11"/>
  <c r="F394" i="11"/>
  <c r="E394" i="11"/>
  <c r="D394" i="11"/>
  <c r="C394" i="11"/>
  <c r="R393" i="11"/>
  <c r="Q393" i="11"/>
  <c r="P393" i="11"/>
  <c r="O393" i="11"/>
  <c r="N393" i="11"/>
  <c r="M393" i="11"/>
  <c r="L393" i="11"/>
  <c r="J393" i="11"/>
  <c r="I393" i="11"/>
  <c r="H393" i="11"/>
  <c r="G393" i="11"/>
  <c r="F393" i="11"/>
  <c r="E393" i="11"/>
  <c r="D393" i="11"/>
  <c r="C393" i="11"/>
  <c r="R392" i="11"/>
  <c r="Q392" i="11"/>
  <c r="P392" i="11"/>
  <c r="O392" i="11"/>
  <c r="N392" i="11"/>
  <c r="M392" i="11"/>
  <c r="L392" i="11"/>
  <c r="J392" i="11"/>
  <c r="I392" i="11"/>
  <c r="H392" i="11"/>
  <c r="G392" i="11"/>
  <c r="F392" i="11"/>
  <c r="E392" i="11"/>
  <c r="D392" i="11"/>
  <c r="C392" i="11"/>
  <c r="R391" i="11"/>
  <c r="Q391" i="11"/>
  <c r="P391" i="11"/>
  <c r="O391" i="11"/>
  <c r="N391" i="11"/>
  <c r="M391" i="11"/>
  <c r="L391" i="11"/>
  <c r="J391" i="11"/>
  <c r="I391" i="11"/>
  <c r="H391" i="11"/>
  <c r="G391" i="11"/>
  <c r="F391" i="11"/>
  <c r="E391" i="11"/>
  <c r="D391" i="11"/>
  <c r="C391" i="11"/>
  <c r="R390" i="11"/>
  <c r="Q390" i="11"/>
  <c r="P390" i="11"/>
  <c r="O390" i="11"/>
  <c r="N390" i="11"/>
  <c r="M390" i="11"/>
  <c r="L390" i="11"/>
  <c r="J390" i="11"/>
  <c r="I390" i="11"/>
  <c r="H390" i="11"/>
  <c r="G390" i="11"/>
  <c r="F390" i="11"/>
  <c r="E390" i="11"/>
  <c r="D390" i="11"/>
  <c r="C390" i="11"/>
  <c r="R389" i="11"/>
  <c r="Q389" i="11"/>
  <c r="P389" i="11"/>
  <c r="O389" i="11"/>
  <c r="N389" i="11"/>
  <c r="M389" i="11"/>
  <c r="L389" i="11"/>
  <c r="J389" i="11"/>
  <c r="I389" i="11"/>
  <c r="H389" i="11"/>
  <c r="G389" i="11"/>
  <c r="F389" i="11"/>
  <c r="E389" i="11"/>
  <c r="D389" i="11"/>
  <c r="C389" i="11"/>
  <c r="R388" i="11"/>
  <c r="Q388" i="11"/>
  <c r="P388" i="11"/>
  <c r="O388" i="11"/>
  <c r="N388" i="11"/>
  <c r="M388" i="11"/>
  <c r="L388" i="11"/>
  <c r="J388" i="11"/>
  <c r="I388" i="11"/>
  <c r="H388" i="11"/>
  <c r="G388" i="11"/>
  <c r="F388" i="11"/>
  <c r="E388" i="11"/>
  <c r="D388" i="11"/>
  <c r="C388" i="11"/>
  <c r="R387" i="11"/>
  <c r="Q387" i="11"/>
  <c r="P387" i="11"/>
  <c r="O387" i="11"/>
  <c r="N387" i="11"/>
  <c r="M387" i="11"/>
  <c r="L387" i="11"/>
  <c r="J387" i="11"/>
  <c r="I387" i="11"/>
  <c r="H387" i="11"/>
  <c r="G387" i="11"/>
  <c r="F387" i="11"/>
  <c r="E387" i="11"/>
  <c r="D387" i="11"/>
  <c r="C387" i="11"/>
  <c r="Q381" i="11"/>
  <c r="P381" i="11"/>
  <c r="O381" i="11"/>
  <c r="N381" i="11"/>
  <c r="M381" i="11"/>
  <c r="L381" i="11"/>
  <c r="K381" i="11"/>
  <c r="J381" i="11"/>
  <c r="I381" i="11"/>
  <c r="H381" i="11"/>
  <c r="G381" i="11"/>
  <c r="F381" i="11"/>
  <c r="E381" i="11"/>
  <c r="D381" i="11"/>
  <c r="C381" i="11"/>
  <c r="Q380" i="11"/>
  <c r="P380" i="11"/>
  <c r="O380" i="11"/>
  <c r="N380" i="11"/>
  <c r="M380" i="11"/>
  <c r="L380" i="11"/>
  <c r="K380" i="11"/>
  <c r="J380" i="11"/>
  <c r="I380" i="11"/>
  <c r="H380" i="11"/>
  <c r="G380" i="11"/>
  <c r="F380" i="11"/>
  <c r="E380" i="11"/>
  <c r="D380" i="11"/>
  <c r="C380" i="11"/>
  <c r="Q379" i="11"/>
  <c r="P379" i="11"/>
  <c r="O379" i="11"/>
  <c r="N379" i="11"/>
  <c r="M379" i="11"/>
  <c r="L379" i="11"/>
  <c r="K379" i="11"/>
  <c r="J379" i="11"/>
  <c r="I379" i="11"/>
  <c r="H379" i="11"/>
  <c r="G379" i="11"/>
  <c r="F379" i="11"/>
  <c r="E379" i="11"/>
  <c r="D379" i="11"/>
  <c r="C379" i="11"/>
  <c r="Q378" i="11"/>
  <c r="P378" i="11"/>
  <c r="O378" i="11"/>
  <c r="N378" i="11"/>
  <c r="M378" i="11"/>
  <c r="L378" i="11"/>
  <c r="K378" i="11"/>
  <c r="J378" i="11"/>
  <c r="I378" i="11"/>
  <c r="H378" i="11"/>
  <c r="G378" i="11"/>
  <c r="F378" i="11"/>
  <c r="E378" i="11"/>
  <c r="D378" i="11"/>
  <c r="C378" i="11"/>
  <c r="Q377" i="11"/>
  <c r="P377" i="11"/>
  <c r="O377" i="11"/>
  <c r="N377" i="11"/>
  <c r="M377" i="11"/>
  <c r="L377" i="11"/>
  <c r="K377" i="11"/>
  <c r="J377" i="11"/>
  <c r="I377" i="11"/>
  <c r="H377" i="11"/>
  <c r="G377" i="11"/>
  <c r="F377" i="11"/>
  <c r="E377" i="11"/>
  <c r="D377" i="11"/>
  <c r="C377" i="11"/>
  <c r="Q376" i="11"/>
  <c r="P376" i="11"/>
  <c r="O376" i="11"/>
  <c r="N376" i="11"/>
  <c r="M376" i="11"/>
  <c r="L376" i="11"/>
  <c r="K376" i="11"/>
  <c r="J376" i="11"/>
  <c r="I376" i="11"/>
  <c r="H376" i="11"/>
  <c r="G376" i="11"/>
  <c r="F376" i="11"/>
  <c r="E376" i="11"/>
  <c r="D376" i="11"/>
  <c r="C376" i="11"/>
  <c r="Q375" i="11"/>
  <c r="P375" i="11"/>
  <c r="O375" i="11"/>
  <c r="N375" i="11"/>
  <c r="M375" i="11"/>
  <c r="L375" i="11"/>
  <c r="K375" i="11"/>
  <c r="J375" i="11"/>
  <c r="I375" i="11"/>
  <c r="H375" i="11"/>
  <c r="G375" i="11"/>
  <c r="F375" i="11"/>
  <c r="E375" i="11"/>
  <c r="D375" i="11"/>
  <c r="C375" i="11"/>
  <c r="Q374" i="11"/>
  <c r="P374" i="11"/>
  <c r="O374" i="11"/>
  <c r="N374" i="11"/>
  <c r="M374" i="11"/>
  <c r="L374" i="11"/>
  <c r="K374" i="11"/>
  <c r="J374" i="11"/>
  <c r="I374" i="11"/>
  <c r="H374" i="11"/>
  <c r="G374" i="11"/>
  <c r="F374" i="11"/>
  <c r="E374" i="11"/>
  <c r="D374" i="11"/>
  <c r="C374" i="11"/>
  <c r="Q368" i="11"/>
  <c r="P368" i="11"/>
  <c r="O368" i="11"/>
  <c r="N368" i="11"/>
  <c r="M368" i="11"/>
  <c r="L368" i="11"/>
  <c r="K368" i="11"/>
  <c r="J368" i="11"/>
  <c r="I368" i="11"/>
  <c r="H368" i="11"/>
  <c r="G368" i="11"/>
  <c r="F368" i="11"/>
  <c r="E368" i="11"/>
  <c r="D368" i="11"/>
  <c r="C368" i="11"/>
  <c r="Q367" i="11"/>
  <c r="P367" i="11"/>
  <c r="O367" i="11"/>
  <c r="N367" i="11"/>
  <c r="M367" i="11"/>
  <c r="L367" i="11"/>
  <c r="K367" i="11"/>
  <c r="J367" i="11"/>
  <c r="I367" i="11"/>
  <c r="H367" i="11"/>
  <c r="G367" i="11"/>
  <c r="F367" i="11"/>
  <c r="E367" i="11"/>
  <c r="D367" i="11"/>
  <c r="C367" i="11"/>
  <c r="Q366" i="11"/>
  <c r="P366" i="11"/>
  <c r="O366" i="11"/>
  <c r="N366" i="11"/>
  <c r="M366" i="11"/>
  <c r="L366" i="11"/>
  <c r="K366" i="11"/>
  <c r="J366" i="11"/>
  <c r="I366" i="11"/>
  <c r="H366" i="11"/>
  <c r="G366" i="11"/>
  <c r="F366" i="11"/>
  <c r="E366" i="11"/>
  <c r="D366" i="11"/>
  <c r="C366" i="11"/>
  <c r="Q364" i="11"/>
  <c r="P364" i="11"/>
  <c r="O364" i="11"/>
  <c r="N364" i="11"/>
  <c r="M364" i="11"/>
  <c r="L364" i="11"/>
  <c r="K364" i="11"/>
  <c r="J364" i="11"/>
  <c r="I364" i="11"/>
  <c r="H364" i="11"/>
  <c r="G364" i="11"/>
  <c r="F364" i="11"/>
  <c r="E364" i="11"/>
  <c r="D364" i="11"/>
  <c r="C364" i="11"/>
  <c r="Q362" i="11"/>
  <c r="P362" i="11"/>
  <c r="O362" i="11"/>
  <c r="N362" i="11"/>
  <c r="M362" i="11"/>
  <c r="L362" i="11"/>
  <c r="K362" i="11"/>
  <c r="J362" i="11"/>
  <c r="I362" i="11"/>
  <c r="H362" i="11"/>
  <c r="G362" i="11"/>
  <c r="F362" i="11"/>
  <c r="E362" i="11"/>
  <c r="D362" i="11"/>
  <c r="C362" i="11"/>
  <c r="Q361" i="11"/>
  <c r="P361" i="11"/>
  <c r="O361" i="11"/>
  <c r="N361" i="11"/>
  <c r="M361" i="11"/>
  <c r="L361" i="11"/>
  <c r="K361" i="11"/>
  <c r="J361" i="11"/>
  <c r="I361" i="11"/>
  <c r="H361" i="11"/>
  <c r="G361" i="11"/>
  <c r="F361" i="11"/>
  <c r="E361" i="11"/>
  <c r="D361" i="11"/>
  <c r="C361" i="11"/>
  <c r="Q354" i="11"/>
  <c r="P354" i="11"/>
  <c r="O354" i="11"/>
  <c r="N354" i="11"/>
  <c r="M354" i="11"/>
  <c r="L354" i="11"/>
  <c r="K354" i="11"/>
  <c r="J354" i="11"/>
  <c r="I354" i="11"/>
  <c r="H354" i="11"/>
  <c r="G354" i="11"/>
  <c r="F354" i="11"/>
  <c r="E354" i="11"/>
  <c r="D354" i="11"/>
  <c r="C354" i="11"/>
  <c r="Q353" i="11"/>
  <c r="P353" i="11"/>
  <c r="O353" i="11"/>
  <c r="N353" i="11"/>
  <c r="M353" i="11"/>
  <c r="L353" i="11"/>
  <c r="K353" i="11"/>
  <c r="J353" i="11"/>
  <c r="I353" i="11"/>
  <c r="H353" i="11"/>
  <c r="G353" i="11"/>
  <c r="F353" i="11"/>
  <c r="E353" i="11"/>
  <c r="D353" i="11"/>
  <c r="C353" i="11"/>
  <c r="Q352" i="11"/>
  <c r="P352" i="11"/>
  <c r="O352" i="11"/>
  <c r="N352" i="11"/>
  <c r="M352" i="11"/>
  <c r="L352" i="11"/>
  <c r="K352" i="11"/>
  <c r="J352" i="11"/>
  <c r="I352" i="11"/>
  <c r="H352" i="11"/>
  <c r="G352" i="11"/>
  <c r="F352" i="11"/>
  <c r="E352" i="11"/>
  <c r="D352" i="11"/>
  <c r="C352" i="11"/>
  <c r="Q351" i="11"/>
  <c r="P351" i="11"/>
  <c r="O351" i="11"/>
  <c r="N351" i="11"/>
  <c r="M351" i="11"/>
  <c r="L351" i="11"/>
  <c r="K351" i="11"/>
  <c r="J351" i="11"/>
  <c r="I351" i="11"/>
  <c r="H351" i="11"/>
  <c r="G351" i="11"/>
  <c r="F351" i="11"/>
  <c r="E351" i="11"/>
  <c r="D351" i="11"/>
  <c r="C351" i="11"/>
  <c r="Q350" i="11"/>
  <c r="P350" i="11"/>
  <c r="O350" i="11"/>
  <c r="N350" i="11"/>
  <c r="M350" i="11"/>
  <c r="L350" i="11"/>
  <c r="K350" i="11"/>
  <c r="J350" i="11"/>
  <c r="I350" i="11"/>
  <c r="H350" i="11"/>
  <c r="G350" i="11"/>
  <c r="F350" i="11"/>
  <c r="E350" i="11"/>
  <c r="D350" i="11"/>
  <c r="C350" i="11"/>
  <c r="Q349" i="11"/>
  <c r="P349" i="11"/>
  <c r="O349" i="11"/>
  <c r="N349" i="11"/>
  <c r="M349" i="11"/>
  <c r="L349" i="11"/>
  <c r="K349" i="11"/>
  <c r="J349" i="11"/>
  <c r="I349" i="11"/>
  <c r="H349" i="11"/>
  <c r="G349" i="11"/>
  <c r="F349" i="11"/>
  <c r="E349" i="11"/>
  <c r="D349" i="11"/>
  <c r="C349" i="11"/>
  <c r="Q348" i="11"/>
  <c r="P348" i="11"/>
  <c r="O348" i="11"/>
  <c r="N348" i="11"/>
  <c r="M348" i="11"/>
  <c r="L348" i="11"/>
  <c r="K348" i="11"/>
  <c r="J348" i="11"/>
  <c r="I348" i="11"/>
  <c r="H348" i="11"/>
  <c r="G348" i="11"/>
  <c r="F348" i="11"/>
  <c r="E348" i="11"/>
  <c r="D348" i="11"/>
  <c r="C348" i="11"/>
  <c r="Q346" i="11"/>
  <c r="P346" i="11"/>
  <c r="O346" i="11"/>
  <c r="N346" i="11"/>
  <c r="M346" i="11"/>
  <c r="L346" i="11"/>
  <c r="K346" i="11"/>
  <c r="J346" i="11"/>
  <c r="I346" i="11"/>
  <c r="H346" i="11"/>
  <c r="G346" i="11"/>
  <c r="F346" i="11"/>
  <c r="E346" i="11"/>
  <c r="D346" i="11"/>
  <c r="C346" i="11"/>
  <c r="Q345" i="11"/>
  <c r="P345" i="11"/>
  <c r="O345" i="11"/>
  <c r="N345" i="11"/>
  <c r="M345" i="11"/>
  <c r="L345" i="11"/>
  <c r="K345" i="11"/>
  <c r="J345" i="11"/>
  <c r="I345" i="11"/>
  <c r="H345" i="11"/>
  <c r="G345" i="11"/>
  <c r="F345" i="11"/>
  <c r="E345" i="11"/>
  <c r="D345" i="11"/>
  <c r="C345" i="11"/>
  <c r="Q344" i="11"/>
  <c r="P344" i="11"/>
  <c r="O344" i="11"/>
  <c r="N344" i="11"/>
  <c r="M344" i="11"/>
  <c r="L344" i="11"/>
  <c r="K344" i="11"/>
  <c r="J344" i="11"/>
  <c r="I344" i="11"/>
  <c r="H344" i="11"/>
  <c r="G344" i="11"/>
  <c r="F344" i="11"/>
  <c r="E344" i="11"/>
  <c r="D344" i="11"/>
  <c r="C344" i="11"/>
  <c r="Q342" i="11"/>
  <c r="P342" i="11"/>
  <c r="O342" i="11"/>
  <c r="N342" i="11"/>
  <c r="M342" i="11"/>
  <c r="L342" i="11"/>
  <c r="K342" i="11"/>
  <c r="J342" i="11"/>
  <c r="I342" i="11"/>
  <c r="H342" i="11"/>
  <c r="G342" i="11"/>
  <c r="F342" i="11"/>
  <c r="E342" i="11"/>
  <c r="D342" i="11"/>
  <c r="C342" i="11"/>
  <c r="Q341" i="11"/>
  <c r="P341" i="11"/>
  <c r="O341" i="11"/>
  <c r="N341" i="11"/>
  <c r="M341" i="11"/>
  <c r="L341" i="11"/>
  <c r="K341" i="11"/>
  <c r="J341" i="11"/>
  <c r="I341" i="11"/>
  <c r="H341" i="11"/>
  <c r="G341" i="11"/>
  <c r="F341" i="11"/>
  <c r="E341" i="11"/>
  <c r="D341" i="11"/>
  <c r="C341" i="11"/>
  <c r="Q340" i="11"/>
  <c r="P340" i="11"/>
  <c r="O340" i="11"/>
  <c r="N340" i="11"/>
  <c r="M340" i="11"/>
  <c r="L340" i="11"/>
  <c r="K340" i="11"/>
  <c r="J340" i="11"/>
  <c r="I340" i="11"/>
  <c r="H340" i="11"/>
  <c r="G340" i="11"/>
  <c r="F340" i="11"/>
  <c r="E340" i="11"/>
  <c r="D340" i="11"/>
  <c r="C340" i="11"/>
  <c r="Q339" i="11"/>
  <c r="P339" i="11"/>
  <c r="O339" i="11"/>
  <c r="N339" i="11"/>
  <c r="M339" i="11"/>
  <c r="L339" i="11"/>
  <c r="K339" i="11"/>
  <c r="J339" i="11"/>
  <c r="I339" i="11"/>
  <c r="H339" i="11"/>
  <c r="G339" i="11"/>
  <c r="F339" i="11"/>
  <c r="E339" i="11"/>
  <c r="D339" i="11"/>
  <c r="C339" i="11"/>
  <c r="Q338" i="11"/>
  <c r="P338" i="11"/>
  <c r="O338" i="11"/>
  <c r="N338" i="11"/>
  <c r="M338" i="11"/>
  <c r="L338" i="11"/>
  <c r="K338" i="11"/>
  <c r="J338" i="11"/>
  <c r="I338" i="11"/>
  <c r="H338" i="11"/>
  <c r="G338" i="11"/>
  <c r="F338" i="11"/>
  <c r="E338" i="11"/>
  <c r="D338" i="11"/>
  <c r="C338" i="11"/>
  <c r="Q337" i="11"/>
  <c r="P337" i="11"/>
  <c r="O337" i="11"/>
  <c r="N337" i="11"/>
  <c r="M337" i="11"/>
  <c r="L337" i="11"/>
  <c r="K337" i="11"/>
  <c r="J337" i="11"/>
  <c r="I337" i="11"/>
  <c r="H337" i="11"/>
  <c r="G337" i="11"/>
  <c r="F337" i="11"/>
  <c r="E337" i="11"/>
  <c r="D337" i="11"/>
  <c r="C337" i="11"/>
  <c r="Q336" i="11"/>
  <c r="P336" i="11"/>
  <c r="O336" i="11"/>
  <c r="N336" i="11"/>
  <c r="M336" i="11"/>
  <c r="L336" i="11"/>
  <c r="K336" i="11"/>
  <c r="J336" i="11"/>
  <c r="I336" i="11"/>
  <c r="H336" i="11"/>
  <c r="G336" i="11"/>
  <c r="F336" i="11"/>
  <c r="E336" i="11"/>
  <c r="D336" i="11"/>
  <c r="C336" i="11"/>
  <c r="Q334" i="11"/>
  <c r="P334" i="11"/>
  <c r="O334" i="11"/>
  <c r="N334" i="11"/>
  <c r="M334" i="11"/>
  <c r="L334" i="11"/>
  <c r="K334" i="11"/>
  <c r="J334" i="11"/>
  <c r="I334" i="11"/>
  <c r="H334" i="11"/>
  <c r="G334" i="11"/>
  <c r="F334" i="11"/>
  <c r="E334" i="11"/>
  <c r="D334" i="11"/>
  <c r="C334" i="11"/>
  <c r="Q333" i="11"/>
  <c r="P333" i="11"/>
  <c r="O333" i="11"/>
  <c r="N333" i="11"/>
  <c r="M333" i="11"/>
  <c r="L333" i="11"/>
  <c r="K333" i="11"/>
  <c r="J333" i="11"/>
  <c r="I333" i="11"/>
  <c r="H333" i="11"/>
  <c r="G333" i="11"/>
  <c r="F333" i="11"/>
  <c r="E333" i="11"/>
  <c r="D333" i="11"/>
  <c r="C333" i="11"/>
  <c r="Q332" i="11"/>
  <c r="P332" i="11"/>
  <c r="O332" i="11"/>
  <c r="N332" i="11"/>
  <c r="M332" i="11"/>
  <c r="L332" i="11"/>
  <c r="K332" i="11"/>
  <c r="J332" i="11"/>
  <c r="I332" i="11"/>
  <c r="H332" i="11"/>
  <c r="G332" i="11"/>
  <c r="F332" i="11"/>
  <c r="E332" i="11"/>
  <c r="D332" i="11"/>
  <c r="C332" i="11"/>
  <c r="Q331" i="11"/>
  <c r="P331" i="11"/>
  <c r="O331" i="11"/>
  <c r="N331" i="11"/>
  <c r="M331" i="11"/>
  <c r="L331" i="11"/>
  <c r="K331" i="11"/>
  <c r="J331" i="11"/>
  <c r="I331" i="11"/>
  <c r="H331" i="11"/>
  <c r="G331" i="11"/>
  <c r="F331" i="11"/>
  <c r="E331" i="11"/>
  <c r="D331" i="11"/>
  <c r="C331" i="11"/>
  <c r="Q330" i="11"/>
  <c r="P330" i="11"/>
  <c r="O330" i="11"/>
  <c r="N330" i="11"/>
  <c r="M330" i="11"/>
  <c r="L330" i="11"/>
  <c r="K330" i="11"/>
  <c r="J330" i="11"/>
  <c r="I330" i="11"/>
  <c r="H330" i="11"/>
  <c r="G330" i="11"/>
  <c r="F330" i="11"/>
  <c r="E330" i="11"/>
  <c r="D330" i="11"/>
  <c r="C330" i="11"/>
  <c r="E323" i="11"/>
  <c r="D323" i="11"/>
  <c r="C323" i="11"/>
  <c r="E319" i="11"/>
  <c r="D319" i="11"/>
  <c r="C319" i="11"/>
  <c r="E318" i="11"/>
  <c r="D318" i="11"/>
  <c r="C318" i="11"/>
  <c r="C314" i="11"/>
  <c r="C313" i="11"/>
  <c r="C312" i="11"/>
  <c r="C311" i="11"/>
  <c r="C310" i="11"/>
  <c r="C309" i="11"/>
  <c r="C308" i="11"/>
  <c r="C307" i="11"/>
  <c r="C306" i="11"/>
  <c r="C305" i="11"/>
  <c r="C304" i="11"/>
  <c r="C303" i="11"/>
  <c r="C302" i="11"/>
  <c r="C301" i="11"/>
  <c r="E296" i="11"/>
  <c r="D296" i="11"/>
  <c r="C296" i="11"/>
  <c r="E295" i="11"/>
  <c r="D295" i="11"/>
  <c r="C295" i="11"/>
  <c r="E294" i="11"/>
  <c r="D294" i="11"/>
  <c r="C294" i="11"/>
  <c r="E293" i="11"/>
  <c r="D293" i="11"/>
  <c r="C293" i="11"/>
  <c r="E292" i="11"/>
  <c r="D292" i="11"/>
  <c r="C292" i="11"/>
  <c r="E291" i="11"/>
  <c r="D291" i="11"/>
  <c r="C291" i="11"/>
  <c r="E290" i="11"/>
  <c r="D290" i="11"/>
  <c r="C290" i="11"/>
  <c r="E289" i="11"/>
  <c r="D289" i="11"/>
  <c r="C289" i="11"/>
  <c r="C285" i="11"/>
  <c r="E284" i="11"/>
  <c r="D284" i="11"/>
  <c r="C284" i="11"/>
  <c r="E283" i="11"/>
  <c r="D283" i="11"/>
  <c r="C283" i="11"/>
  <c r="E282" i="11"/>
  <c r="D282" i="11"/>
  <c r="C282" i="11"/>
  <c r="C278" i="11"/>
  <c r="E277" i="11"/>
  <c r="D277" i="11"/>
  <c r="C277" i="11"/>
  <c r="E276" i="11"/>
  <c r="D276" i="11"/>
  <c r="C276" i="11"/>
  <c r="E272" i="11"/>
  <c r="D272" i="11"/>
  <c r="C272" i="11"/>
  <c r="E271" i="11"/>
  <c r="D271" i="11"/>
  <c r="C271" i="11"/>
  <c r="E270" i="11"/>
  <c r="D270" i="11"/>
  <c r="C270" i="11"/>
  <c r="E269" i="11"/>
  <c r="D269" i="11"/>
  <c r="C269" i="11"/>
  <c r="E268" i="11"/>
  <c r="D268" i="11"/>
  <c r="C268" i="11"/>
  <c r="E267" i="11"/>
  <c r="D267" i="11"/>
  <c r="C267" i="11"/>
  <c r="E266" i="11"/>
  <c r="D266" i="11"/>
  <c r="C266" i="11"/>
  <c r="E262" i="11"/>
  <c r="D262" i="11"/>
  <c r="C262" i="11"/>
  <c r="E261" i="11"/>
  <c r="D261" i="11"/>
  <c r="C261" i="11"/>
  <c r="E260" i="11"/>
  <c r="D260" i="11"/>
  <c r="C260" i="11"/>
  <c r="E259" i="11"/>
  <c r="D259" i="11"/>
  <c r="C259" i="11"/>
  <c r="E258" i="11"/>
  <c r="D258" i="11"/>
  <c r="C258" i="11"/>
  <c r="C254" i="11"/>
  <c r="C253" i="11" s="1"/>
  <c r="C252" i="11"/>
  <c r="C251" i="11"/>
  <c r="C250" i="11"/>
  <c r="C249" i="11"/>
  <c r="C248" i="11"/>
  <c r="C247" i="11"/>
  <c r="C246" i="11"/>
  <c r="E244" i="11"/>
  <c r="D244" i="11"/>
  <c r="C244" i="11"/>
  <c r="E243" i="11"/>
  <c r="D243" i="11"/>
  <c r="C243" i="11"/>
  <c r="E242" i="11"/>
  <c r="D242" i="11"/>
  <c r="C242" i="11"/>
  <c r="E241" i="11"/>
  <c r="D241" i="11"/>
  <c r="C241" i="11"/>
  <c r="E240" i="11"/>
  <c r="D240" i="11"/>
  <c r="C240" i="11"/>
  <c r="E239" i="11"/>
  <c r="D239" i="11"/>
  <c r="C239" i="11"/>
  <c r="E237" i="11"/>
  <c r="D237" i="11"/>
  <c r="C237" i="11"/>
  <c r="E236" i="11"/>
  <c r="D236" i="11"/>
  <c r="C236" i="11"/>
  <c r="E235" i="11"/>
  <c r="D235" i="11"/>
  <c r="C235" i="11"/>
  <c r="E234" i="11"/>
  <c r="D234" i="11"/>
  <c r="C234" i="11"/>
  <c r="E233" i="11"/>
  <c r="D233" i="11"/>
  <c r="C233" i="11"/>
  <c r="E232" i="11"/>
  <c r="D232" i="11"/>
  <c r="C232" i="11"/>
  <c r="E231" i="11"/>
  <c r="D231" i="11"/>
  <c r="C231" i="11"/>
  <c r="E230" i="11"/>
  <c r="D230" i="11"/>
  <c r="C230" i="11"/>
  <c r="E229" i="11"/>
  <c r="D229" i="11"/>
  <c r="C229" i="11"/>
  <c r="E228" i="11"/>
  <c r="D228" i="11"/>
  <c r="C228" i="11"/>
  <c r="E227" i="11"/>
  <c r="D227" i="11"/>
  <c r="C227" i="11"/>
  <c r="E226" i="11"/>
  <c r="D226" i="11"/>
  <c r="C226" i="11"/>
  <c r="E225" i="11"/>
  <c r="D225" i="11"/>
  <c r="C225" i="11"/>
  <c r="E224" i="11"/>
  <c r="D224" i="11"/>
  <c r="C224" i="11"/>
  <c r="E223" i="11"/>
  <c r="D223" i="11"/>
  <c r="C223" i="11"/>
  <c r="E222" i="11"/>
  <c r="D222" i="11"/>
  <c r="C222" i="11"/>
  <c r="E221" i="11"/>
  <c r="D221" i="11"/>
  <c r="C221" i="11"/>
  <c r="E220" i="11"/>
  <c r="D220" i="11"/>
  <c r="C220" i="11"/>
  <c r="E218" i="11"/>
  <c r="D218" i="11"/>
  <c r="C218" i="11"/>
  <c r="E217" i="11"/>
  <c r="D217" i="11"/>
  <c r="C217" i="11"/>
  <c r="E216" i="11"/>
  <c r="D216" i="11"/>
  <c r="C216" i="11"/>
  <c r="E215" i="11"/>
  <c r="D215" i="11"/>
  <c r="C215" i="11"/>
  <c r="E214" i="11"/>
  <c r="D214" i="11"/>
  <c r="C214" i="11"/>
  <c r="E213" i="11"/>
  <c r="D213" i="11"/>
  <c r="C213" i="11"/>
  <c r="E212" i="11"/>
  <c r="D212" i="11"/>
  <c r="C212" i="11"/>
  <c r="E211" i="11"/>
  <c r="D211" i="11"/>
  <c r="C211" i="11"/>
  <c r="E210" i="11"/>
  <c r="D210" i="11"/>
  <c r="C210" i="11"/>
  <c r="E209" i="11"/>
  <c r="D209" i="11"/>
  <c r="C209" i="11"/>
  <c r="E208" i="11"/>
  <c r="D208" i="11"/>
  <c r="C208" i="11"/>
  <c r="E207" i="11"/>
  <c r="D207" i="11"/>
  <c r="C207" i="11"/>
  <c r="E206" i="11"/>
  <c r="D206" i="11"/>
  <c r="C206" i="11"/>
  <c r="E205" i="11"/>
  <c r="D205" i="11"/>
  <c r="C205" i="11"/>
  <c r="E200" i="11"/>
  <c r="D200" i="11"/>
  <c r="C200" i="11"/>
  <c r="E199" i="11"/>
  <c r="D199" i="11"/>
  <c r="C199" i="11"/>
  <c r="E198" i="11"/>
  <c r="D198" i="11"/>
  <c r="C198" i="11"/>
  <c r="E197" i="11"/>
  <c r="D197" i="11"/>
  <c r="C197" i="11"/>
  <c r="E196" i="11"/>
  <c r="D196" i="11"/>
  <c r="C196" i="11"/>
  <c r="E195" i="11"/>
  <c r="D195" i="11"/>
  <c r="C195" i="11"/>
  <c r="E194" i="11"/>
  <c r="D194" i="11"/>
  <c r="C194" i="11"/>
  <c r="E193" i="11"/>
  <c r="D193" i="11"/>
  <c r="C193" i="11"/>
  <c r="E192" i="11"/>
  <c r="D192" i="11"/>
  <c r="C192" i="11"/>
  <c r="E191" i="11"/>
  <c r="D191" i="11"/>
  <c r="C191" i="11"/>
  <c r="E190" i="11"/>
  <c r="D190" i="11"/>
  <c r="C190" i="11"/>
  <c r="E189" i="11"/>
  <c r="D189" i="11"/>
  <c r="C189" i="11"/>
  <c r="E188" i="11"/>
  <c r="D188" i="11"/>
  <c r="C188" i="11"/>
  <c r="E187" i="11"/>
  <c r="D187" i="11"/>
  <c r="C187" i="11"/>
  <c r="E186" i="11"/>
  <c r="D186" i="11"/>
  <c r="C186" i="11"/>
  <c r="E185" i="11"/>
  <c r="D185" i="11"/>
  <c r="C185" i="11"/>
  <c r="E184" i="11"/>
  <c r="D184" i="11"/>
  <c r="C184" i="11"/>
  <c r="E183" i="11"/>
  <c r="D183" i="11"/>
  <c r="C183" i="11"/>
  <c r="E182" i="11"/>
  <c r="D182" i="11"/>
  <c r="C182" i="11"/>
  <c r="E181" i="11"/>
  <c r="D181" i="11"/>
  <c r="C181" i="11"/>
  <c r="E180" i="11"/>
  <c r="D180" i="11"/>
  <c r="C180" i="11"/>
  <c r="E179" i="11"/>
  <c r="D179" i="11"/>
  <c r="C179" i="11"/>
  <c r="E178" i="11"/>
  <c r="D178" i="11"/>
  <c r="C178" i="11"/>
  <c r="E177" i="11"/>
  <c r="D177" i="11"/>
  <c r="C177" i="11"/>
  <c r="E176" i="11"/>
  <c r="D176" i="11"/>
  <c r="C176" i="11"/>
  <c r="E175" i="11"/>
  <c r="D175" i="11"/>
  <c r="C175" i="11"/>
  <c r="E174" i="11"/>
  <c r="D174" i="11"/>
  <c r="C174" i="11"/>
  <c r="E173" i="11"/>
  <c r="D173" i="11"/>
  <c r="C173" i="11"/>
  <c r="E172" i="11"/>
  <c r="D172" i="11"/>
  <c r="C172" i="11"/>
  <c r="E171" i="11"/>
  <c r="D171" i="11"/>
  <c r="C171" i="11"/>
  <c r="E170" i="11"/>
  <c r="D170" i="11"/>
  <c r="C170" i="11"/>
  <c r="E169" i="11"/>
  <c r="D169" i="11"/>
  <c r="C169" i="11"/>
  <c r="E168" i="11"/>
  <c r="D168" i="11"/>
  <c r="C168" i="11"/>
  <c r="E167" i="11"/>
  <c r="D167" i="11"/>
  <c r="C167" i="11"/>
  <c r="E163" i="11"/>
  <c r="D163" i="11"/>
  <c r="C163" i="11"/>
  <c r="E162" i="11"/>
  <c r="D162" i="11"/>
  <c r="C162" i="11"/>
  <c r="C158" i="11"/>
  <c r="C157" i="11"/>
  <c r="C156" i="11"/>
  <c r="C155" i="11"/>
  <c r="C154" i="11"/>
  <c r="E152" i="11"/>
  <c r="D152" i="11"/>
  <c r="C152" i="11"/>
  <c r="E151" i="11"/>
  <c r="D151" i="11"/>
  <c r="C151" i="11"/>
  <c r="E150" i="11"/>
  <c r="D150" i="11"/>
  <c r="C150" i="11"/>
  <c r="E149" i="11"/>
  <c r="D149" i="11"/>
  <c r="C149" i="11"/>
  <c r="E148" i="11"/>
  <c r="D148" i="11"/>
  <c r="C148" i="11"/>
  <c r="E147" i="11"/>
  <c r="D147" i="11"/>
  <c r="C147" i="11"/>
  <c r="E146" i="11"/>
  <c r="D146" i="11"/>
  <c r="C146" i="11"/>
  <c r="E145" i="11"/>
  <c r="D145" i="11"/>
  <c r="C145" i="11"/>
  <c r="E144" i="11"/>
  <c r="D144" i="11"/>
  <c r="C144" i="11"/>
  <c r="E143" i="11"/>
  <c r="D143" i="11"/>
  <c r="C143" i="11"/>
  <c r="E140" i="11"/>
  <c r="D140" i="11"/>
  <c r="C140" i="11"/>
  <c r="E139" i="11"/>
  <c r="D139" i="11"/>
  <c r="C139" i="11"/>
  <c r="E138" i="11"/>
  <c r="D138" i="11"/>
  <c r="C138" i="11"/>
  <c r="E137" i="11"/>
  <c r="D137" i="11"/>
  <c r="C137" i="11"/>
  <c r="E136" i="11"/>
  <c r="D136" i="11"/>
  <c r="C136" i="11"/>
  <c r="E135" i="11"/>
  <c r="D135" i="11"/>
  <c r="C135" i="11"/>
  <c r="E134" i="11"/>
  <c r="D134" i="11"/>
  <c r="C134" i="11"/>
  <c r="E133" i="11"/>
  <c r="D133" i="11"/>
  <c r="C133" i="11"/>
  <c r="E132" i="11"/>
  <c r="D132" i="11"/>
  <c r="C132" i="11"/>
  <c r="E131" i="11"/>
  <c r="D131" i="11"/>
  <c r="C131" i="11"/>
  <c r="E130" i="11"/>
  <c r="D130" i="11"/>
  <c r="C130" i="11"/>
  <c r="E129" i="11"/>
  <c r="D129" i="11"/>
  <c r="C129" i="11"/>
  <c r="E128" i="11"/>
  <c r="D128" i="11"/>
  <c r="C128" i="11"/>
  <c r="G124" i="11"/>
  <c r="H123" i="11"/>
  <c r="G123" i="11"/>
  <c r="F123" i="11"/>
  <c r="E123" i="11"/>
  <c r="D123" i="11"/>
  <c r="C123" i="11"/>
  <c r="H122" i="11"/>
  <c r="F122" i="11"/>
  <c r="E122" i="11"/>
  <c r="D122" i="11"/>
  <c r="C122" i="11"/>
  <c r="H121" i="11"/>
  <c r="H118" i="11" s="1"/>
  <c r="F121" i="11"/>
  <c r="F118" i="11" s="1"/>
  <c r="E121" i="11"/>
  <c r="E118" i="11" s="1"/>
  <c r="D121" i="11"/>
  <c r="D118" i="11" s="1"/>
  <c r="C121" i="11"/>
  <c r="C118" i="11" s="1"/>
  <c r="H117" i="11"/>
  <c r="F117" i="11"/>
  <c r="E117" i="11"/>
  <c r="D117" i="11"/>
  <c r="C117" i="11"/>
  <c r="H116" i="11"/>
  <c r="F116" i="11"/>
  <c r="E116" i="11"/>
  <c r="D116" i="11"/>
  <c r="C116" i="11"/>
  <c r="H115" i="11"/>
  <c r="F115" i="11"/>
  <c r="E115" i="11"/>
  <c r="D115" i="11"/>
  <c r="C115" i="11"/>
  <c r="H114" i="11"/>
  <c r="F114" i="11"/>
  <c r="E114" i="11"/>
  <c r="D114" i="11"/>
  <c r="C114" i="11"/>
  <c r="H113" i="11"/>
  <c r="F113" i="11"/>
  <c r="E113" i="11"/>
  <c r="D113" i="11"/>
  <c r="C113" i="11"/>
  <c r="H112" i="11"/>
  <c r="F112" i="11"/>
  <c r="E112" i="11"/>
  <c r="D112" i="11"/>
  <c r="C112" i="11"/>
  <c r="H111" i="11"/>
  <c r="F111" i="11"/>
  <c r="E111" i="11"/>
  <c r="D111" i="11"/>
  <c r="C111" i="11"/>
  <c r="H110" i="11"/>
  <c r="F110" i="11"/>
  <c r="E110" i="11"/>
  <c r="D110" i="11"/>
  <c r="C110" i="11"/>
  <c r="H109" i="11"/>
  <c r="F109" i="11"/>
  <c r="E109" i="11"/>
  <c r="D109" i="11"/>
  <c r="C109" i="11"/>
  <c r="H108" i="11"/>
  <c r="F108" i="11"/>
  <c r="E108" i="11"/>
  <c r="D108" i="11"/>
  <c r="C108" i="11"/>
  <c r="H107" i="11"/>
  <c r="F107" i="11"/>
  <c r="E107" i="11"/>
  <c r="D107" i="11"/>
  <c r="C107" i="11"/>
  <c r="H106" i="11"/>
  <c r="F106" i="11"/>
  <c r="E106" i="11"/>
  <c r="D106" i="11"/>
  <c r="C106" i="11"/>
  <c r="H105" i="11"/>
  <c r="F105" i="11"/>
  <c r="E105" i="11"/>
  <c r="D105" i="11"/>
  <c r="C105" i="11"/>
  <c r="E101" i="11"/>
  <c r="D101" i="11"/>
  <c r="C101" i="11"/>
  <c r="E100" i="11"/>
  <c r="D100" i="11"/>
  <c r="C100" i="11"/>
  <c r="E99" i="11"/>
  <c r="D99" i="11"/>
  <c r="C99" i="11"/>
  <c r="E96" i="11"/>
  <c r="D96" i="11"/>
  <c r="C96" i="11"/>
  <c r="C95" i="11"/>
  <c r="E94" i="11"/>
  <c r="D94" i="11"/>
  <c r="C94" i="11"/>
  <c r="E93" i="11"/>
  <c r="D93" i="11"/>
  <c r="C93" i="11"/>
  <c r="E92" i="11"/>
  <c r="D92" i="11"/>
  <c r="C92" i="11"/>
  <c r="E91" i="11"/>
  <c r="D91" i="11"/>
  <c r="C91" i="11"/>
  <c r="E89" i="11"/>
  <c r="D89" i="11"/>
  <c r="C89" i="11"/>
  <c r="E88" i="11"/>
  <c r="D88" i="11"/>
  <c r="C88" i="11"/>
  <c r="E87" i="11"/>
  <c r="D87" i="11"/>
  <c r="C87" i="11"/>
  <c r="C85" i="11"/>
  <c r="E84" i="11"/>
  <c r="D84" i="11"/>
  <c r="C84" i="11"/>
  <c r="E83" i="11"/>
  <c r="D83" i="11"/>
  <c r="C83" i="11"/>
  <c r="E82" i="11"/>
  <c r="D82" i="11"/>
  <c r="C82" i="11"/>
  <c r="E81" i="11"/>
  <c r="D81" i="11"/>
  <c r="C81" i="11"/>
  <c r="E80" i="11"/>
  <c r="D80" i="11"/>
  <c r="C80" i="11"/>
  <c r="E79" i="11"/>
  <c r="D79" i="11"/>
  <c r="C79" i="11"/>
  <c r="E77" i="11"/>
  <c r="D77" i="11"/>
  <c r="C77" i="11"/>
  <c r="E76" i="11"/>
  <c r="D76" i="11"/>
  <c r="C76" i="11"/>
  <c r="E75" i="11"/>
  <c r="D75" i="11"/>
  <c r="C75" i="11"/>
  <c r="E74" i="11"/>
  <c r="D74" i="11"/>
  <c r="C74" i="11"/>
  <c r="E73" i="11"/>
  <c r="D73" i="11"/>
  <c r="C73" i="11"/>
  <c r="C68" i="11"/>
  <c r="C67" i="11"/>
  <c r="E65" i="11"/>
  <c r="D65" i="11"/>
  <c r="C65" i="11"/>
  <c r="E64" i="11"/>
  <c r="D64" i="11"/>
  <c r="C64" i="11"/>
  <c r="E63" i="11"/>
  <c r="D63" i="11"/>
  <c r="C63" i="11"/>
  <c r="C61" i="11"/>
  <c r="C60" i="11" s="1"/>
  <c r="E59" i="11"/>
  <c r="D59" i="11"/>
  <c r="C59" i="11"/>
  <c r="E58" i="11"/>
  <c r="D58" i="11"/>
  <c r="C58" i="11"/>
  <c r="E57" i="11"/>
  <c r="D57" i="11"/>
  <c r="C57" i="11"/>
  <c r="E56" i="11"/>
  <c r="D56" i="11"/>
  <c r="C56" i="11"/>
  <c r="C54" i="11"/>
  <c r="C53" i="11" s="1"/>
  <c r="E52" i="11"/>
  <c r="D52" i="11"/>
  <c r="C52" i="11"/>
  <c r="E51" i="11"/>
  <c r="D51" i="11"/>
  <c r="C51" i="11"/>
  <c r="C49" i="11"/>
  <c r="C48" i="11"/>
  <c r="C47" i="11"/>
  <c r="C46" i="11"/>
  <c r="C45" i="11"/>
  <c r="E43" i="11"/>
  <c r="D43" i="11"/>
  <c r="C43" i="11"/>
  <c r="E42" i="11"/>
  <c r="D42" i="11"/>
  <c r="C42" i="11"/>
  <c r="E41" i="11"/>
  <c r="D41" i="11"/>
  <c r="C41" i="11"/>
  <c r="E40" i="11"/>
  <c r="D40" i="11"/>
  <c r="C40" i="11"/>
  <c r="E39" i="11"/>
  <c r="D39" i="11"/>
  <c r="C39" i="11"/>
  <c r="E38" i="11"/>
  <c r="D38" i="11"/>
  <c r="C38" i="11"/>
  <c r="E37" i="11"/>
  <c r="D37" i="11"/>
  <c r="C37" i="11"/>
  <c r="E36" i="11"/>
  <c r="D36" i="11"/>
  <c r="C36" i="11"/>
  <c r="E35" i="11"/>
  <c r="D35" i="11"/>
  <c r="C35" i="11"/>
  <c r="E34" i="11"/>
  <c r="D34" i="11"/>
  <c r="C34" i="11"/>
  <c r="E33" i="11"/>
  <c r="D33" i="11"/>
  <c r="C33" i="11"/>
  <c r="C31" i="11"/>
  <c r="C30" i="11"/>
  <c r="C29" i="11"/>
  <c r="C28" i="11"/>
  <c r="C27" i="11"/>
  <c r="C26" i="11"/>
  <c r="E24" i="11"/>
  <c r="D24" i="11"/>
  <c r="C24" i="11"/>
  <c r="E23" i="11"/>
  <c r="D23" i="11"/>
  <c r="C23" i="11"/>
  <c r="E22" i="11"/>
  <c r="D22" i="11"/>
  <c r="C22" i="11"/>
  <c r="E21" i="11"/>
  <c r="D21" i="11"/>
  <c r="C21" i="11"/>
  <c r="E20" i="11"/>
  <c r="D20" i="11"/>
  <c r="C20" i="11"/>
  <c r="E19" i="11"/>
  <c r="D19" i="11"/>
  <c r="C19" i="11"/>
  <c r="E18" i="11"/>
  <c r="D18" i="11"/>
  <c r="C18" i="11"/>
  <c r="E17" i="11"/>
  <c r="D17" i="11"/>
  <c r="C17" i="11"/>
  <c r="E16" i="11"/>
  <c r="D16" i="11"/>
  <c r="C16" i="11"/>
  <c r="E15" i="11"/>
  <c r="D15" i="11"/>
  <c r="C15" i="11"/>
  <c r="E14" i="11"/>
  <c r="D14" i="11"/>
  <c r="C14" i="11"/>
  <c r="E13" i="11"/>
  <c r="D13" i="11"/>
  <c r="C13" i="11"/>
  <c r="E12" i="11"/>
  <c r="D12" i="11"/>
  <c r="C12" i="11"/>
  <c r="E11" i="11"/>
  <c r="D11" i="11"/>
  <c r="C11" i="11"/>
  <c r="A5" i="11"/>
  <c r="A4" i="11"/>
  <c r="A3" i="11"/>
  <c r="A2" i="11"/>
  <c r="C503" i="11" l="1"/>
  <c r="E540" i="11"/>
  <c r="I540" i="11"/>
  <c r="M540" i="11"/>
  <c r="C516" i="11"/>
  <c r="D159" i="12"/>
  <c r="C164" i="11"/>
  <c r="C412" i="11"/>
  <c r="AB412" i="11" s="1"/>
  <c r="F426" i="11"/>
  <c r="Q447" i="12"/>
  <c r="AB412" i="12"/>
  <c r="AA414" i="12"/>
  <c r="K414" i="12" s="1"/>
  <c r="C532" i="11"/>
  <c r="I426" i="11"/>
  <c r="O433" i="11"/>
  <c r="C159" i="12"/>
  <c r="C413" i="11"/>
  <c r="AB413" i="11" s="1"/>
  <c r="O447" i="12"/>
  <c r="I447" i="12"/>
  <c r="P447" i="12"/>
  <c r="E159" i="12"/>
  <c r="F447" i="12"/>
  <c r="C66" i="11"/>
  <c r="C78" i="11"/>
  <c r="D142" i="11"/>
  <c r="E164" i="11"/>
  <c r="E447" i="12"/>
  <c r="C446" i="12"/>
  <c r="K447" i="12"/>
  <c r="O347" i="11"/>
  <c r="O343" i="11" s="1"/>
  <c r="C50" i="11"/>
  <c r="C72" i="11"/>
  <c r="AA413" i="12"/>
  <c r="K413" i="12" s="1"/>
  <c r="AB413" i="12"/>
  <c r="L447" i="12"/>
  <c r="E347" i="11"/>
  <c r="N347" i="11"/>
  <c r="N343" i="11" s="1"/>
  <c r="D369" i="11"/>
  <c r="L369" i="11"/>
  <c r="L433" i="11"/>
  <c r="C443" i="11"/>
  <c r="G443" i="11"/>
  <c r="K443" i="11"/>
  <c r="O443" i="11"/>
  <c r="E69" i="12"/>
  <c r="D255" i="12"/>
  <c r="C32" i="11"/>
  <c r="F335" i="11"/>
  <c r="F329" i="11" s="1"/>
  <c r="N335" i="11"/>
  <c r="N329" i="11" s="1"/>
  <c r="F440" i="11"/>
  <c r="J440" i="11"/>
  <c r="N440" i="11"/>
  <c r="D443" i="11"/>
  <c r="H443" i="11"/>
  <c r="L443" i="11"/>
  <c r="P443" i="11"/>
  <c r="D69" i="12"/>
  <c r="C245" i="11"/>
  <c r="E273" i="11"/>
  <c r="E297" i="11"/>
  <c r="J335" i="11"/>
  <c r="J329" i="11" s="1"/>
  <c r="O335" i="11"/>
  <c r="O329" i="11" s="1"/>
  <c r="D436" i="11"/>
  <c r="H436" i="11"/>
  <c r="L436" i="11"/>
  <c r="P436" i="11"/>
  <c r="H440" i="11"/>
  <c r="L440" i="11"/>
  <c r="J443" i="11"/>
  <c r="M447" i="12"/>
  <c r="E255" i="12"/>
  <c r="C255" i="12"/>
  <c r="J447" i="12"/>
  <c r="H447" i="12"/>
  <c r="G447" i="12"/>
  <c r="E343" i="11"/>
  <c r="E32" i="11"/>
  <c r="C219" i="11"/>
  <c r="E219" i="11"/>
  <c r="E238" i="11"/>
  <c r="D238" i="11"/>
  <c r="J347" i="11"/>
  <c r="J343" i="11" s="1"/>
  <c r="O369" i="11"/>
  <c r="C90" i="11"/>
  <c r="C86" i="11" s="1"/>
  <c r="D263" i="11"/>
  <c r="C320" i="11"/>
  <c r="D382" i="11"/>
  <c r="H382" i="11"/>
  <c r="L382" i="11"/>
  <c r="E445" i="11"/>
  <c r="Q426" i="11"/>
  <c r="I433" i="11"/>
  <c r="Q433" i="11"/>
  <c r="I445" i="11"/>
  <c r="M445" i="11"/>
  <c r="C62" i="11"/>
  <c r="D273" i="11"/>
  <c r="E286" i="11"/>
  <c r="E320" i="11"/>
  <c r="C411" i="11"/>
  <c r="AB411" i="11" s="1"/>
  <c r="N426" i="11"/>
  <c r="C436" i="11"/>
  <c r="G436" i="11"/>
  <c r="K436" i="11"/>
  <c r="O436" i="11"/>
  <c r="D446" i="11"/>
  <c r="H446" i="11"/>
  <c r="L446" i="11"/>
  <c r="P446" i="11"/>
  <c r="H433" i="11"/>
  <c r="P433" i="11"/>
  <c r="D447" i="12"/>
  <c r="C445" i="12"/>
  <c r="N447" i="12"/>
  <c r="C69" i="12"/>
  <c r="AA411" i="12"/>
  <c r="K411" i="12" s="1"/>
  <c r="AB411" i="12"/>
  <c r="D62" i="11"/>
  <c r="E62" i="11"/>
  <c r="D279" i="11"/>
  <c r="C297" i="11"/>
  <c r="D320" i="11"/>
  <c r="M369" i="11"/>
  <c r="D440" i="11"/>
  <c r="P440" i="11"/>
  <c r="C44" i="11"/>
  <c r="D78" i="11"/>
  <c r="D72" i="11" s="1"/>
  <c r="E78" i="11"/>
  <c r="E72" i="11" s="1"/>
  <c r="C153" i="11"/>
  <c r="E279" i="11"/>
  <c r="D10" i="11"/>
  <c r="E10" i="11"/>
  <c r="C10" i="11"/>
  <c r="C142" i="11"/>
  <c r="D164" i="11"/>
  <c r="C204" i="11"/>
  <c r="D204" i="11"/>
  <c r="C263" i="11"/>
  <c r="F347" i="11"/>
  <c r="F343" i="11" s="1"/>
  <c r="C407" i="11"/>
  <c r="P407" i="11"/>
  <c r="D407" i="11"/>
  <c r="H407" i="11"/>
  <c r="D426" i="11"/>
  <c r="D433" i="11"/>
  <c r="C440" i="11"/>
  <c r="G440" i="11"/>
  <c r="K440" i="11"/>
  <c r="O440" i="11"/>
  <c r="F443" i="11"/>
  <c r="N443" i="11"/>
  <c r="D460" i="11"/>
  <c r="G347" i="11"/>
  <c r="G343" i="11" s="1"/>
  <c r="C102" i="11"/>
  <c r="G335" i="11"/>
  <c r="G329" i="11" s="1"/>
  <c r="C426" i="11"/>
  <c r="Q445" i="11"/>
  <c r="P382" i="11"/>
  <c r="E382" i="11"/>
  <c r="M382" i="11"/>
  <c r="J382" i="11"/>
  <c r="E433" i="11"/>
  <c r="M433" i="11"/>
  <c r="F436" i="11"/>
  <c r="J436" i="11"/>
  <c r="N436" i="11"/>
  <c r="D50" i="11"/>
  <c r="E50" i="11"/>
  <c r="E55" i="11"/>
  <c r="D55" i="11"/>
  <c r="D90" i="11"/>
  <c r="D86" i="11" s="1"/>
  <c r="E90" i="11"/>
  <c r="E86" i="11" s="1"/>
  <c r="D102" i="11"/>
  <c r="E102" i="11"/>
  <c r="D124" i="11"/>
  <c r="E141" i="11"/>
  <c r="C201" i="11"/>
  <c r="E263" i="11"/>
  <c r="C279" i="11"/>
  <c r="D297" i="11"/>
  <c r="C335" i="11"/>
  <c r="C329" i="11" s="1"/>
  <c r="K335" i="11"/>
  <c r="K329" i="11" s="1"/>
  <c r="E335" i="11"/>
  <c r="E329" i="11" s="1"/>
  <c r="I335" i="11"/>
  <c r="I329" i="11" s="1"/>
  <c r="M335" i="11"/>
  <c r="M329" i="11" s="1"/>
  <c r="C347" i="11"/>
  <c r="C343" i="11" s="1"/>
  <c r="K347" i="11"/>
  <c r="K343" i="11" s="1"/>
  <c r="I347" i="11"/>
  <c r="I343" i="11" s="1"/>
  <c r="M347" i="11"/>
  <c r="M343" i="11" s="1"/>
  <c r="F369" i="11"/>
  <c r="J369" i="11"/>
  <c r="N369" i="11"/>
  <c r="G369" i="11"/>
  <c r="I369" i="11"/>
  <c r="Q369" i="11"/>
  <c r="K407" i="11"/>
  <c r="F407" i="11"/>
  <c r="N407" i="11"/>
  <c r="C414" i="11"/>
  <c r="AB414" i="11" s="1"/>
  <c r="F446" i="11"/>
  <c r="J446" i="11"/>
  <c r="N446" i="11"/>
  <c r="F433" i="11"/>
  <c r="J433" i="11"/>
  <c r="N433" i="11"/>
  <c r="G433" i="11"/>
  <c r="E440" i="11"/>
  <c r="I440" i="11"/>
  <c r="M440" i="11"/>
  <c r="Q440" i="11"/>
  <c r="E460" i="11"/>
  <c r="AA412" i="11"/>
  <c r="K412" i="11" s="1"/>
  <c r="I382" i="11"/>
  <c r="Q382" i="11"/>
  <c r="AA474" i="11"/>
  <c r="K474" i="11" s="1"/>
  <c r="AB474" i="11"/>
  <c r="F124" i="11"/>
  <c r="Q335" i="11"/>
  <c r="Q329" i="11" s="1"/>
  <c r="F382" i="11"/>
  <c r="N382" i="11"/>
  <c r="J407" i="11"/>
  <c r="R407" i="11"/>
  <c r="G445" i="11"/>
  <c r="G426" i="11"/>
  <c r="K445" i="11"/>
  <c r="K426" i="11"/>
  <c r="O445" i="11"/>
  <c r="O426" i="11"/>
  <c r="C433" i="11"/>
  <c r="K433" i="11"/>
  <c r="E124" i="11"/>
  <c r="C25" i="11"/>
  <c r="E201" i="11"/>
  <c r="E204" i="11"/>
  <c r="C238" i="11"/>
  <c r="C273" i="11"/>
  <c r="D286" i="11"/>
  <c r="D32" i="11"/>
  <c r="C55" i="11"/>
  <c r="C124" i="11"/>
  <c r="H124" i="11"/>
  <c r="C141" i="11"/>
  <c r="Q347" i="11"/>
  <c r="Q343" i="11" s="1"/>
  <c r="C369" i="11"/>
  <c r="K369" i="11"/>
  <c r="H369" i="11"/>
  <c r="P369" i="11"/>
  <c r="E369" i="11"/>
  <c r="G407" i="11"/>
  <c r="O407" i="11"/>
  <c r="L407" i="11"/>
  <c r="D445" i="11"/>
  <c r="H426" i="11"/>
  <c r="L445" i="11"/>
  <c r="P445" i="11"/>
  <c r="E446" i="11"/>
  <c r="I446" i="11"/>
  <c r="M446" i="11"/>
  <c r="Q446" i="11"/>
  <c r="L426" i="11"/>
  <c r="AA472" i="11"/>
  <c r="K472" i="11" s="1"/>
  <c r="AB472" i="11"/>
  <c r="D201" i="11"/>
  <c r="C315" i="11"/>
  <c r="D335" i="11"/>
  <c r="D329" i="11" s="1"/>
  <c r="H335" i="11"/>
  <c r="H329" i="11" s="1"/>
  <c r="L335" i="11"/>
  <c r="L329" i="11" s="1"/>
  <c r="P335" i="11"/>
  <c r="P329" i="11" s="1"/>
  <c r="D347" i="11"/>
  <c r="D343" i="11" s="1"/>
  <c r="H347" i="11"/>
  <c r="H343" i="11" s="1"/>
  <c r="L347" i="11"/>
  <c r="L343" i="11" s="1"/>
  <c r="P347" i="11"/>
  <c r="P343" i="11" s="1"/>
  <c r="E407" i="11"/>
  <c r="I407" i="11"/>
  <c r="M407" i="11"/>
  <c r="Q407" i="11"/>
  <c r="F445" i="11"/>
  <c r="J445" i="11"/>
  <c r="N445" i="11"/>
  <c r="G446" i="11"/>
  <c r="K446" i="11"/>
  <c r="O446" i="11"/>
  <c r="E426" i="11"/>
  <c r="J426" i="11"/>
  <c r="P426" i="11"/>
  <c r="E443" i="11"/>
  <c r="I443" i="11"/>
  <c r="M443" i="11"/>
  <c r="Q443" i="11"/>
  <c r="H445" i="11"/>
  <c r="C460" i="11"/>
  <c r="G540" i="11"/>
  <c r="K540" i="11"/>
  <c r="D540" i="11"/>
  <c r="H540" i="11"/>
  <c r="L540" i="11"/>
  <c r="C539" i="11"/>
  <c r="C525" i="11"/>
  <c r="D141" i="11"/>
  <c r="E142" i="11"/>
  <c r="D219" i="11"/>
  <c r="C286" i="11"/>
  <c r="C382" i="11"/>
  <c r="G382" i="11"/>
  <c r="K382" i="11"/>
  <c r="O382" i="11"/>
  <c r="M426" i="11"/>
  <c r="E436" i="11"/>
  <c r="I436" i="11"/>
  <c r="M436" i="11"/>
  <c r="Q436" i="11"/>
  <c r="AB473" i="11"/>
  <c r="C512" i="11"/>
  <c r="M539" i="10"/>
  <c r="L539" i="10"/>
  <c r="K539" i="10"/>
  <c r="J539" i="10"/>
  <c r="I539" i="10"/>
  <c r="H539" i="10"/>
  <c r="G539" i="10"/>
  <c r="F539" i="10"/>
  <c r="E539" i="10"/>
  <c r="D539" i="10"/>
  <c r="C538" i="10"/>
  <c r="C535" i="10"/>
  <c r="C534" i="10"/>
  <c r="C533" i="10"/>
  <c r="M532" i="10"/>
  <c r="L532" i="10"/>
  <c r="K532" i="10"/>
  <c r="J532" i="10"/>
  <c r="I532" i="10"/>
  <c r="H532" i="10"/>
  <c r="G532" i="10"/>
  <c r="F532" i="10"/>
  <c r="E532" i="10"/>
  <c r="D532" i="10"/>
  <c r="C531" i="10"/>
  <c r="C530" i="10"/>
  <c r="C529" i="10"/>
  <c r="C528" i="10"/>
  <c r="C527" i="10"/>
  <c r="C526" i="10"/>
  <c r="M525" i="10"/>
  <c r="L525" i="10"/>
  <c r="K525" i="10"/>
  <c r="J525" i="10"/>
  <c r="I525" i="10"/>
  <c r="H525" i="10"/>
  <c r="G525" i="10"/>
  <c r="F525" i="10"/>
  <c r="E525" i="10"/>
  <c r="D525" i="10"/>
  <c r="C524" i="10"/>
  <c r="C523" i="10"/>
  <c r="C522" i="10"/>
  <c r="C521" i="10"/>
  <c r="C520" i="10"/>
  <c r="C519" i="10"/>
  <c r="C518" i="10"/>
  <c r="C517" i="10"/>
  <c r="M516" i="10"/>
  <c r="L516" i="10"/>
  <c r="K516" i="10"/>
  <c r="J516" i="10"/>
  <c r="I516" i="10"/>
  <c r="H516" i="10"/>
  <c r="G516" i="10"/>
  <c r="F516" i="10"/>
  <c r="E516" i="10"/>
  <c r="D516" i="10"/>
  <c r="C515" i="10"/>
  <c r="C514" i="10"/>
  <c r="C513" i="10"/>
  <c r="M512" i="10"/>
  <c r="L512" i="10"/>
  <c r="K512" i="10"/>
  <c r="J512" i="10"/>
  <c r="I512" i="10"/>
  <c r="H512" i="10"/>
  <c r="G512" i="10"/>
  <c r="F512" i="10"/>
  <c r="E512" i="10"/>
  <c r="D512" i="10"/>
  <c r="C511" i="10"/>
  <c r="C510" i="10"/>
  <c r="C509" i="10"/>
  <c r="M508" i="10"/>
  <c r="L508" i="10"/>
  <c r="K508" i="10"/>
  <c r="J508" i="10"/>
  <c r="I508" i="10"/>
  <c r="H508" i="10"/>
  <c r="G508" i="10"/>
  <c r="F508" i="10"/>
  <c r="E508" i="10"/>
  <c r="D508" i="10"/>
  <c r="C507" i="10"/>
  <c r="C506" i="10"/>
  <c r="C505" i="10"/>
  <c r="C504" i="10"/>
  <c r="M503" i="10"/>
  <c r="L503" i="10"/>
  <c r="K503" i="10"/>
  <c r="J503" i="10"/>
  <c r="I503" i="10"/>
  <c r="H503" i="10"/>
  <c r="G503" i="10"/>
  <c r="F503" i="10"/>
  <c r="E503" i="10"/>
  <c r="D503" i="10"/>
  <c r="C502" i="10"/>
  <c r="C501" i="10"/>
  <c r="C500" i="10"/>
  <c r="C499" i="10"/>
  <c r="C498" i="10"/>
  <c r="C483" i="10"/>
  <c r="C482" i="10"/>
  <c r="AB479" i="10"/>
  <c r="AA479" i="10"/>
  <c r="F479" i="10" s="1"/>
  <c r="AB478" i="10"/>
  <c r="AA478" i="10"/>
  <c r="F478" i="10" s="1"/>
  <c r="AB477" i="10"/>
  <c r="AA477" i="10"/>
  <c r="F477" i="10" s="1"/>
  <c r="C474" i="10"/>
  <c r="AB474" i="10" s="1"/>
  <c r="C473" i="10"/>
  <c r="AB473" i="10" s="1"/>
  <c r="C472" i="10"/>
  <c r="AB472" i="10" s="1"/>
  <c r="D459" i="10"/>
  <c r="C459" i="10"/>
  <c r="E458" i="10"/>
  <c r="D458" i="10"/>
  <c r="C458" i="10"/>
  <c r="E457" i="10"/>
  <c r="D457" i="10"/>
  <c r="C457" i="10"/>
  <c r="E456" i="10"/>
  <c r="D456" i="10"/>
  <c r="C456" i="10"/>
  <c r="E455" i="10"/>
  <c r="D455" i="10"/>
  <c r="C455" i="10"/>
  <c r="D454" i="10"/>
  <c r="C454" i="10"/>
  <c r="E453" i="10"/>
  <c r="D453" i="10"/>
  <c r="C453" i="10"/>
  <c r="D452" i="10"/>
  <c r="C452" i="10"/>
  <c r="E451" i="10"/>
  <c r="D451" i="10"/>
  <c r="C451" i="10"/>
  <c r="D450" i="10"/>
  <c r="C450" i="10"/>
  <c r="Q444" i="10"/>
  <c r="P444" i="10"/>
  <c r="O444" i="10"/>
  <c r="N444" i="10"/>
  <c r="M444" i="10"/>
  <c r="L444" i="10"/>
  <c r="K444" i="10"/>
  <c r="J444" i="10"/>
  <c r="I444" i="10"/>
  <c r="H444" i="10"/>
  <c r="G444" i="10"/>
  <c r="F444" i="10"/>
  <c r="E444" i="10"/>
  <c r="D444" i="10"/>
  <c r="C444" i="10"/>
  <c r="Q442" i="10"/>
  <c r="P442" i="10"/>
  <c r="O442" i="10"/>
  <c r="N442" i="10"/>
  <c r="M442" i="10"/>
  <c r="L442" i="10"/>
  <c r="K442" i="10"/>
  <c r="J442" i="10"/>
  <c r="I442" i="10"/>
  <c r="H442" i="10"/>
  <c r="G442" i="10"/>
  <c r="F442" i="10"/>
  <c r="E442" i="10"/>
  <c r="D442" i="10"/>
  <c r="C442" i="10"/>
  <c r="Q441" i="10"/>
  <c r="P441" i="10"/>
  <c r="O441" i="10"/>
  <c r="N441" i="10"/>
  <c r="M441" i="10"/>
  <c r="L441" i="10"/>
  <c r="K441" i="10"/>
  <c r="J441" i="10"/>
  <c r="I441" i="10"/>
  <c r="H441" i="10"/>
  <c r="G441" i="10"/>
  <c r="F441" i="10"/>
  <c r="E441" i="10"/>
  <c r="D441" i="10"/>
  <c r="C441" i="10"/>
  <c r="Q439" i="10"/>
  <c r="P439" i="10"/>
  <c r="O439" i="10"/>
  <c r="N439" i="10"/>
  <c r="M439" i="10"/>
  <c r="L439" i="10"/>
  <c r="K439" i="10"/>
  <c r="J439" i="10"/>
  <c r="I439" i="10"/>
  <c r="H439" i="10"/>
  <c r="G439" i="10"/>
  <c r="F439" i="10"/>
  <c r="E439" i="10"/>
  <c r="D439" i="10"/>
  <c r="C439" i="10"/>
  <c r="Q438" i="10"/>
  <c r="P438" i="10"/>
  <c r="O438" i="10"/>
  <c r="N438" i="10"/>
  <c r="M438" i="10"/>
  <c r="L438" i="10"/>
  <c r="K438" i="10"/>
  <c r="J438" i="10"/>
  <c r="I438" i="10"/>
  <c r="H438" i="10"/>
  <c r="G438" i="10"/>
  <c r="F438" i="10"/>
  <c r="E438" i="10"/>
  <c r="D438" i="10"/>
  <c r="C438" i="10"/>
  <c r="Q437" i="10"/>
  <c r="P437" i="10"/>
  <c r="O437" i="10"/>
  <c r="N437" i="10"/>
  <c r="M437" i="10"/>
  <c r="L437" i="10"/>
  <c r="K437" i="10"/>
  <c r="J437" i="10"/>
  <c r="I437" i="10"/>
  <c r="H437" i="10"/>
  <c r="G437" i="10"/>
  <c r="F437" i="10"/>
  <c r="E437" i="10"/>
  <c r="D437" i="10"/>
  <c r="C437" i="10"/>
  <c r="Q435" i="10"/>
  <c r="P435" i="10"/>
  <c r="O435" i="10"/>
  <c r="N435" i="10"/>
  <c r="M435" i="10"/>
  <c r="L435" i="10"/>
  <c r="K435" i="10"/>
  <c r="J435" i="10"/>
  <c r="I435" i="10"/>
  <c r="H435" i="10"/>
  <c r="G435" i="10"/>
  <c r="F435" i="10"/>
  <c r="E435" i="10"/>
  <c r="D435" i="10"/>
  <c r="C435" i="10"/>
  <c r="Q434" i="10"/>
  <c r="P434" i="10"/>
  <c r="O434" i="10"/>
  <c r="N434" i="10"/>
  <c r="M434" i="10"/>
  <c r="L434" i="10"/>
  <c r="K434" i="10"/>
  <c r="J434" i="10"/>
  <c r="I434" i="10"/>
  <c r="H434" i="10"/>
  <c r="G434" i="10"/>
  <c r="F434" i="10"/>
  <c r="E434" i="10"/>
  <c r="D434" i="10"/>
  <c r="C434" i="10"/>
  <c r="Q432" i="10"/>
  <c r="P432" i="10"/>
  <c r="O432" i="10"/>
  <c r="N432" i="10"/>
  <c r="M432" i="10"/>
  <c r="L432" i="10"/>
  <c r="K432" i="10"/>
  <c r="J432" i="10"/>
  <c r="I432" i="10"/>
  <c r="H432" i="10"/>
  <c r="G432" i="10"/>
  <c r="F432" i="10"/>
  <c r="E432" i="10"/>
  <c r="D432" i="10"/>
  <c r="C432" i="10"/>
  <c r="Q431" i="10"/>
  <c r="P431" i="10"/>
  <c r="O431" i="10"/>
  <c r="N431" i="10"/>
  <c r="M431" i="10"/>
  <c r="L431" i="10"/>
  <c r="K431" i="10"/>
  <c r="J431" i="10"/>
  <c r="I431" i="10"/>
  <c r="H431" i="10"/>
  <c r="G431" i="10"/>
  <c r="F431" i="10"/>
  <c r="E431" i="10"/>
  <c r="D431" i="10"/>
  <c r="C431" i="10"/>
  <c r="Q430" i="10"/>
  <c r="P430" i="10"/>
  <c r="O430" i="10"/>
  <c r="N430" i="10"/>
  <c r="M430" i="10"/>
  <c r="L430" i="10"/>
  <c r="K430" i="10"/>
  <c r="J430" i="10"/>
  <c r="I430" i="10"/>
  <c r="H430" i="10"/>
  <c r="G430" i="10"/>
  <c r="F430" i="10"/>
  <c r="E430" i="10"/>
  <c r="D430" i="10"/>
  <c r="C430" i="10"/>
  <c r="Q429" i="10"/>
  <c r="P429" i="10"/>
  <c r="O429" i="10"/>
  <c r="N429" i="10"/>
  <c r="M429" i="10"/>
  <c r="L429" i="10"/>
  <c r="K429" i="10"/>
  <c r="J429" i="10"/>
  <c r="I429" i="10"/>
  <c r="H429" i="10"/>
  <c r="G429" i="10"/>
  <c r="F429" i="10"/>
  <c r="E429" i="10"/>
  <c r="D429" i="10"/>
  <c r="C429" i="10"/>
  <c r="Q428" i="10"/>
  <c r="P428" i="10"/>
  <c r="O428" i="10"/>
  <c r="N428" i="10"/>
  <c r="M428" i="10"/>
  <c r="L428" i="10"/>
  <c r="K428" i="10"/>
  <c r="J428" i="10"/>
  <c r="I428" i="10"/>
  <c r="H428" i="10"/>
  <c r="G428" i="10"/>
  <c r="F428" i="10"/>
  <c r="E428" i="10"/>
  <c r="D428" i="10"/>
  <c r="C428" i="10"/>
  <c r="Q427" i="10"/>
  <c r="P427" i="10"/>
  <c r="O427" i="10"/>
  <c r="N427" i="10"/>
  <c r="M427" i="10"/>
  <c r="L427" i="10"/>
  <c r="K427" i="10"/>
  <c r="J427" i="10"/>
  <c r="I427" i="10"/>
  <c r="H427" i="10"/>
  <c r="G427" i="10"/>
  <c r="F427" i="10"/>
  <c r="E427" i="10"/>
  <c r="D427" i="10"/>
  <c r="C427" i="10"/>
  <c r="Q425" i="10"/>
  <c r="P425" i="10"/>
  <c r="O425" i="10"/>
  <c r="N425" i="10"/>
  <c r="M425" i="10"/>
  <c r="L425" i="10"/>
  <c r="K425" i="10"/>
  <c r="J425" i="10"/>
  <c r="I425" i="10"/>
  <c r="H425" i="10"/>
  <c r="G425" i="10"/>
  <c r="F425" i="10"/>
  <c r="E425" i="10"/>
  <c r="D425" i="10"/>
  <c r="C425" i="10"/>
  <c r="Q424" i="10"/>
  <c r="P424" i="10"/>
  <c r="O424" i="10"/>
  <c r="N424" i="10"/>
  <c r="M424" i="10"/>
  <c r="L424" i="10"/>
  <c r="K424" i="10"/>
  <c r="J424" i="10"/>
  <c r="I424" i="10"/>
  <c r="H424" i="10"/>
  <c r="G424" i="10"/>
  <c r="F424" i="10"/>
  <c r="E424" i="10"/>
  <c r="D424" i="10"/>
  <c r="C424" i="10"/>
  <c r="D419" i="10"/>
  <c r="C419" i="10"/>
  <c r="D418" i="10"/>
  <c r="C418" i="10"/>
  <c r="F414" i="10"/>
  <c r="E414" i="10"/>
  <c r="F413" i="10"/>
  <c r="E413" i="10"/>
  <c r="F412" i="10"/>
  <c r="E412" i="10"/>
  <c r="F411" i="10"/>
  <c r="E411" i="10"/>
  <c r="R406" i="10"/>
  <c r="Q406" i="10"/>
  <c r="P406" i="10"/>
  <c r="O406" i="10"/>
  <c r="N406" i="10"/>
  <c r="M406" i="10"/>
  <c r="L406" i="10"/>
  <c r="J406" i="10"/>
  <c r="I406" i="10"/>
  <c r="H406" i="10"/>
  <c r="G406" i="10"/>
  <c r="F406" i="10"/>
  <c r="E406" i="10"/>
  <c r="D406" i="10"/>
  <c r="C406" i="10"/>
  <c r="R405" i="10"/>
  <c r="Q405" i="10"/>
  <c r="P405" i="10"/>
  <c r="O405" i="10"/>
  <c r="N405" i="10"/>
  <c r="M405" i="10"/>
  <c r="L405" i="10"/>
  <c r="J405" i="10"/>
  <c r="I405" i="10"/>
  <c r="H405" i="10"/>
  <c r="G405" i="10"/>
  <c r="F405" i="10"/>
  <c r="E405" i="10"/>
  <c r="D405" i="10"/>
  <c r="C405" i="10"/>
  <c r="R404" i="10"/>
  <c r="Q404" i="10"/>
  <c r="P404" i="10"/>
  <c r="O404" i="10"/>
  <c r="N404" i="10"/>
  <c r="M404" i="10"/>
  <c r="L404" i="10"/>
  <c r="J404" i="10"/>
  <c r="I404" i="10"/>
  <c r="H404" i="10"/>
  <c r="G404" i="10"/>
  <c r="F404" i="10"/>
  <c r="E404" i="10"/>
  <c r="D404" i="10"/>
  <c r="C404" i="10"/>
  <c r="R403" i="10"/>
  <c r="R400" i="10" s="1"/>
  <c r="Q403" i="10"/>
  <c r="Q400" i="10" s="1"/>
  <c r="P403" i="10"/>
  <c r="P400" i="10" s="1"/>
  <c r="O403" i="10"/>
  <c r="O400" i="10" s="1"/>
  <c r="N403" i="10"/>
  <c r="N400" i="10" s="1"/>
  <c r="M403" i="10"/>
  <c r="M400" i="10" s="1"/>
  <c r="L403" i="10"/>
  <c r="L400" i="10" s="1"/>
  <c r="J403" i="10"/>
  <c r="J400" i="10" s="1"/>
  <c r="I403" i="10"/>
  <c r="I400" i="10" s="1"/>
  <c r="H403" i="10"/>
  <c r="H400" i="10" s="1"/>
  <c r="G403" i="10"/>
  <c r="G400" i="10" s="1"/>
  <c r="F403" i="10"/>
  <c r="F400" i="10" s="1"/>
  <c r="E403" i="10"/>
  <c r="E400" i="10" s="1"/>
  <c r="D403" i="10"/>
  <c r="D400" i="10" s="1"/>
  <c r="C403" i="10"/>
  <c r="C400" i="10" s="1"/>
  <c r="R399" i="10"/>
  <c r="Q399" i="10"/>
  <c r="P399" i="10"/>
  <c r="O399" i="10"/>
  <c r="N399" i="10"/>
  <c r="M399" i="10"/>
  <c r="L399" i="10"/>
  <c r="J399" i="10"/>
  <c r="I399" i="10"/>
  <c r="H399" i="10"/>
  <c r="G399" i="10"/>
  <c r="F399" i="10"/>
  <c r="E399" i="10"/>
  <c r="D399" i="10"/>
  <c r="C399" i="10"/>
  <c r="R398" i="10"/>
  <c r="Q398" i="10"/>
  <c r="P398" i="10"/>
  <c r="O398" i="10"/>
  <c r="N398" i="10"/>
  <c r="M398" i="10"/>
  <c r="L398" i="10"/>
  <c r="J398" i="10"/>
  <c r="I398" i="10"/>
  <c r="H398" i="10"/>
  <c r="G398" i="10"/>
  <c r="F398" i="10"/>
  <c r="E398" i="10"/>
  <c r="D398" i="10"/>
  <c r="C398" i="10"/>
  <c r="R397" i="10"/>
  <c r="Q397" i="10"/>
  <c r="P397" i="10"/>
  <c r="O397" i="10"/>
  <c r="N397" i="10"/>
  <c r="M397" i="10"/>
  <c r="L397" i="10"/>
  <c r="J397" i="10"/>
  <c r="I397" i="10"/>
  <c r="H397" i="10"/>
  <c r="G397" i="10"/>
  <c r="F397" i="10"/>
  <c r="E397" i="10"/>
  <c r="D397" i="10"/>
  <c r="C397" i="10"/>
  <c r="R396" i="10"/>
  <c r="Q396" i="10"/>
  <c r="P396" i="10"/>
  <c r="O396" i="10"/>
  <c r="N396" i="10"/>
  <c r="M396" i="10"/>
  <c r="L396" i="10"/>
  <c r="J396" i="10"/>
  <c r="I396" i="10"/>
  <c r="H396" i="10"/>
  <c r="G396" i="10"/>
  <c r="F396" i="10"/>
  <c r="E396" i="10"/>
  <c r="D396" i="10"/>
  <c r="C396" i="10"/>
  <c r="R395" i="10"/>
  <c r="Q395" i="10"/>
  <c r="P395" i="10"/>
  <c r="O395" i="10"/>
  <c r="N395" i="10"/>
  <c r="M395" i="10"/>
  <c r="L395" i="10"/>
  <c r="J395" i="10"/>
  <c r="I395" i="10"/>
  <c r="H395" i="10"/>
  <c r="G395" i="10"/>
  <c r="F395" i="10"/>
  <c r="E395" i="10"/>
  <c r="D395" i="10"/>
  <c r="C395" i="10"/>
  <c r="R394" i="10"/>
  <c r="Q394" i="10"/>
  <c r="P394" i="10"/>
  <c r="O394" i="10"/>
  <c r="N394" i="10"/>
  <c r="M394" i="10"/>
  <c r="L394" i="10"/>
  <c r="J394" i="10"/>
  <c r="I394" i="10"/>
  <c r="H394" i="10"/>
  <c r="G394" i="10"/>
  <c r="F394" i="10"/>
  <c r="E394" i="10"/>
  <c r="D394" i="10"/>
  <c r="C394" i="10"/>
  <c r="R393" i="10"/>
  <c r="Q393" i="10"/>
  <c r="P393" i="10"/>
  <c r="O393" i="10"/>
  <c r="N393" i="10"/>
  <c r="M393" i="10"/>
  <c r="L393" i="10"/>
  <c r="J393" i="10"/>
  <c r="I393" i="10"/>
  <c r="H393" i="10"/>
  <c r="G393" i="10"/>
  <c r="F393" i="10"/>
  <c r="E393" i="10"/>
  <c r="D393" i="10"/>
  <c r="C393" i="10"/>
  <c r="R392" i="10"/>
  <c r="Q392" i="10"/>
  <c r="P392" i="10"/>
  <c r="O392" i="10"/>
  <c r="N392" i="10"/>
  <c r="M392" i="10"/>
  <c r="L392" i="10"/>
  <c r="J392" i="10"/>
  <c r="I392" i="10"/>
  <c r="H392" i="10"/>
  <c r="G392" i="10"/>
  <c r="F392" i="10"/>
  <c r="E392" i="10"/>
  <c r="D392" i="10"/>
  <c r="C392" i="10"/>
  <c r="R391" i="10"/>
  <c r="Q391" i="10"/>
  <c r="P391" i="10"/>
  <c r="O391" i="10"/>
  <c r="N391" i="10"/>
  <c r="M391" i="10"/>
  <c r="L391" i="10"/>
  <c r="J391" i="10"/>
  <c r="I391" i="10"/>
  <c r="H391" i="10"/>
  <c r="G391" i="10"/>
  <c r="F391" i="10"/>
  <c r="E391" i="10"/>
  <c r="D391" i="10"/>
  <c r="C391" i="10"/>
  <c r="R390" i="10"/>
  <c r="Q390" i="10"/>
  <c r="P390" i="10"/>
  <c r="O390" i="10"/>
  <c r="N390" i="10"/>
  <c r="M390" i="10"/>
  <c r="L390" i="10"/>
  <c r="J390" i="10"/>
  <c r="I390" i="10"/>
  <c r="H390" i="10"/>
  <c r="G390" i="10"/>
  <c r="F390" i="10"/>
  <c r="E390" i="10"/>
  <c r="D390" i="10"/>
  <c r="C390" i="10"/>
  <c r="R389" i="10"/>
  <c r="Q389" i="10"/>
  <c r="P389" i="10"/>
  <c r="O389" i="10"/>
  <c r="N389" i="10"/>
  <c r="M389" i="10"/>
  <c r="L389" i="10"/>
  <c r="J389" i="10"/>
  <c r="I389" i="10"/>
  <c r="H389" i="10"/>
  <c r="G389" i="10"/>
  <c r="F389" i="10"/>
  <c r="E389" i="10"/>
  <c r="D389" i="10"/>
  <c r="C389" i="10"/>
  <c r="R388" i="10"/>
  <c r="Q388" i="10"/>
  <c r="P388" i="10"/>
  <c r="O388" i="10"/>
  <c r="N388" i="10"/>
  <c r="M388" i="10"/>
  <c r="L388" i="10"/>
  <c r="J388" i="10"/>
  <c r="I388" i="10"/>
  <c r="H388" i="10"/>
  <c r="G388" i="10"/>
  <c r="F388" i="10"/>
  <c r="E388" i="10"/>
  <c r="D388" i="10"/>
  <c r="C388" i="10"/>
  <c r="R387" i="10"/>
  <c r="Q387" i="10"/>
  <c r="P387" i="10"/>
  <c r="O387" i="10"/>
  <c r="N387" i="10"/>
  <c r="M387" i="10"/>
  <c r="L387" i="10"/>
  <c r="J387" i="10"/>
  <c r="I387" i="10"/>
  <c r="H387" i="10"/>
  <c r="G387" i="10"/>
  <c r="F387" i="10"/>
  <c r="E387" i="10"/>
  <c r="D387" i="10"/>
  <c r="C387" i="10"/>
  <c r="Q381" i="10"/>
  <c r="P381" i="10"/>
  <c r="O381" i="10"/>
  <c r="N381" i="10"/>
  <c r="M381" i="10"/>
  <c r="L381" i="10"/>
  <c r="K381" i="10"/>
  <c r="J381" i="10"/>
  <c r="I381" i="10"/>
  <c r="H381" i="10"/>
  <c r="G381" i="10"/>
  <c r="F381" i="10"/>
  <c r="E381" i="10"/>
  <c r="D381" i="10"/>
  <c r="C381" i="10"/>
  <c r="Q380" i="10"/>
  <c r="P380" i="10"/>
  <c r="O380" i="10"/>
  <c r="N380" i="10"/>
  <c r="M380" i="10"/>
  <c r="L380" i="10"/>
  <c r="K380" i="10"/>
  <c r="J380" i="10"/>
  <c r="I380" i="10"/>
  <c r="H380" i="10"/>
  <c r="G380" i="10"/>
  <c r="F380" i="10"/>
  <c r="E380" i="10"/>
  <c r="D380" i="10"/>
  <c r="C380" i="10"/>
  <c r="Q379" i="10"/>
  <c r="P379" i="10"/>
  <c r="O379" i="10"/>
  <c r="N379" i="10"/>
  <c r="M379" i="10"/>
  <c r="L379" i="10"/>
  <c r="K379" i="10"/>
  <c r="J379" i="10"/>
  <c r="I379" i="10"/>
  <c r="H379" i="10"/>
  <c r="G379" i="10"/>
  <c r="F379" i="10"/>
  <c r="E379" i="10"/>
  <c r="D379" i="10"/>
  <c r="C379" i="10"/>
  <c r="Q378" i="10"/>
  <c r="P378" i="10"/>
  <c r="O378" i="10"/>
  <c r="N378" i="10"/>
  <c r="M378" i="10"/>
  <c r="L378" i="10"/>
  <c r="K378" i="10"/>
  <c r="J378" i="10"/>
  <c r="I378" i="10"/>
  <c r="H378" i="10"/>
  <c r="G378" i="10"/>
  <c r="F378" i="10"/>
  <c r="E378" i="10"/>
  <c r="D378" i="10"/>
  <c r="C378" i="10"/>
  <c r="Q377" i="10"/>
  <c r="P377" i="10"/>
  <c r="O377" i="10"/>
  <c r="N377" i="10"/>
  <c r="M377" i="10"/>
  <c r="L377" i="10"/>
  <c r="K377" i="10"/>
  <c r="J377" i="10"/>
  <c r="I377" i="10"/>
  <c r="H377" i="10"/>
  <c r="G377" i="10"/>
  <c r="F377" i="10"/>
  <c r="E377" i="10"/>
  <c r="D377" i="10"/>
  <c r="C377" i="10"/>
  <c r="Q376" i="10"/>
  <c r="P376" i="10"/>
  <c r="O376" i="10"/>
  <c r="N376" i="10"/>
  <c r="M376" i="10"/>
  <c r="L376" i="10"/>
  <c r="K376" i="10"/>
  <c r="J376" i="10"/>
  <c r="I376" i="10"/>
  <c r="H376" i="10"/>
  <c r="G376" i="10"/>
  <c r="F376" i="10"/>
  <c r="E376" i="10"/>
  <c r="D376" i="10"/>
  <c r="C376" i="10"/>
  <c r="Q375" i="10"/>
  <c r="P375" i="10"/>
  <c r="O375" i="10"/>
  <c r="N375" i="10"/>
  <c r="M375" i="10"/>
  <c r="L375" i="10"/>
  <c r="K375" i="10"/>
  <c r="J375" i="10"/>
  <c r="I375" i="10"/>
  <c r="H375" i="10"/>
  <c r="G375" i="10"/>
  <c r="F375" i="10"/>
  <c r="E375" i="10"/>
  <c r="D375" i="10"/>
  <c r="C375" i="10"/>
  <c r="Q374" i="10"/>
  <c r="P374" i="10"/>
  <c r="O374" i="10"/>
  <c r="N374" i="10"/>
  <c r="M374" i="10"/>
  <c r="L374" i="10"/>
  <c r="K374" i="10"/>
  <c r="J374" i="10"/>
  <c r="I374" i="10"/>
  <c r="H374" i="10"/>
  <c r="G374" i="10"/>
  <c r="F374" i="10"/>
  <c r="E374" i="10"/>
  <c r="D374" i="10"/>
  <c r="C374" i="10"/>
  <c r="Q368" i="10"/>
  <c r="P368" i="10"/>
  <c r="O368" i="10"/>
  <c r="N368" i="10"/>
  <c r="M368" i="10"/>
  <c r="L368" i="10"/>
  <c r="K368" i="10"/>
  <c r="J368" i="10"/>
  <c r="I368" i="10"/>
  <c r="H368" i="10"/>
  <c r="G368" i="10"/>
  <c r="F368" i="10"/>
  <c r="E368" i="10"/>
  <c r="D368" i="10"/>
  <c r="C368" i="10"/>
  <c r="Q367" i="10"/>
  <c r="P367" i="10"/>
  <c r="O367" i="10"/>
  <c r="N367" i="10"/>
  <c r="M367" i="10"/>
  <c r="L367" i="10"/>
  <c r="K367" i="10"/>
  <c r="J367" i="10"/>
  <c r="I367" i="10"/>
  <c r="H367" i="10"/>
  <c r="G367" i="10"/>
  <c r="F367" i="10"/>
  <c r="E367" i="10"/>
  <c r="D367" i="10"/>
  <c r="C367" i="10"/>
  <c r="Q366" i="10"/>
  <c r="P366" i="10"/>
  <c r="O366" i="10"/>
  <c r="N366" i="10"/>
  <c r="M366" i="10"/>
  <c r="L366" i="10"/>
  <c r="K366" i="10"/>
  <c r="J366" i="10"/>
  <c r="I366" i="10"/>
  <c r="H366" i="10"/>
  <c r="G366" i="10"/>
  <c r="F366" i="10"/>
  <c r="E366" i="10"/>
  <c r="D366" i="10"/>
  <c r="C366" i="10"/>
  <c r="Q364" i="10"/>
  <c r="P364" i="10"/>
  <c r="O364" i="10"/>
  <c r="N364" i="10"/>
  <c r="M364" i="10"/>
  <c r="L364" i="10"/>
  <c r="K364" i="10"/>
  <c r="J364" i="10"/>
  <c r="I364" i="10"/>
  <c r="H364" i="10"/>
  <c r="G364" i="10"/>
  <c r="F364" i="10"/>
  <c r="E364" i="10"/>
  <c r="D364" i="10"/>
  <c r="C364" i="10"/>
  <c r="Q362" i="10"/>
  <c r="P362" i="10"/>
  <c r="O362" i="10"/>
  <c r="N362" i="10"/>
  <c r="M362" i="10"/>
  <c r="L362" i="10"/>
  <c r="K362" i="10"/>
  <c r="J362" i="10"/>
  <c r="I362" i="10"/>
  <c r="H362" i="10"/>
  <c r="G362" i="10"/>
  <c r="F362" i="10"/>
  <c r="E362" i="10"/>
  <c r="D362" i="10"/>
  <c r="C362" i="10"/>
  <c r="Q361" i="10"/>
  <c r="P361" i="10"/>
  <c r="O361" i="10"/>
  <c r="N361" i="10"/>
  <c r="M361" i="10"/>
  <c r="L361" i="10"/>
  <c r="K361" i="10"/>
  <c r="J361" i="10"/>
  <c r="I361" i="10"/>
  <c r="H361" i="10"/>
  <c r="G361" i="10"/>
  <c r="F361" i="10"/>
  <c r="E361" i="10"/>
  <c r="D361" i="10"/>
  <c r="C361" i="10"/>
  <c r="Q354" i="10"/>
  <c r="P354" i="10"/>
  <c r="O354" i="10"/>
  <c r="N354" i="10"/>
  <c r="M354" i="10"/>
  <c r="L354" i="10"/>
  <c r="K354" i="10"/>
  <c r="J354" i="10"/>
  <c r="I354" i="10"/>
  <c r="H354" i="10"/>
  <c r="G354" i="10"/>
  <c r="F354" i="10"/>
  <c r="E354" i="10"/>
  <c r="D354" i="10"/>
  <c r="C354" i="10"/>
  <c r="Q353" i="10"/>
  <c r="P353" i="10"/>
  <c r="O353" i="10"/>
  <c r="N353" i="10"/>
  <c r="M353" i="10"/>
  <c r="L353" i="10"/>
  <c r="K353" i="10"/>
  <c r="J353" i="10"/>
  <c r="I353" i="10"/>
  <c r="H353" i="10"/>
  <c r="G353" i="10"/>
  <c r="F353" i="10"/>
  <c r="E353" i="10"/>
  <c r="D353" i="10"/>
  <c r="C353" i="10"/>
  <c r="Q352" i="10"/>
  <c r="P352" i="10"/>
  <c r="O352" i="10"/>
  <c r="N352" i="10"/>
  <c r="M352" i="10"/>
  <c r="L352" i="10"/>
  <c r="K352" i="10"/>
  <c r="J352" i="10"/>
  <c r="I352" i="10"/>
  <c r="H352" i="10"/>
  <c r="G352" i="10"/>
  <c r="F352" i="10"/>
  <c r="E352" i="10"/>
  <c r="D352" i="10"/>
  <c r="C352" i="10"/>
  <c r="Q351" i="10"/>
  <c r="P351" i="10"/>
  <c r="O351" i="10"/>
  <c r="N351" i="10"/>
  <c r="M351" i="10"/>
  <c r="L351" i="10"/>
  <c r="K351" i="10"/>
  <c r="J351" i="10"/>
  <c r="I351" i="10"/>
  <c r="H351" i="10"/>
  <c r="G351" i="10"/>
  <c r="F351" i="10"/>
  <c r="E351" i="10"/>
  <c r="D351" i="10"/>
  <c r="C351" i="10"/>
  <c r="Q350" i="10"/>
  <c r="P350" i="10"/>
  <c r="O350" i="10"/>
  <c r="N350" i="10"/>
  <c r="M350" i="10"/>
  <c r="L350" i="10"/>
  <c r="K350" i="10"/>
  <c r="J350" i="10"/>
  <c r="I350" i="10"/>
  <c r="H350" i="10"/>
  <c r="G350" i="10"/>
  <c r="F350" i="10"/>
  <c r="E350" i="10"/>
  <c r="D350" i="10"/>
  <c r="C350" i="10"/>
  <c r="Q349" i="10"/>
  <c r="P349" i="10"/>
  <c r="O349" i="10"/>
  <c r="N349" i="10"/>
  <c r="M349" i="10"/>
  <c r="L349" i="10"/>
  <c r="K349" i="10"/>
  <c r="J349" i="10"/>
  <c r="I349" i="10"/>
  <c r="H349" i="10"/>
  <c r="G349" i="10"/>
  <c r="F349" i="10"/>
  <c r="E349" i="10"/>
  <c r="D349" i="10"/>
  <c r="C349" i="10"/>
  <c r="Q348" i="10"/>
  <c r="P348" i="10"/>
  <c r="O348" i="10"/>
  <c r="N348" i="10"/>
  <c r="M348" i="10"/>
  <c r="L348" i="10"/>
  <c r="K348" i="10"/>
  <c r="J348" i="10"/>
  <c r="I348" i="10"/>
  <c r="H348" i="10"/>
  <c r="G348" i="10"/>
  <c r="F348" i="10"/>
  <c r="E348" i="10"/>
  <c r="D348" i="10"/>
  <c r="C348" i="10"/>
  <c r="Q346" i="10"/>
  <c r="P346" i="10"/>
  <c r="O346" i="10"/>
  <c r="N346" i="10"/>
  <c r="M346" i="10"/>
  <c r="L346" i="10"/>
  <c r="K346" i="10"/>
  <c r="J346" i="10"/>
  <c r="I346" i="10"/>
  <c r="H346" i="10"/>
  <c r="G346" i="10"/>
  <c r="F346" i="10"/>
  <c r="E346" i="10"/>
  <c r="D346" i="10"/>
  <c r="C346" i="10"/>
  <c r="Q345" i="10"/>
  <c r="P345" i="10"/>
  <c r="O345" i="10"/>
  <c r="N345" i="10"/>
  <c r="M345" i="10"/>
  <c r="L345" i="10"/>
  <c r="K345" i="10"/>
  <c r="J345" i="10"/>
  <c r="I345" i="10"/>
  <c r="H345" i="10"/>
  <c r="G345" i="10"/>
  <c r="F345" i="10"/>
  <c r="E345" i="10"/>
  <c r="D345" i="10"/>
  <c r="C345" i="10"/>
  <c r="Q344" i="10"/>
  <c r="P344" i="10"/>
  <c r="O344" i="10"/>
  <c r="N344" i="10"/>
  <c r="M344" i="10"/>
  <c r="L344" i="10"/>
  <c r="K344" i="10"/>
  <c r="J344" i="10"/>
  <c r="I344" i="10"/>
  <c r="H344" i="10"/>
  <c r="G344" i="10"/>
  <c r="F344" i="10"/>
  <c r="E344" i="10"/>
  <c r="D344" i="10"/>
  <c r="C344" i="10"/>
  <c r="Q342" i="10"/>
  <c r="P342" i="10"/>
  <c r="O342" i="10"/>
  <c r="N342" i="10"/>
  <c r="M342" i="10"/>
  <c r="L342" i="10"/>
  <c r="K342" i="10"/>
  <c r="J342" i="10"/>
  <c r="I342" i="10"/>
  <c r="H342" i="10"/>
  <c r="G342" i="10"/>
  <c r="F342" i="10"/>
  <c r="E342" i="10"/>
  <c r="D342" i="10"/>
  <c r="C342" i="10"/>
  <c r="Q341" i="10"/>
  <c r="P341" i="10"/>
  <c r="O341" i="10"/>
  <c r="N341" i="10"/>
  <c r="M341" i="10"/>
  <c r="L341" i="10"/>
  <c r="K341" i="10"/>
  <c r="J341" i="10"/>
  <c r="I341" i="10"/>
  <c r="H341" i="10"/>
  <c r="G341" i="10"/>
  <c r="F341" i="10"/>
  <c r="E341" i="10"/>
  <c r="D341" i="10"/>
  <c r="C341" i="10"/>
  <c r="Q340" i="10"/>
  <c r="P340" i="10"/>
  <c r="O340" i="10"/>
  <c r="N340" i="10"/>
  <c r="M340" i="10"/>
  <c r="L340" i="10"/>
  <c r="K340" i="10"/>
  <c r="J340" i="10"/>
  <c r="I340" i="10"/>
  <c r="H340" i="10"/>
  <c r="G340" i="10"/>
  <c r="F340" i="10"/>
  <c r="E340" i="10"/>
  <c r="D340" i="10"/>
  <c r="C340" i="10"/>
  <c r="Q339" i="10"/>
  <c r="P339" i="10"/>
  <c r="O339" i="10"/>
  <c r="N339" i="10"/>
  <c r="M339" i="10"/>
  <c r="L339" i="10"/>
  <c r="K339" i="10"/>
  <c r="J339" i="10"/>
  <c r="I339" i="10"/>
  <c r="H339" i="10"/>
  <c r="G339" i="10"/>
  <c r="F339" i="10"/>
  <c r="E339" i="10"/>
  <c r="D339" i="10"/>
  <c r="C339" i="10"/>
  <c r="Q338" i="10"/>
  <c r="P338" i="10"/>
  <c r="O338" i="10"/>
  <c r="N338" i="10"/>
  <c r="M338" i="10"/>
  <c r="L338" i="10"/>
  <c r="K338" i="10"/>
  <c r="J338" i="10"/>
  <c r="I338" i="10"/>
  <c r="H338" i="10"/>
  <c r="G338" i="10"/>
  <c r="F338" i="10"/>
  <c r="E338" i="10"/>
  <c r="D338" i="10"/>
  <c r="C338" i="10"/>
  <c r="Q337" i="10"/>
  <c r="P337" i="10"/>
  <c r="O337" i="10"/>
  <c r="N337" i="10"/>
  <c r="M337" i="10"/>
  <c r="L337" i="10"/>
  <c r="K337" i="10"/>
  <c r="J337" i="10"/>
  <c r="I337" i="10"/>
  <c r="H337" i="10"/>
  <c r="G337" i="10"/>
  <c r="F337" i="10"/>
  <c r="E337" i="10"/>
  <c r="D337" i="10"/>
  <c r="C337" i="10"/>
  <c r="Q336" i="10"/>
  <c r="P336" i="10"/>
  <c r="O336" i="10"/>
  <c r="N336" i="10"/>
  <c r="M336" i="10"/>
  <c r="L336" i="10"/>
  <c r="K336" i="10"/>
  <c r="J336" i="10"/>
  <c r="I336" i="10"/>
  <c r="H336" i="10"/>
  <c r="G336" i="10"/>
  <c r="F336" i="10"/>
  <c r="E336" i="10"/>
  <c r="D336" i="10"/>
  <c r="C336" i="10"/>
  <c r="Q334" i="10"/>
  <c r="P334" i="10"/>
  <c r="O334" i="10"/>
  <c r="N334" i="10"/>
  <c r="M334" i="10"/>
  <c r="L334" i="10"/>
  <c r="K334" i="10"/>
  <c r="J334" i="10"/>
  <c r="I334" i="10"/>
  <c r="H334" i="10"/>
  <c r="G334" i="10"/>
  <c r="F334" i="10"/>
  <c r="E334" i="10"/>
  <c r="D334" i="10"/>
  <c r="C334" i="10"/>
  <c r="Q333" i="10"/>
  <c r="P333" i="10"/>
  <c r="O333" i="10"/>
  <c r="N333" i="10"/>
  <c r="M333" i="10"/>
  <c r="L333" i="10"/>
  <c r="K333" i="10"/>
  <c r="J333" i="10"/>
  <c r="I333" i="10"/>
  <c r="H333" i="10"/>
  <c r="G333" i="10"/>
  <c r="F333" i="10"/>
  <c r="E333" i="10"/>
  <c r="D333" i="10"/>
  <c r="C333" i="10"/>
  <c r="Q332" i="10"/>
  <c r="P332" i="10"/>
  <c r="O332" i="10"/>
  <c r="N332" i="10"/>
  <c r="M332" i="10"/>
  <c r="L332" i="10"/>
  <c r="K332" i="10"/>
  <c r="J332" i="10"/>
  <c r="I332" i="10"/>
  <c r="H332" i="10"/>
  <c r="G332" i="10"/>
  <c r="F332" i="10"/>
  <c r="E332" i="10"/>
  <c r="D332" i="10"/>
  <c r="C332" i="10"/>
  <c r="Q331" i="10"/>
  <c r="P331" i="10"/>
  <c r="O331" i="10"/>
  <c r="N331" i="10"/>
  <c r="M331" i="10"/>
  <c r="L331" i="10"/>
  <c r="K331" i="10"/>
  <c r="J331" i="10"/>
  <c r="I331" i="10"/>
  <c r="H331" i="10"/>
  <c r="G331" i="10"/>
  <c r="F331" i="10"/>
  <c r="E331" i="10"/>
  <c r="D331" i="10"/>
  <c r="C331" i="10"/>
  <c r="Q330" i="10"/>
  <c r="P330" i="10"/>
  <c r="O330" i="10"/>
  <c r="N330" i="10"/>
  <c r="M330" i="10"/>
  <c r="L330" i="10"/>
  <c r="K330" i="10"/>
  <c r="J330" i="10"/>
  <c r="I330" i="10"/>
  <c r="H330" i="10"/>
  <c r="G330" i="10"/>
  <c r="F330" i="10"/>
  <c r="E330" i="10"/>
  <c r="D330" i="10"/>
  <c r="C330" i="10"/>
  <c r="E323" i="10"/>
  <c r="D323" i="10"/>
  <c r="C323" i="10"/>
  <c r="E319" i="10"/>
  <c r="D319" i="10"/>
  <c r="C319" i="10"/>
  <c r="E318" i="10"/>
  <c r="D318" i="10"/>
  <c r="C318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E296" i="10"/>
  <c r="D296" i="10"/>
  <c r="C296" i="10"/>
  <c r="E295" i="10"/>
  <c r="D295" i="10"/>
  <c r="C295" i="10"/>
  <c r="E294" i="10"/>
  <c r="D294" i="10"/>
  <c r="C294" i="10"/>
  <c r="E293" i="10"/>
  <c r="D293" i="10"/>
  <c r="C293" i="10"/>
  <c r="E292" i="10"/>
  <c r="D292" i="10"/>
  <c r="C292" i="10"/>
  <c r="E291" i="10"/>
  <c r="D291" i="10"/>
  <c r="C291" i="10"/>
  <c r="E290" i="10"/>
  <c r="D290" i="10"/>
  <c r="C290" i="10"/>
  <c r="E289" i="10"/>
  <c r="D289" i="10"/>
  <c r="C289" i="10"/>
  <c r="C285" i="10"/>
  <c r="E284" i="10"/>
  <c r="D284" i="10"/>
  <c r="C284" i="10"/>
  <c r="E283" i="10"/>
  <c r="D283" i="10"/>
  <c r="C283" i="10"/>
  <c r="E282" i="10"/>
  <c r="D282" i="10"/>
  <c r="C282" i="10"/>
  <c r="C278" i="10"/>
  <c r="E277" i="10"/>
  <c r="D277" i="10"/>
  <c r="C277" i="10"/>
  <c r="E276" i="10"/>
  <c r="D276" i="10"/>
  <c r="C276" i="10"/>
  <c r="E272" i="10"/>
  <c r="D272" i="10"/>
  <c r="C272" i="10"/>
  <c r="E271" i="10"/>
  <c r="D271" i="10"/>
  <c r="C271" i="10"/>
  <c r="E270" i="10"/>
  <c r="D270" i="10"/>
  <c r="C270" i="10"/>
  <c r="E269" i="10"/>
  <c r="D269" i="10"/>
  <c r="C269" i="10"/>
  <c r="E268" i="10"/>
  <c r="D268" i="10"/>
  <c r="C268" i="10"/>
  <c r="E267" i="10"/>
  <c r="D267" i="10"/>
  <c r="C267" i="10"/>
  <c r="E266" i="10"/>
  <c r="D266" i="10"/>
  <c r="C266" i="10"/>
  <c r="E262" i="10"/>
  <c r="D262" i="10"/>
  <c r="C262" i="10"/>
  <c r="E261" i="10"/>
  <c r="D261" i="10"/>
  <c r="C261" i="10"/>
  <c r="E260" i="10"/>
  <c r="D260" i="10"/>
  <c r="C260" i="10"/>
  <c r="E259" i="10"/>
  <c r="D259" i="10"/>
  <c r="C259" i="10"/>
  <c r="E258" i="10"/>
  <c r="D258" i="10"/>
  <c r="C258" i="10"/>
  <c r="C254" i="10"/>
  <c r="C253" i="10" s="1"/>
  <c r="C252" i="10"/>
  <c r="C251" i="10"/>
  <c r="C250" i="10"/>
  <c r="C249" i="10"/>
  <c r="C248" i="10"/>
  <c r="C247" i="10"/>
  <c r="C246" i="10"/>
  <c r="E244" i="10"/>
  <c r="D244" i="10"/>
  <c r="C244" i="10"/>
  <c r="E243" i="10"/>
  <c r="D243" i="10"/>
  <c r="C243" i="10"/>
  <c r="E242" i="10"/>
  <c r="D242" i="10"/>
  <c r="C242" i="10"/>
  <c r="E241" i="10"/>
  <c r="D241" i="10"/>
  <c r="C241" i="10"/>
  <c r="E240" i="10"/>
  <c r="D240" i="10"/>
  <c r="C240" i="10"/>
  <c r="E239" i="10"/>
  <c r="D239" i="10"/>
  <c r="C239" i="10"/>
  <c r="E237" i="10"/>
  <c r="D237" i="10"/>
  <c r="C237" i="10"/>
  <c r="E236" i="10"/>
  <c r="D236" i="10"/>
  <c r="C236" i="10"/>
  <c r="E235" i="10"/>
  <c r="D235" i="10"/>
  <c r="C235" i="10"/>
  <c r="E234" i="10"/>
  <c r="D234" i="10"/>
  <c r="C234" i="10"/>
  <c r="E233" i="10"/>
  <c r="D233" i="10"/>
  <c r="C233" i="10"/>
  <c r="E232" i="10"/>
  <c r="D232" i="10"/>
  <c r="C232" i="10"/>
  <c r="E231" i="10"/>
  <c r="D231" i="10"/>
  <c r="C231" i="10"/>
  <c r="E230" i="10"/>
  <c r="D230" i="10"/>
  <c r="C230" i="10"/>
  <c r="E229" i="10"/>
  <c r="D229" i="10"/>
  <c r="C229" i="10"/>
  <c r="E228" i="10"/>
  <c r="D228" i="10"/>
  <c r="C228" i="10"/>
  <c r="E227" i="10"/>
  <c r="D227" i="10"/>
  <c r="C227" i="10"/>
  <c r="E226" i="10"/>
  <c r="D226" i="10"/>
  <c r="C226" i="10"/>
  <c r="E225" i="10"/>
  <c r="D225" i="10"/>
  <c r="C225" i="10"/>
  <c r="E224" i="10"/>
  <c r="D224" i="10"/>
  <c r="C224" i="10"/>
  <c r="E223" i="10"/>
  <c r="D223" i="10"/>
  <c r="C223" i="10"/>
  <c r="E222" i="10"/>
  <c r="D222" i="10"/>
  <c r="C222" i="10"/>
  <c r="E221" i="10"/>
  <c r="D221" i="10"/>
  <c r="C221" i="10"/>
  <c r="E220" i="10"/>
  <c r="D220" i="10"/>
  <c r="C220" i="10"/>
  <c r="E218" i="10"/>
  <c r="D218" i="10"/>
  <c r="C218" i="10"/>
  <c r="E217" i="10"/>
  <c r="D217" i="10"/>
  <c r="C217" i="10"/>
  <c r="E216" i="10"/>
  <c r="D216" i="10"/>
  <c r="C216" i="10"/>
  <c r="E215" i="10"/>
  <c r="D215" i="10"/>
  <c r="C215" i="10"/>
  <c r="E214" i="10"/>
  <c r="D214" i="10"/>
  <c r="C214" i="10"/>
  <c r="E213" i="10"/>
  <c r="D213" i="10"/>
  <c r="C213" i="10"/>
  <c r="E212" i="10"/>
  <c r="D212" i="10"/>
  <c r="C212" i="10"/>
  <c r="E211" i="10"/>
  <c r="D211" i="10"/>
  <c r="C211" i="10"/>
  <c r="E210" i="10"/>
  <c r="D210" i="10"/>
  <c r="C210" i="10"/>
  <c r="E209" i="10"/>
  <c r="D209" i="10"/>
  <c r="C209" i="10"/>
  <c r="E208" i="10"/>
  <c r="D208" i="10"/>
  <c r="C208" i="10"/>
  <c r="E207" i="10"/>
  <c r="D207" i="10"/>
  <c r="C207" i="10"/>
  <c r="E206" i="10"/>
  <c r="D206" i="10"/>
  <c r="C206" i="10"/>
  <c r="E205" i="10"/>
  <c r="D205" i="10"/>
  <c r="C205" i="10"/>
  <c r="E200" i="10"/>
  <c r="D200" i="10"/>
  <c r="C200" i="10"/>
  <c r="E199" i="10"/>
  <c r="D199" i="10"/>
  <c r="C199" i="10"/>
  <c r="E198" i="10"/>
  <c r="D198" i="10"/>
  <c r="C198" i="10"/>
  <c r="E197" i="10"/>
  <c r="D197" i="10"/>
  <c r="C197" i="10"/>
  <c r="E196" i="10"/>
  <c r="D196" i="10"/>
  <c r="C196" i="10"/>
  <c r="E195" i="10"/>
  <c r="D195" i="10"/>
  <c r="C195" i="10"/>
  <c r="E194" i="10"/>
  <c r="D194" i="10"/>
  <c r="C194" i="10"/>
  <c r="E193" i="10"/>
  <c r="D193" i="10"/>
  <c r="C193" i="10"/>
  <c r="E192" i="10"/>
  <c r="D192" i="10"/>
  <c r="C192" i="10"/>
  <c r="E191" i="10"/>
  <c r="D191" i="10"/>
  <c r="C191" i="10"/>
  <c r="E190" i="10"/>
  <c r="D190" i="10"/>
  <c r="C190" i="10"/>
  <c r="E189" i="10"/>
  <c r="D189" i="10"/>
  <c r="C189" i="10"/>
  <c r="E188" i="10"/>
  <c r="D188" i="10"/>
  <c r="C188" i="10"/>
  <c r="E187" i="10"/>
  <c r="D187" i="10"/>
  <c r="C187" i="10"/>
  <c r="E186" i="10"/>
  <c r="D186" i="10"/>
  <c r="C186" i="10"/>
  <c r="E185" i="10"/>
  <c r="D185" i="10"/>
  <c r="C185" i="10"/>
  <c r="E184" i="10"/>
  <c r="D184" i="10"/>
  <c r="C184" i="10"/>
  <c r="E183" i="10"/>
  <c r="D183" i="10"/>
  <c r="C183" i="10"/>
  <c r="E182" i="10"/>
  <c r="D182" i="10"/>
  <c r="C182" i="10"/>
  <c r="E181" i="10"/>
  <c r="D181" i="10"/>
  <c r="C181" i="10"/>
  <c r="E180" i="10"/>
  <c r="D180" i="10"/>
  <c r="C180" i="10"/>
  <c r="E179" i="10"/>
  <c r="D179" i="10"/>
  <c r="C179" i="10"/>
  <c r="E178" i="10"/>
  <c r="D178" i="10"/>
  <c r="C178" i="10"/>
  <c r="E177" i="10"/>
  <c r="D177" i="10"/>
  <c r="C177" i="10"/>
  <c r="E176" i="10"/>
  <c r="D176" i="10"/>
  <c r="C176" i="10"/>
  <c r="E175" i="10"/>
  <c r="D175" i="10"/>
  <c r="C175" i="10"/>
  <c r="E174" i="10"/>
  <c r="D174" i="10"/>
  <c r="C174" i="10"/>
  <c r="E173" i="10"/>
  <c r="D173" i="10"/>
  <c r="C173" i="10"/>
  <c r="E172" i="10"/>
  <c r="D172" i="10"/>
  <c r="C172" i="10"/>
  <c r="E171" i="10"/>
  <c r="D171" i="10"/>
  <c r="C171" i="10"/>
  <c r="E170" i="10"/>
  <c r="D170" i="10"/>
  <c r="C170" i="10"/>
  <c r="E169" i="10"/>
  <c r="D169" i="10"/>
  <c r="C169" i="10"/>
  <c r="E168" i="10"/>
  <c r="D168" i="10"/>
  <c r="C168" i="10"/>
  <c r="E167" i="10"/>
  <c r="D167" i="10"/>
  <c r="C167" i="10"/>
  <c r="E163" i="10"/>
  <c r="D163" i="10"/>
  <c r="C163" i="10"/>
  <c r="E162" i="10"/>
  <c r="D162" i="10"/>
  <c r="C162" i="10"/>
  <c r="C158" i="10"/>
  <c r="C157" i="10"/>
  <c r="C156" i="10"/>
  <c r="C155" i="10"/>
  <c r="C154" i="10"/>
  <c r="E152" i="10"/>
  <c r="D152" i="10"/>
  <c r="C152" i="10"/>
  <c r="E151" i="10"/>
  <c r="D151" i="10"/>
  <c r="C151" i="10"/>
  <c r="E150" i="10"/>
  <c r="D150" i="10"/>
  <c r="C150" i="10"/>
  <c r="E149" i="10"/>
  <c r="D149" i="10"/>
  <c r="C149" i="10"/>
  <c r="E148" i="10"/>
  <c r="D148" i="10"/>
  <c r="C148" i="10"/>
  <c r="E147" i="10"/>
  <c r="D147" i="10"/>
  <c r="C147" i="10"/>
  <c r="E146" i="10"/>
  <c r="D146" i="10"/>
  <c r="C146" i="10"/>
  <c r="E145" i="10"/>
  <c r="D145" i="10"/>
  <c r="C145" i="10"/>
  <c r="E144" i="10"/>
  <c r="D144" i="10"/>
  <c r="C144" i="10"/>
  <c r="E143" i="10"/>
  <c r="D143" i="10"/>
  <c r="C143" i="10"/>
  <c r="E140" i="10"/>
  <c r="D140" i="10"/>
  <c r="C140" i="10"/>
  <c r="E139" i="10"/>
  <c r="D139" i="10"/>
  <c r="C139" i="10"/>
  <c r="E138" i="10"/>
  <c r="D138" i="10"/>
  <c r="C138" i="10"/>
  <c r="E137" i="10"/>
  <c r="D137" i="10"/>
  <c r="C137" i="10"/>
  <c r="E136" i="10"/>
  <c r="D136" i="10"/>
  <c r="C136" i="10"/>
  <c r="E135" i="10"/>
  <c r="D135" i="10"/>
  <c r="C135" i="10"/>
  <c r="E134" i="10"/>
  <c r="D134" i="10"/>
  <c r="C134" i="10"/>
  <c r="E133" i="10"/>
  <c r="D133" i="10"/>
  <c r="C133" i="10"/>
  <c r="E132" i="10"/>
  <c r="D132" i="10"/>
  <c r="C132" i="10"/>
  <c r="E131" i="10"/>
  <c r="D131" i="10"/>
  <c r="C131" i="10"/>
  <c r="E130" i="10"/>
  <c r="D130" i="10"/>
  <c r="C130" i="10"/>
  <c r="E129" i="10"/>
  <c r="D129" i="10"/>
  <c r="C129" i="10"/>
  <c r="E128" i="10"/>
  <c r="D128" i="10"/>
  <c r="C128" i="10"/>
  <c r="G124" i="10"/>
  <c r="H123" i="10"/>
  <c r="G123" i="10"/>
  <c r="F123" i="10"/>
  <c r="E123" i="10"/>
  <c r="D123" i="10"/>
  <c r="C123" i="10"/>
  <c r="H122" i="10"/>
  <c r="F122" i="10"/>
  <c r="E122" i="10"/>
  <c r="D122" i="10"/>
  <c r="C122" i="10"/>
  <c r="H121" i="10"/>
  <c r="H118" i="10" s="1"/>
  <c r="F121" i="10"/>
  <c r="F118" i="10" s="1"/>
  <c r="E121" i="10"/>
  <c r="E118" i="10" s="1"/>
  <c r="D121" i="10"/>
  <c r="D118" i="10" s="1"/>
  <c r="C121" i="10"/>
  <c r="C118" i="10" s="1"/>
  <c r="H117" i="10"/>
  <c r="F117" i="10"/>
  <c r="E117" i="10"/>
  <c r="D117" i="10"/>
  <c r="C117" i="10"/>
  <c r="H116" i="10"/>
  <c r="F116" i="10"/>
  <c r="E116" i="10"/>
  <c r="D116" i="10"/>
  <c r="C116" i="10"/>
  <c r="H115" i="10"/>
  <c r="F115" i="10"/>
  <c r="E115" i="10"/>
  <c r="D115" i="10"/>
  <c r="C115" i="10"/>
  <c r="H114" i="10"/>
  <c r="F114" i="10"/>
  <c r="E114" i="10"/>
  <c r="D114" i="10"/>
  <c r="C114" i="10"/>
  <c r="H113" i="10"/>
  <c r="F113" i="10"/>
  <c r="E113" i="10"/>
  <c r="D113" i="10"/>
  <c r="C113" i="10"/>
  <c r="H112" i="10"/>
  <c r="F112" i="10"/>
  <c r="E112" i="10"/>
  <c r="D112" i="10"/>
  <c r="C112" i="10"/>
  <c r="H111" i="10"/>
  <c r="F111" i="10"/>
  <c r="E111" i="10"/>
  <c r="D111" i="10"/>
  <c r="C111" i="10"/>
  <c r="H110" i="10"/>
  <c r="F110" i="10"/>
  <c r="E110" i="10"/>
  <c r="D110" i="10"/>
  <c r="C110" i="10"/>
  <c r="H109" i="10"/>
  <c r="F109" i="10"/>
  <c r="E109" i="10"/>
  <c r="D109" i="10"/>
  <c r="C109" i="10"/>
  <c r="H108" i="10"/>
  <c r="F108" i="10"/>
  <c r="E108" i="10"/>
  <c r="D108" i="10"/>
  <c r="C108" i="10"/>
  <c r="H107" i="10"/>
  <c r="F107" i="10"/>
  <c r="E107" i="10"/>
  <c r="D107" i="10"/>
  <c r="C107" i="10"/>
  <c r="H106" i="10"/>
  <c r="F106" i="10"/>
  <c r="E106" i="10"/>
  <c r="D106" i="10"/>
  <c r="C106" i="10"/>
  <c r="H105" i="10"/>
  <c r="F105" i="10"/>
  <c r="E105" i="10"/>
  <c r="D105" i="10"/>
  <c r="C105" i="10"/>
  <c r="E101" i="10"/>
  <c r="D101" i="10"/>
  <c r="C101" i="10"/>
  <c r="E100" i="10"/>
  <c r="D100" i="10"/>
  <c r="C100" i="10"/>
  <c r="E99" i="10"/>
  <c r="D99" i="10"/>
  <c r="C99" i="10"/>
  <c r="E96" i="10"/>
  <c r="D96" i="10"/>
  <c r="C96" i="10"/>
  <c r="C95" i="10"/>
  <c r="E94" i="10"/>
  <c r="D94" i="10"/>
  <c r="C94" i="10"/>
  <c r="E93" i="10"/>
  <c r="D93" i="10"/>
  <c r="C93" i="10"/>
  <c r="E92" i="10"/>
  <c r="D92" i="10"/>
  <c r="C92" i="10"/>
  <c r="E91" i="10"/>
  <c r="D91" i="10"/>
  <c r="C91" i="10"/>
  <c r="E89" i="10"/>
  <c r="D89" i="10"/>
  <c r="C89" i="10"/>
  <c r="E88" i="10"/>
  <c r="D88" i="10"/>
  <c r="C88" i="10"/>
  <c r="E87" i="10"/>
  <c r="D87" i="10"/>
  <c r="C87" i="10"/>
  <c r="C85" i="10"/>
  <c r="E84" i="10"/>
  <c r="D84" i="10"/>
  <c r="C84" i="10"/>
  <c r="E83" i="10"/>
  <c r="D83" i="10"/>
  <c r="C83" i="10"/>
  <c r="E82" i="10"/>
  <c r="D82" i="10"/>
  <c r="C82" i="10"/>
  <c r="E81" i="10"/>
  <c r="D81" i="10"/>
  <c r="C81" i="10"/>
  <c r="E80" i="10"/>
  <c r="D80" i="10"/>
  <c r="C80" i="10"/>
  <c r="E79" i="10"/>
  <c r="D79" i="10"/>
  <c r="C79" i="10"/>
  <c r="E77" i="10"/>
  <c r="D77" i="10"/>
  <c r="C77" i="10"/>
  <c r="E76" i="10"/>
  <c r="D76" i="10"/>
  <c r="C76" i="10"/>
  <c r="E75" i="10"/>
  <c r="D75" i="10"/>
  <c r="C75" i="10"/>
  <c r="E74" i="10"/>
  <c r="D74" i="10"/>
  <c r="C74" i="10"/>
  <c r="E73" i="10"/>
  <c r="D73" i="10"/>
  <c r="C73" i="10"/>
  <c r="C68" i="10"/>
  <c r="C67" i="10"/>
  <c r="E65" i="10"/>
  <c r="D65" i="10"/>
  <c r="C65" i="10"/>
  <c r="E64" i="10"/>
  <c r="D64" i="10"/>
  <c r="C64" i="10"/>
  <c r="E63" i="10"/>
  <c r="D63" i="10"/>
  <c r="C63" i="10"/>
  <c r="C61" i="10"/>
  <c r="C60" i="10" s="1"/>
  <c r="E59" i="10"/>
  <c r="D59" i="10"/>
  <c r="C59" i="10"/>
  <c r="E58" i="10"/>
  <c r="D58" i="10"/>
  <c r="C58" i="10"/>
  <c r="E57" i="10"/>
  <c r="D57" i="10"/>
  <c r="C57" i="10"/>
  <c r="E56" i="10"/>
  <c r="D56" i="10"/>
  <c r="C56" i="10"/>
  <c r="C54" i="10"/>
  <c r="C53" i="10" s="1"/>
  <c r="E52" i="10"/>
  <c r="D52" i="10"/>
  <c r="C52" i="10"/>
  <c r="E51" i="10"/>
  <c r="D51" i="10"/>
  <c r="C51" i="10"/>
  <c r="C49" i="10"/>
  <c r="C48" i="10"/>
  <c r="C47" i="10"/>
  <c r="C46" i="10"/>
  <c r="C45" i="10"/>
  <c r="E43" i="10"/>
  <c r="D43" i="10"/>
  <c r="C43" i="10"/>
  <c r="E42" i="10"/>
  <c r="D42" i="10"/>
  <c r="C42" i="10"/>
  <c r="E41" i="10"/>
  <c r="D41" i="10"/>
  <c r="C41" i="10"/>
  <c r="E40" i="10"/>
  <c r="D40" i="10"/>
  <c r="C40" i="10"/>
  <c r="E39" i="10"/>
  <c r="D39" i="10"/>
  <c r="C39" i="10"/>
  <c r="E38" i="10"/>
  <c r="D38" i="10"/>
  <c r="C38" i="10"/>
  <c r="E37" i="10"/>
  <c r="D37" i="10"/>
  <c r="C37" i="10"/>
  <c r="E36" i="10"/>
  <c r="D36" i="10"/>
  <c r="C36" i="10"/>
  <c r="E35" i="10"/>
  <c r="D35" i="10"/>
  <c r="C35" i="10"/>
  <c r="E34" i="10"/>
  <c r="D34" i="10"/>
  <c r="C34" i="10"/>
  <c r="E33" i="10"/>
  <c r="D33" i="10"/>
  <c r="C33" i="10"/>
  <c r="C31" i="10"/>
  <c r="C30" i="10"/>
  <c r="C29" i="10"/>
  <c r="C28" i="10"/>
  <c r="C27" i="10"/>
  <c r="C26" i="10"/>
  <c r="E24" i="10"/>
  <c r="D24" i="10"/>
  <c r="C24" i="10"/>
  <c r="E23" i="10"/>
  <c r="D23" i="10"/>
  <c r="C23" i="10"/>
  <c r="E22" i="10"/>
  <c r="D22" i="10"/>
  <c r="C22" i="10"/>
  <c r="E21" i="10"/>
  <c r="D21" i="10"/>
  <c r="C21" i="10"/>
  <c r="E20" i="10"/>
  <c r="D20" i="10"/>
  <c r="C20" i="10"/>
  <c r="E19" i="10"/>
  <c r="D19" i="10"/>
  <c r="C19" i="10"/>
  <c r="E18" i="10"/>
  <c r="D18" i="10"/>
  <c r="C18" i="10"/>
  <c r="E17" i="10"/>
  <c r="D17" i="10"/>
  <c r="C17" i="10"/>
  <c r="E16" i="10"/>
  <c r="D16" i="10"/>
  <c r="C16" i="10"/>
  <c r="E15" i="10"/>
  <c r="D15" i="10"/>
  <c r="C15" i="10"/>
  <c r="E14" i="10"/>
  <c r="D14" i="10"/>
  <c r="C14" i="10"/>
  <c r="E13" i="10"/>
  <c r="D13" i="10"/>
  <c r="C13" i="10"/>
  <c r="E12" i="10"/>
  <c r="D12" i="10"/>
  <c r="C12" i="10"/>
  <c r="E11" i="10"/>
  <c r="D11" i="10"/>
  <c r="C11" i="10"/>
  <c r="A5" i="10"/>
  <c r="A4" i="10"/>
  <c r="A3" i="10"/>
  <c r="A2" i="10"/>
  <c r="C447" i="12" l="1"/>
  <c r="C503" i="10"/>
  <c r="F540" i="10"/>
  <c r="C512" i="10"/>
  <c r="C540" i="11"/>
  <c r="H447" i="11"/>
  <c r="M447" i="11"/>
  <c r="E255" i="11"/>
  <c r="Q447" i="11"/>
  <c r="D159" i="11"/>
  <c r="AA413" i="11"/>
  <c r="K413" i="11" s="1"/>
  <c r="G9" i="12"/>
  <c r="L447" i="11"/>
  <c r="N447" i="11"/>
  <c r="D69" i="11"/>
  <c r="D255" i="11"/>
  <c r="E447" i="11"/>
  <c r="P447" i="11"/>
  <c r="C446" i="11"/>
  <c r="E69" i="11"/>
  <c r="I447" i="11"/>
  <c r="AA411" i="11"/>
  <c r="K411" i="11" s="1"/>
  <c r="E159" i="11"/>
  <c r="J447" i="11"/>
  <c r="C159" i="11"/>
  <c r="C255" i="11"/>
  <c r="K447" i="11"/>
  <c r="AA414" i="11"/>
  <c r="K414" i="11" s="1"/>
  <c r="C69" i="11"/>
  <c r="C279" i="10"/>
  <c r="F447" i="11"/>
  <c r="C445" i="11"/>
  <c r="D447" i="11"/>
  <c r="O447" i="11"/>
  <c r="G447" i="11"/>
  <c r="D141" i="10"/>
  <c r="J335" i="10"/>
  <c r="J329" i="10" s="1"/>
  <c r="M433" i="10"/>
  <c r="C50" i="10"/>
  <c r="E141" i="10"/>
  <c r="C412" i="10"/>
  <c r="AA412" i="10" s="1"/>
  <c r="K412" i="10" s="1"/>
  <c r="J347" i="10"/>
  <c r="J343" i="10" s="1"/>
  <c r="AA474" i="10"/>
  <c r="K474" i="10" s="1"/>
  <c r="J540" i="10"/>
  <c r="D164" i="10"/>
  <c r="C414" i="10"/>
  <c r="AA414" i="10" s="1"/>
  <c r="K414" i="10" s="1"/>
  <c r="C433" i="10"/>
  <c r="G433" i="10"/>
  <c r="K433" i="10"/>
  <c r="O433" i="10"/>
  <c r="D433" i="10"/>
  <c r="H433" i="10"/>
  <c r="L433" i="10"/>
  <c r="P433" i="10"/>
  <c r="J436" i="10"/>
  <c r="G443" i="10"/>
  <c r="C66" i="10"/>
  <c r="C164" i="10"/>
  <c r="D436" i="10"/>
  <c r="H436" i="10"/>
  <c r="L436" i="10"/>
  <c r="P436" i="10"/>
  <c r="I443" i="10"/>
  <c r="Q443" i="10"/>
  <c r="F443" i="10"/>
  <c r="J443" i="10"/>
  <c r="N443" i="10"/>
  <c r="C55" i="10"/>
  <c r="E102" i="10"/>
  <c r="I445" i="10"/>
  <c r="J446" i="10"/>
  <c r="E279" i="10"/>
  <c r="Q433" i="10"/>
  <c r="C436" i="10"/>
  <c r="G436" i="10"/>
  <c r="K436" i="10"/>
  <c r="O436" i="10"/>
  <c r="L407" i="10"/>
  <c r="E445" i="10"/>
  <c r="M445" i="10"/>
  <c r="Q445" i="10"/>
  <c r="F446" i="10"/>
  <c r="N446" i="10"/>
  <c r="D50" i="10"/>
  <c r="D55" i="10"/>
  <c r="C78" i="10"/>
  <c r="C72" i="10" s="1"/>
  <c r="C320" i="10"/>
  <c r="D382" i="10"/>
  <c r="J426" i="10"/>
  <c r="C62" i="10"/>
  <c r="D78" i="10"/>
  <c r="D72" i="10" s="1"/>
  <c r="C142" i="10"/>
  <c r="O335" i="10"/>
  <c r="O329" i="10" s="1"/>
  <c r="I335" i="10"/>
  <c r="I329" i="10" s="1"/>
  <c r="M335" i="10"/>
  <c r="M329" i="10" s="1"/>
  <c r="M347" i="10"/>
  <c r="M343" i="10" s="1"/>
  <c r="L382" i="10"/>
  <c r="N407" i="10"/>
  <c r="C426" i="10"/>
  <c r="G426" i="10"/>
  <c r="K426" i="10"/>
  <c r="O426" i="10"/>
  <c r="E433" i="10"/>
  <c r="I433" i="10"/>
  <c r="C443" i="10"/>
  <c r="K443" i="10"/>
  <c r="O443" i="10"/>
  <c r="E10" i="10"/>
  <c r="E32" i="10"/>
  <c r="D62" i="10"/>
  <c r="E90" i="10"/>
  <c r="E86" i="10" s="1"/>
  <c r="D142" i="10"/>
  <c r="E164" i="10"/>
  <c r="E201" i="10"/>
  <c r="C201" i="10"/>
  <c r="C238" i="10"/>
  <c r="D238" i="10"/>
  <c r="E263" i="10"/>
  <c r="D279" i="10"/>
  <c r="E286" i="10"/>
  <c r="E320" i="10"/>
  <c r="E335" i="10"/>
  <c r="E329" i="10" s="1"/>
  <c r="Q335" i="10"/>
  <c r="Q329" i="10" s="1"/>
  <c r="F335" i="10"/>
  <c r="F329" i="10" s="1"/>
  <c r="E347" i="10"/>
  <c r="E343" i="10" s="1"/>
  <c r="Q347" i="10"/>
  <c r="Q343" i="10" s="1"/>
  <c r="J382" i="10"/>
  <c r="H426" i="10"/>
  <c r="P426" i="10"/>
  <c r="F433" i="10"/>
  <c r="J433" i="10"/>
  <c r="N433" i="10"/>
  <c r="F440" i="10"/>
  <c r="J440" i="10"/>
  <c r="N440" i="10"/>
  <c r="D204" i="10"/>
  <c r="F382" i="10"/>
  <c r="H407" i="10"/>
  <c r="D440" i="10"/>
  <c r="L440" i="10"/>
  <c r="E443" i="10"/>
  <c r="E55" i="10"/>
  <c r="C219" i="10"/>
  <c r="E238" i="10"/>
  <c r="C263" i="10"/>
  <c r="C297" i="10"/>
  <c r="F347" i="10"/>
  <c r="F343" i="10" s="1"/>
  <c r="N347" i="10"/>
  <c r="N343" i="10" s="1"/>
  <c r="G347" i="10"/>
  <c r="G343" i="10" s="1"/>
  <c r="K347" i="10"/>
  <c r="K343" i="10" s="1"/>
  <c r="O347" i="10"/>
  <c r="O343" i="10" s="1"/>
  <c r="E369" i="10"/>
  <c r="I369" i="10"/>
  <c r="M369" i="10"/>
  <c r="Q369" i="10"/>
  <c r="C369" i="10"/>
  <c r="K369" i="10"/>
  <c r="C382" i="10"/>
  <c r="G382" i="10"/>
  <c r="K382" i="10"/>
  <c r="O382" i="10"/>
  <c r="F407" i="10"/>
  <c r="C407" i="10"/>
  <c r="G407" i="10"/>
  <c r="K407" i="10"/>
  <c r="P407" i="10"/>
  <c r="G445" i="10"/>
  <c r="O445" i="10"/>
  <c r="C460" i="10"/>
  <c r="E460" i="10"/>
  <c r="H540" i="10"/>
  <c r="C525" i="10"/>
  <c r="C44" i="10"/>
  <c r="E50" i="10"/>
  <c r="D124" i="10"/>
  <c r="N382" i="10"/>
  <c r="D407" i="10"/>
  <c r="F436" i="10"/>
  <c r="N436" i="10"/>
  <c r="H440" i="10"/>
  <c r="P440" i="10"/>
  <c r="M443" i="10"/>
  <c r="AA472" i="10"/>
  <c r="K472" i="10" s="1"/>
  <c r="F124" i="10"/>
  <c r="C153" i="10"/>
  <c r="C245" i="10"/>
  <c r="D263" i="10"/>
  <c r="D273" i="10"/>
  <c r="C273" i="10"/>
  <c r="N335" i="10"/>
  <c r="N329" i="10" s="1"/>
  <c r="G335" i="10"/>
  <c r="G329" i="10" s="1"/>
  <c r="K335" i="10"/>
  <c r="K329" i="10" s="1"/>
  <c r="I347" i="10"/>
  <c r="I343" i="10" s="1"/>
  <c r="H382" i="10"/>
  <c r="P382" i="10"/>
  <c r="C411" i="10"/>
  <c r="AA411" i="10" s="1"/>
  <c r="K411" i="10" s="1"/>
  <c r="C413" i="10"/>
  <c r="AA413" i="10" s="1"/>
  <c r="K413" i="10" s="1"/>
  <c r="C440" i="10"/>
  <c r="G440" i="10"/>
  <c r="K440" i="10"/>
  <c r="O440" i="10"/>
  <c r="D460" i="10"/>
  <c r="G540" i="10"/>
  <c r="K540" i="10"/>
  <c r="AB412" i="10"/>
  <c r="E297" i="10"/>
  <c r="C10" i="10"/>
  <c r="C347" i="10"/>
  <c r="C343" i="10" s="1"/>
  <c r="J407" i="10"/>
  <c r="D10" i="10"/>
  <c r="C32" i="10"/>
  <c r="E62" i="10"/>
  <c r="E78" i="10"/>
  <c r="E72" i="10" s="1"/>
  <c r="C90" i="10"/>
  <c r="C86" i="10" s="1"/>
  <c r="C102" i="10"/>
  <c r="C124" i="10"/>
  <c r="H124" i="10"/>
  <c r="D219" i="10"/>
  <c r="E219" i="10"/>
  <c r="E273" i="10"/>
  <c r="C286" i="10"/>
  <c r="C335" i="10"/>
  <c r="C329" i="10" s="1"/>
  <c r="G369" i="10"/>
  <c r="O369" i="10"/>
  <c r="R407" i="10"/>
  <c r="D540" i="10"/>
  <c r="L540" i="10"/>
  <c r="C25" i="10"/>
  <c r="D32" i="10"/>
  <c r="D90" i="10"/>
  <c r="D86" i="10" s="1"/>
  <c r="D102" i="10"/>
  <c r="C141" i="10"/>
  <c r="E142" i="10"/>
  <c r="C204" i="10"/>
  <c r="D286" i="10"/>
  <c r="D446" i="10"/>
  <c r="H446" i="10"/>
  <c r="L446" i="10"/>
  <c r="P446" i="10"/>
  <c r="C539" i="10"/>
  <c r="M446" i="10"/>
  <c r="M426" i="10"/>
  <c r="E436" i="10"/>
  <c r="M436" i="10"/>
  <c r="I440" i="10"/>
  <c r="Q440" i="10"/>
  <c r="H443" i="10"/>
  <c r="P443" i="10"/>
  <c r="N369" i="10"/>
  <c r="I540" i="10"/>
  <c r="O407" i="10"/>
  <c r="D445" i="10"/>
  <c r="H445" i="10"/>
  <c r="L445" i="10"/>
  <c r="P445" i="10"/>
  <c r="E446" i="10"/>
  <c r="E426" i="10"/>
  <c r="I446" i="10"/>
  <c r="I426" i="10"/>
  <c r="Q446" i="10"/>
  <c r="Q426" i="10"/>
  <c r="I436" i="10"/>
  <c r="Q436" i="10"/>
  <c r="E440" i="10"/>
  <c r="M440" i="10"/>
  <c r="D443" i="10"/>
  <c r="L443" i="10"/>
  <c r="K445" i="10"/>
  <c r="E124" i="10"/>
  <c r="E204" i="10"/>
  <c r="D297" i="10"/>
  <c r="D320" i="10"/>
  <c r="F369" i="10"/>
  <c r="J369" i="10"/>
  <c r="D426" i="10"/>
  <c r="L426" i="10"/>
  <c r="AA473" i="10"/>
  <c r="K473" i="10" s="1"/>
  <c r="E540" i="10"/>
  <c r="M540" i="10"/>
  <c r="C516" i="10"/>
  <c r="D201" i="10"/>
  <c r="C315" i="10"/>
  <c r="D335" i="10"/>
  <c r="D329" i="10" s="1"/>
  <c r="H335" i="10"/>
  <c r="H329" i="10" s="1"/>
  <c r="L335" i="10"/>
  <c r="L329" i="10" s="1"/>
  <c r="P335" i="10"/>
  <c r="P329" i="10" s="1"/>
  <c r="D347" i="10"/>
  <c r="D343" i="10" s="1"/>
  <c r="H347" i="10"/>
  <c r="H343" i="10" s="1"/>
  <c r="L347" i="10"/>
  <c r="L343" i="10" s="1"/>
  <c r="P347" i="10"/>
  <c r="P343" i="10" s="1"/>
  <c r="D369" i="10"/>
  <c r="H369" i="10"/>
  <c r="L369" i="10"/>
  <c r="P369" i="10"/>
  <c r="E382" i="10"/>
  <c r="I382" i="10"/>
  <c r="M382" i="10"/>
  <c r="Q382" i="10"/>
  <c r="E407" i="10"/>
  <c r="I407" i="10"/>
  <c r="M407" i="10"/>
  <c r="Q407" i="10"/>
  <c r="F445" i="10"/>
  <c r="J445" i="10"/>
  <c r="N445" i="10"/>
  <c r="G446" i="10"/>
  <c r="K446" i="10"/>
  <c r="O446" i="10"/>
  <c r="F426" i="10"/>
  <c r="N426" i="10"/>
  <c r="C508" i="10"/>
  <c r="C532" i="10"/>
  <c r="M539" i="8"/>
  <c r="L539" i="8"/>
  <c r="K539" i="8"/>
  <c r="J539" i="8"/>
  <c r="I539" i="8"/>
  <c r="H539" i="8"/>
  <c r="G539" i="8"/>
  <c r="F539" i="8"/>
  <c r="E539" i="8"/>
  <c r="D539" i="8"/>
  <c r="C538" i="8"/>
  <c r="C535" i="8"/>
  <c r="C534" i="8"/>
  <c r="C533" i="8"/>
  <c r="M532" i="8"/>
  <c r="L532" i="8"/>
  <c r="K532" i="8"/>
  <c r="J532" i="8"/>
  <c r="I532" i="8"/>
  <c r="H532" i="8"/>
  <c r="G532" i="8"/>
  <c r="F532" i="8"/>
  <c r="E532" i="8"/>
  <c r="D532" i="8"/>
  <c r="C531" i="8"/>
  <c r="C530" i="8"/>
  <c r="C529" i="8"/>
  <c r="C528" i="8"/>
  <c r="C527" i="8"/>
  <c r="C526" i="8"/>
  <c r="M525" i="8"/>
  <c r="L525" i="8"/>
  <c r="K525" i="8"/>
  <c r="J525" i="8"/>
  <c r="I525" i="8"/>
  <c r="H525" i="8"/>
  <c r="G525" i="8"/>
  <c r="F525" i="8"/>
  <c r="E525" i="8"/>
  <c r="D525" i="8"/>
  <c r="C524" i="8"/>
  <c r="C523" i="8"/>
  <c r="C522" i="8"/>
  <c r="C521" i="8"/>
  <c r="C520" i="8"/>
  <c r="C519" i="8"/>
  <c r="C518" i="8"/>
  <c r="C517" i="8"/>
  <c r="M516" i="8"/>
  <c r="L516" i="8"/>
  <c r="K516" i="8"/>
  <c r="J516" i="8"/>
  <c r="I516" i="8"/>
  <c r="H516" i="8"/>
  <c r="G516" i="8"/>
  <c r="F516" i="8"/>
  <c r="E516" i="8"/>
  <c r="D516" i="8"/>
  <c r="C515" i="8"/>
  <c r="C514" i="8"/>
  <c r="C513" i="8"/>
  <c r="M512" i="8"/>
  <c r="L512" i="8"/>
  <c r="K512" i="8"/>
  <c r="J512" i="8"/>
  <c r="I512" i="8"/>
  <c r="H512" i="8"/>
  <c r="G512" i="8"/>
  <c r="F512" i="8"/>
  <c r="E512" i="8"/>
  <c r="D512" i="8"/>
  <c r="C511" i="8"/>
  <c r="C510" i="8"/>
  <c r="C509" i="8"/>
  <c r="M508" i="8"/>
  <c r="L508" i="8"/>
  <c r="K508" i="8"/>
  <c r="J508" i="8"/>
  <c r="I508" i="8"/>
  <c r="H508" i="8"/>
  <c r="G508" i="8"/>
  <c r="F508" i="8"/>
  <c r="E508" i="8"/>
  <c r="D508" i="8"/>
  <c r="C507" i="8"/>
  <c r="C506" i="8"/>
  <c r="C505" i="8"/>
  <c r="C504" i="8"/>
  <c r="M503" i="8"/>
  <c r="M540" i="8" s="1"/>
  <c r="L503" i="8"/>
  <c r="K503" i="8"/>
  <c r="J503" i="8"/>
  <c r="I503" i="8"/>
  <c r="I540" i="8" s="1"/>
  <c r="H503" i="8"/>
  <c r="G503" i="8"/>
  <c r="F503" i="8"/>
  <c r="E503" i="8"/>
  <c r="E540" i="8" s="1"/>
  <c r="D503" i="8"/>
  <c r="C502" i="8"/>
  <c r="C501" i="8"/>
  <c r="C500" i="8"/>
  <c r="C499" i="8"/>
  <c r="C498" i="8"/>
  <c r="C483" i="8"/>
  <c r="C482" i="8"/>
  <c r="AB479" i="8"/>
  <c r="AA479" i="8"/>
  <c r="F479" i="8" s="1"/>
  <c r="AB478" i="8"/>
  <c r="AA478" i="8"/>
  <c r="F478" i="8" s="1"/>
  <c r="AB477" i="8"/>
  <c r="AA477" i="8"/>
  <c r="F477" i="8" s="1"/>
  <c r="C474" i="8"/>
  <c r="AB474" i="8" s="1"/>
  <c r="C473" i="8"/>
  <c r="AB473" i="8" s="1"/>
  <c r="C472" i="8"/>
  <c r="AA472" i="8" s="1"/>
  <c r="K472" i="8" s="1"/>
  <c r="D459" i="8"/>
  <c r="C459" i="8"/>
  <c r="E458" i="8"/>
  <c r="D458" i="8"/>
  <c r="C458" i="8"/>
  <c r="E457" i="8"/>
  <c r="D457" i="8"/>
  <c r="C457" i="8"/>
  <c r="E456" i="8"/>
  <c r="D456" i="8"/>
  <c r="C456" i="8"/>
  <c r="E455" i="8"/>
  <c r="D455" i="8"/>
  <c r="C455" i="8"/>
  <c r="D454" i="8"/>
  <c r="C454" i="8"/>
  <c r="E453" i="8"/>
  <c r="D453" i="8"/>
  <c r="C453" i="8"/>
  <c r="D452" i="8"/>
  <c r="C452" i="8"/>
  <c r="E451" i="8"/>
  <c r="D451" i="8"/>
  <c r="C451" i="8"/>
  <c r="D450" i="8"/>
  <c r="C450" i="8"/>
  <c r="Q444" i="8"/>
  <c r="P444" i="8"/>
  <c r="O444" i="8"/>
  <c r="N444" i="8"/>
  <c r="M444" i="8"/>
  <c r="L444" i="8"/>
  <c r="K444" i="8"/>
  <c r="J444" i="8"/>
  <c r="I444" i="8"/>
  <c r="H444" i="8"/>
  <c r="G444" i="8"/>
  <c r="F444" i="8"/>
  <c r="E444" i="8"/>
  <c r="D444" i="8"/>
  <c r="C444" i="8"/>
  <c r="Q442" i="8"/>
  <c r="P442" i="8"/>
  <c r="O442" i="8"/>
  <c r="N442" i="8"/>
  <c r="M442" i="8"/>
  <c r="L442" i="8"/>
  <c r="K442" i="8"/>
  <c r="J442" i="8"/>
  <c r="I442" i="8"/>
  <c r="H442" i="8"/>
  <c r="G442" i="8"/>
  <c r="F442" i="8"/>
  <c r="E442" i="8"/>
  <c r="D442" i="8"/>
  <c r="C442" i="8"/>
  <c r="Q441" i="8"/>
  <c r="P441" i="8"/>
  <c r="O441" i="8"/>
  <c r="N441" i="8"/>
  <c r="M441" i="8"/>
  <c r="L441" i="8"/>
  <c r="K441" i="8"/>
  <c r="J441" i="8"/>
  <c r="I441" i="8"/>
  <c r="H441" i="8"/>
  <c r="G441" i="8"/>
  <c r="F441" i="8"/>
  <c r="E441" i="8"/>
  <c r="D441" i="8"/>
  <c r="C441" i="8"/>
  <c r="Q439" i="8"/>
  <c r="P439" i="8"/>
  <c r="O439" i="8"/>
  <c r="N439" i="8"/>
  <c r="M439" i="8"/>
  <c r="L439" i="8"/>
  <c r="K439" i="8"/>
  <c r="J439" i="8"/>
  <c r="I439" i="8"/>
  <c r="H439" i="8"/>
  <c r="G439" i="8"/>
  <c r="F439" i="8"/>
  <c r="E439" i="8"/>
  <c r="D439" i="8"/>
  <c r="C439" i="8"/>
  <c r="Q438" i="8"/>
  <c r="P438" i="8"/>
  <c r="O438" i="8"/>
  <c r="N438" i="8"/>
  <c r="M438" i="8"/>
  <c r="L438" i="8"/>
  <c r="K438" i="8"/>
  <c r="J438" i="8"/>
  <c r="I438" i="8"/>
  <c r="H438" i="8"/>
  <c r="G438" i="8"/>
  <c r="F438" i="8"/>
  <c r="E438" i="8"/>
  <c r="D438" i="8"/>
  <c r="C438" i="8"/>
  <c r="Q437" i="8"/>
  <c r="P437" i="8"/>
  <c r="O437" i="8"/>
  <c r="N437" i="8"/>
  <c r="M437" i="8"/>
  <c r="L437" i="8"/>
  <c r="K437" i="8"/>
  <c r="J437" i="8"/>
  <c r="I437" i="8"/>
  <c r="H437" i="8"/>
  <c r="G437" i="8"/>
  <c r="F437" i="8"/>
  <c r="E437" i="8"/>
  <c r="D437" i="8"/>
  <c r="C437" i="8"/>
  <c r="Q435" i="8"/>
  <c r="P435" i="8"/>
  <c r="O435" i="8"/>
  <c r="N435" i="8"/>
  <c r="M435" i="8"/>
  <c r="L435" i="8"/>
  <c r="K435" i="8"/>
  <c r="J435" i="8"/>
  <c r="I435" i="8"/>
  <c r="H435" i="8"/>
  <c r="G435" i="8"/>
  <c r="F435" i="8"/>
  <c r="E435" i="8"/>
  <c r="D435" i="8"/>
  <c r="C435" i="8"/>
  <c r="Q434" i="8"/>
  <c r="P434" i="8"/>
  <c r="O434" i="8"/>
  <c r="N434" i="8"/>
  <c r="M434" i="8"/>
  <c r="L434" i="8"/>
  <c r="K434" i="8"/>
  <c r="J434" i="8"/>
  <c r="I434" i="8"/>
  <c r="H434" i="8"/>
  <c r="G434" i="8"/>
  <c r="F434" i="8"/>
  <c r="E434" i="8"/>
  <c r="D434" i="8"/>
  <c r="C434" i="8"/>
  <c r="Q432" i="8"/>
  <c r="P432" i="8"/>
  <c r="O432" i="8"/>
  <c r="N432" i="8"/>
  <c r="M432" i="8"/>
  <c r="L432" i="8"/>
  <c r="K432" i="8"/>
  <c r="J432" i="8"/>
  <c r="I432" i="8"/>
  <c r="H432" i="8"/>
  <c r="G432" i="8"/>
  <c r="F432" i="8"/>
  <c r="E432" i="8"/>
  <c r="D432" i="8"/>
  <c r="C432" i="8"/>
  <c r="Q431" i="8"/>
  <c r="P431" i="8"/>
  <c r="O431" i="8"/>
  <c r="N431" i="8"/>
  <c r="M431" i="8"/>
  <c r="L431" i="8"/>
  <c r="K431" i="8"/>
  <c r="J431" i="8"/>
  <c r="I431" i="8"/>
  <c r="H431" i="8"/>
  <c r="G431" i="8"/>
  <c r="F431" i="8"/>
  <c r="E431" i="8"/>
  <c r="D431" i="8"/>
  <c r="C431" i="8"/>
  <c r="Q430" i="8"/>
  <c r="P430" i="8"/>
  <c r="O430" i="8"/>
  <c r="N430" i="8"/>
  <c r="M430" i="8"/>
  <c r="L430" i="8"/>
  <c r="K430" i="8"/>
  <c r="J430" i="8"/>
  <c r="I430" i="8"/>
  <c r="H430" i="8"/>
  <c r="G430" i="8"/>
  <c r="F430" i="8"/>
  <c r="E430" i="8"/>
  <c r="D430" i="8"/>
  <c r="C430" i="8"/>
  <c r="Q429" i="8"/>
  <c r="P429" i="8"/>
  <c r="O429" i="8"/>
  <c r="N429" i="8"/>
  <c r="M429" i="8"/>
  <c r="L429" i="8"/>
  <c r="K429" i="8"/>
  <c r="J429" i="8"/>
  <c r="I429" i="8"/>
  <c r="H429" i="8"/>
  <c r="G429" i="8"/>
  <c r="F429" i="8"/>
  <c r="E429" i="8"/>
  <c r="D429" i="8"/>
  <c r="C429" i="8"/>
  <c r="Q428" i="8"/>
  <c r="P428" i="8"/>
  <c r="O428" i="8"/>
  <c r="N428" i="8"/>
  <c r="M428" i="8"/>
  <c r="L428" i="8"/>
  <c r="K428" i="8"/>
  <c r="J428" i="8"/>
  <c r="I428" i="8"/>
  <c r="H428" i="8"/>
  <c r="G428" i="8"/>
  <c r="F428" i="8"/>
  <c r="E428" i="8"/>
  <c r="D428" i="8"/>
  <c r="C428" i="8"/>
  <c r="Q427" i="8"/>
  <c r="P427" i="8"/>
  <c r="O427" i="8"/>
  <c r="N427" i="8"/>
  <c r="M427" i="8"/>
  <c r="L427" i="8"/>
  <c r="K427" i="8"/>
  <c r="J427" i="8"/>
  <c r="I427" i="8"/>
  <c r="H427" i="8"/>
  <c r="G427" i="8"/>
  <c r="F427" i="8"/>
  <c r="E427" i="8"/>
  <c r="D427" i="8"/>
  <c r="C427" i="8"/>
  <c r="Q425" i="8"/>
  <c r="P425" i="8"/>
  <c r="O425" i="8"/>
  <c r="N425" i="8"/>
  <c r="M425" i="8"/>
  <c r="L425" i="8"/>
  <c r="K425" i="8"/>
  <c r="J425" i="8"/>
  <c r="I425" i="8"/>
  <c r="H425" i="8"/>
  <c r="G425" i="8"/>
  <c r="F425" i="8"/>
  <c r="E425" i="8"/>
  <c r="D425" i="8"/>
  <c r="C425" i="8"/>
  <c r="Q424" i="8"/>
  <c r="P424" i="8"/>
  <c r="O424" i="8"/>
  <c r="N424" i="8"/>
  <c r="M424" i="8"/>
  <c r="L424" i="8"/>
  <c r="K424" i="8"/>
  <c r="J424" i="8"/>
  <c r="I424" i="8"/>
  <c r="H424" i="8"/>
  <c r="G424" i="8"/>
  <c r="F424" i="8"/>
  <c r="E424" i="8"/>
  <c r="D424" i="8"/>
  <c r="C424" i="8"/>
  <c r="D419" i="8"/>
  <c r="C419" i="8"/>
  <c r="D418" i="8"/>
  <c r="C418" i="8"/>
  <c r="F414" i="8"/>
  <c r="E414" i="8"/>
  <c r="F413" i="8"/>
  <c r="E413" i="8"/>
  <c r="F412" i="8"/>
  <c r="E412" i="8"/>
  <c r="F411" i="8"/>
  <c r="E411" i="8"/>
  <c r="R406" i="8"/>
  <c r="Q406" i="8"/>
  <c r="P406" i="8"/>
  <c r="O406" i="8"/>
  <c r="N406" i="8"/>
  <c r="M406" i="8"/>
  <c r="L406" i="8"/>
  <c r="J406" i="8"/>
  <c r="I406" i="8"/>
  <c r="H406" i="8"/>
  <c r="G406" i="8"/>
  <c r="F406" i="8"/>
  <c r="E406" i="8"/>
  <c r="D406" i="8"/>
  <c r="C406" i="8"/>
  <c r="R405" i="8"/>
  <c r="Q405" i="8"/>
  <c r="P405" i="8"/>
  <c r="O405" i="8"/>
  <c r="N405" i="8"/>
  <c r="M405" i="8"/>
  <c r="L405" i="8"/>
  <c r="J405" i="8"/>
  <c r="I405" i="8"/>
  <c r="H405" i="8"/>
  <c r="G405" i="8"/>
  <c r="F405" i="8"/>
  <c r="E405" i="8"/>
  <c r="D405" i="8"/>
  <c r="C405" i="8"/>
  <c r="R404" i="8"/>
  <c r="Q404" i="8"/>
  <c r="P404" i="8"/>
  <c r="O404" i="8"/>
  <c r="N404" i="8"/>
  <c r="M404" i="8"/>
  <c r="L404" i="8"/>
  <c r="J404" i="8"/>
  <c r="I404" i="8"/>
  <c r="H404" i="8"/>
  <c r="G404" i="8"/>
  <c r="F404" i="8"/>
  <c r="E404" i="8"/>
  <c r="D404" i="8"/>
  <c r="C404" i="8"/>
  <c r="R403" i="8"/>
  <c r="R400" i="8" s="1"/>
  <c r="Q403" i="8"/>
  <c r="Q400" i="8" s="1"/>
  <c r="P403" i="8"/>
  <c r="P400" i="8" s="1"/>
  <c r="O403" i="8"/>
  <c r="O400" i="8" s="1"/>
  <c r="N403" i="8"/>
  <c r="N400" i="8" s="1"/>
  <c r="M403" i="8"/>
  <c r="M400" i="8" s="1"/>
  <c r="L403" i="8"/>
  <c r="L400" i="8" s="1"/>
  <c r="J403" i="8"/>
  <c r="J400" i="8" s="1"/>
  <c r="I403" i="8"/>
  <c r="I400" i="8" s="1"/>
  <c r="H403" i="8"/>
  <c r="H400" i="8" s="1"/>
  <c r="G403" i="8"/>
  <c r="G400" i="8" s="1"/>
  <c r="F403" i="8"/>
  <c r="F400" i="8" s="1"/>
  <c r="E403" i="8"/>
  <c r="E400" i="8" s="1"/>
  <c r="D403" i="8"/>
  <c r="D400" i="8" s="1"/>
  <c r="C403" i="8"/>
  <c r="C400" i="8" s="1"/>
  <c r="R399" i="8"/>
  <c r="Q399" i="8"/>
  <c r="P399" i="8"/>
  <c r="O399" i="8"/>
  <c r="N399" i="8"/>
  <c r="M399" i="8"/>
  <c r="L399" i="8"/>
  <c r="J399" i="8"/>
  <c r="I399" i="8"/>
  <c r="H399" i="8"/>
  <c r="G399" i="8"/>
  <c r="F399" i="8"/>
  <c r="E399" i="8"/>
  <c r="D399" i="8"/>
  <c r="C399" i="8"/>
  <c r="R398" i="8"/>
  <c r="Q398" i="8"/>
  <c r="P398" i="8"/>
  <c r="O398" i="8"/>
  <c r="N398" i="8"/>
  <c r="M398" i="8"/>
  <c r="L398" i="8"/>
  <c r="J398" i="8"/>
  <c r="I398" i="8"/>
  <c r="H398" i="8"/>
  <c r="G398" i="8"/>
  <c r="F398" i="8"/>
  <c r="E398" i="8"/>
  <c r="D398" i="8"/>
  <c r="C398" i="8"/>
  <c r="R397" i="8"/>
  <c r="Q397" i="8"/>
  <c r="P397" i="8"/>
  <c r="O397" i="8"/>
  <c r="N397" i="8"/>
  <c r="M397" i="8"/>
  <c r="L397" i="8"/>
  <c r="J397" i="8"/>
  <c r="I397" i="8"/>
  <c r="H397" i="8"/>
  <c r="G397" i="8"/>
  <c r="F397" i="8"/>
  <c r="E397" i="8"/>
  <c r="D397" i="8"/>
  <c r="C397" i="8"/>
  <c r="R396" i="8"/>
  <c r="Q396" i="8"/>
  <c r="P396" i="8"/>
  <c r="O396" i="8"/>
  <c r="N396" i="8"/>
  <c r="M396" i="8"/>
  <c r="L396" i="8"/>
  <c r="J396" i="8"/>
  <c r="I396" i="8"/>
  <c r="H396" i="8"/>
  <c r="G396" i="8"/>
  <c r="F396" i="8"/>
  <c r="E396" i="8"/>
  <c r="D396" i="8"/>
  <c r="C396" i="8"/>
  <c r="R395" i="8"/>
  <c r="Q395" i="8"/>
  <c r="P395" i="8"/>
  <c r="O395" i="8"/>
  <c r="N395" i="8"/>
  <c r="M395" i="8"/>
  <c r="L395" i="8"/>
  <c r="J395" i="8"/>
  <c r="I395" i="8"/>
  <c r="H395" i="8"/>
  <c r="G395" i="8"/>
  <c r="F395" i="8"/>
  <c r="E395" i="8"/>
  <c r="D395" i="8"/>
  <c r="C395" i="8"/>
  <c r="R394" i="8"/>
  <c r="Q394" i="8"/>
  <c r="P394" i="8"/>
  <c r="O394" i="8"/>
  <c r="N394" i="8"/>
  <c r="M394" i="8"/>
  <c r="L394" i="8"/>
  <c r="J394" i="8"/>
  <c r="I394" i="8"/>
  <c r="H394" i="8"/>
  <c r="G394" i="8"/>
  <c r="F394" i="8"/>
  <c r="E394" i="8"/>
  <c r="D394" i="8"/>
  <c r="C394" i="8"/>
  <c r="R393" i="8"/>
  <c r="Q393" i="8"/>
  <c r="P393" i="8"/>
  <c r="O393" i="8"/>
  <c r="N393" i="8"/>
  <c r="M393" i="8"/>
  <c r="L393" i="8"/>
  <c r="J393" i="8"/>
  <c r="I393" i="8"/>
  <c r="H393" i="8"/>
  <c r="G393" i="8"/>
  <c r="F393" i="8"/>
  <c r="E393" i="8"/>
  <c r="D393" i="8"/>
  <c r="C393" i="8"/>
  <c r="R392" i="8"/>
  <c r="Q392" i="8"/>
  <c r="P392" i="8"/>
  <c r="O392" i="8"/>
  <c r="N392" i="8"/>
  <c r="M392" i="8"/>
  <c r="L392" i="8"/>
  <c r="J392" i="8"/>
  <c r="I392" i="8"/>
  <c r="H392" i="8"/>
  <c r="G392" i="8"/>
  <c r="F392" i="8"/>
  <c r="E392" i="8"/>
  <c r="D392" i="8"/>
  <c r="C392" i="8"/>
  <c r="R391" i="8"/>
  <c r="Q391" i="8"/>
  <c r="P391" i="8"/>
  <c r="O391" i="8"/>
  <c r="N391" i="8"/>
  <c r="M391" i="8"/>
  <c r="L391" i="8"/>
  <c r="J391" i="8"/>
  <c r="I391" i="8"/>
  <c r="H391" i="8"/>
  <c r="G391" i="8"/>
  <c r="F391" i="8"/>
  <c r="E391" i="8"/>
  <c r="D391" i="8"/>
  <c r="C391" i="8"/>
  <c r="R390" i="8"/>
  <c r="Q390" i="8"/>
  <c r="P390" i="8"/>
  <c r="O390" i="8"/>
  <c r="N390" i="8"/>
  <c r="M390" i="8"/>
  <c r="L390" i="8"/>
  <c r="J390" i="8"/>
  <c r="I390" i="8"/>
  <c r="H390" i="8"/>
  <c r="G390" i="8"/>
  <c r="F390" i="8"/>
  <c r="E390" i="8"/>
  <c r="D390" i="8"/>
  <c r="C390" i="8"/>
  <c r="R389" i="8"/>
  <c r="Q389" i="8"/>
  <c r="P389" i="8"/>
  <c r="O389" i="8"/>
  <c r="N389" i="8"/>
  <c r="M389" i="8"/>
  <c r="L389" i="8"/>
  <c r="J389" i="8"/>
  <c r="I389" i="8"/>
  <c r="H389" i="8"/>
  <c r="G389" i="8"/>
  <c r="F389" i="8"/>
  <c r="E389" i="8"/>
  <c r="D389" i="8"/>
  <c r="C389" i="8"/>
  <c r="R388" i="8"/>
  <c r="Q388" i="8"/>
  <c r="P388" i="8"/>
  <c r="O388" i="8"/>
  <c r="N388" i="8"/>
  <c r="M388" i="8"/>
  <c r="L388" i="8"/>
  <c r="J388" i="8"/>
  <c r="I388" i="8"/>
  <c r="H388" i="8"/>
  <c r="G388" i="8"/>
  <c r="F388" i="8"/>
  <c r="E388" i="8"/>
  <c r="D388" i="8"/>
  <c r="C388" i="8"/>
  <c r="R387" i="8"/>
  <c r="Q387" i="8"/>
  <c r="P387" i="8"/>
  <c r="O387" i="8"/>
  <c r="N387" i="8"/>
  <c r="M387" i="8"/>
  <c r="L387" i="8"/>
  <c r="J387" i="8"/>
  <c r="I387" i="8"/>
  <c r="H387" i="8"/>
  <c r="G387" i="8"/>
  <c r="F387" i="8"/>
  <c r="E387" i="8"/>
  <c r="D387" i="8"/>
  <c r="C387" i="8"/>
  <c r="Q381" i="8"/>
  <c r="P381" i="8"/>
  <c r="O381" i="8"/>
  <c r="N381" i="8"/>
  <c r="M381" i="8"/>
  <c r="L381" i="8"/>
  <c r="K381" i="8"/>
  <c r="J381" i="8"/>
  <c r="I381" i="8"/>
  <c r="H381" i="8"/>
  <c r="G381" i="8"/>
  <c r="F381" i="8"/>
  <c r="E381" i="8"/>
  <c r="D381" i="8"/>
  <c r="C381" i="8"/>
  <c r="Q380" i="8"/>
  <c r="P380" i="8"/>
  <c r="O380" i="8"/>
  <c r="N380" i="8"/>
  <c r="M380" i="8"/>
  <c r="L380" i="8"/>
  <c r="K380" i="8"/>
  <c r="J380" i="8"/>
  <c r="I380" i="8"/>
  <c r="H380" i="8"/>
  <c r="G380" i="8"/>
  <c r="F380" i="8"/>
  <c r="E380" i="8"/>
  <c r="D380" i="8"/>
  <c r="C380" i="8"/>
  <c r="Q379" i="8"/>
  <c r="P379" i="8"/>
  <c r="O379" i="8"/>
  <c r="N379" i="8"/>
  <c r="M379" i="8"/>
  <c r="L379" i="8"/>
  <c r="K379" i="8"/>
  <c r="J379" i="8"/>
  <c r="I379" i="8"/>
  <c r="H379" i="8"/>
  <c r="G379" i="8"/>
  <c r="F379" i="8"/>
  <c r="E379" i="8"/>
  <c r="D379" i="8"/>
  <c r="C379" i="8"/>
  <c r="Q378" i="8"/>
  <c r="P378" i="8"/>
  <c r="O378" i="8"/>
  <c r="N378" i="8"/>
  <c r="M378" i="8"/>
  <c r="L378" i="8"/>
  <c r="K378" i="8"/>
  <c r="J378" i="8"/>
  <c r="I378" i="8"/>
  <c r="H378" i="8"/>
  <c r="G378" i="8"/>
  <c r="F378" i="8"/>
  <c r="E378" i="8"/>
  <c r="D378" i="8"/>
  <c r="C378" i="8"/>
  <c r="Q377" i="8"/>
  <c r="P377" i="8"/>
  <c r="O377" i="8"/>
  <c r="N377" i="8"/>
  <c r="M377" i="8"/>
  <c r="L377" i="8"/>
  <c r="K377" i="8"/>
  <c r="J377" i="8"/>
  <c r="I377" i="8"/>
  <c r="H377" i="8"/>
  <c r="G377" i="8"/>
  <c r="F377" i="8"/>
  <c r="E377" i="8"/>
  <c r="D377" i="8"/>
  <c r="C377" i="8"/>
  <c r="Q376" i="8"/>
  <c r="P376" i="8"/>
  <c r="O376" i="8"/>
  <c r="N376" i="8"/>
  <c r="M376" i="8"/>
  <c r="L376" i="8"/>
  <c r="K376" i="8"/>
  <c r="J376" i="8"/>
  <c r="I376" i="8"/>
  <c r="H376" i="8"/>
  <c r="G376" i="8"/>
  <c r="F376" i="8"/>
  <c r="E376" i="8"/>
  <c r="D376" i="8"/>
  <c r="C376" i="8"/>
  <c r="Q375" i="8"/>
  <c r="P375" i="8"/>
  <c r="O375" i="8"/>
  <c r="N375" i="8"/>
  <c r="M375" i="8"/>
  <c r="L375" i="8"/>
  <c r="K375" i="8"/>
  <c r="J375" i="8"/>
  <c r="I375" i="8"/>
  <c r="H375" i="8"/>
  <c r="G375" i="8"/>
  <c r="F375" i="8"/>
  <c r="E375" i="8"/>
  <c r="D375" i="8"/>
  <c r="C375" i="8"/>
  <c r="Q374" i="8"/>
  <c r="P374" i="8"/>
  <c r="O374" i="8"/>
  <c r="N374" i="8"/>
  <c r="M374" i="8"/>
  <c r="L374" i="8"/>
  <c r="K374" i="8"/>
  <c r="J374" i="8"/>
  <c r="I374" i="8"/>
  <c r="H374" i="8"/>
  <c r="G374" i="8"/>
  <c r="F374" i="8"/>
  <c r="E374" i="8"/>
  <c r="D374" i="8"/>
  <c r="C374" i="8"/>
  <c r="Q368" i="8"/>
  <c r="P368" i="8"/>
  <c r="O368" i="8"/>
  <c r="N368" i="8"/>
  <c r="M368" i="8"/>
  <c r="L368" i="8"/>
  <c r="K368" i="8"/>
  <c r="J368" i="8"/>
  <c r="I368" i="8"/>
  <c r="H368" i="8"/>
  <c r="G368" i="8"/>
  <c r="F368" i="8"/>
  <c r="E368" i="8"/>
  <c r="D368" i="8"/>
  <c r="C368" i="8"/>
  <c r="Q367" i="8"/>
  <c r="P367" i="8"/>
  <c r="O367" i="8"/>
  <c r="N367" i="8"/>
  <c r="M367" i="8"/>
  <c r="L367" i="8"/>
  <c r="K367" i="8"/>
  <c r="J367" i="8"/>
  <c r="I367" i="8"/>
  <c r="H367" i="8"/>
  <c r="G367" i="8"/>
  <c r="F367" i="8"/>
  <c r="E367" i="8"/>
  <c r="D367" i="8"/>
  <c r="C367" i="8"/>
  <c r="Q366" i="8"/>
  <c r="P366" i="8"/>
  <c r="O366" i="8"/>
  <c r="N366" i="8"/>
  <c r="M366" i="8"/>
  <c r="L366" i="8"/>
  <c r="K366" i="8"/>
  <c r="J366" i="8"/>
  <c r="I366" i="8"/>
  <c r="H366" i="8"/>
  <c r="G366" i="8"/>
  <c r="F366" i="8"/>
  <c r="E366" i="8"/>
  <c r="D366" i="8"/>
  <c r="C366" i="8"/>
  <c r="Q364" i="8"/>
  <c r="P364" i="8"/>
  <c r="O364" i="8"/>
  <c r="N364" i="8"/>
  <c r="M364" i="8"/>
  <c r="L364" i="8"/>
  <c r="K364" i="8"/>
  <c r="J364" i="8"/>
  <c r="I364" i="8"/>
  <c r="H364" i="8"/>
  <c r="G364" i="8"/>
  <c r="F364" i="8"/>
  <c r="E364" i="8"/>
  <c r="D364" i="8"/>
  <c r="C364" i="8"/>
  <c r="Q362" i="8"/>
  <c r="P362" i="8"/>
  <c r="O362" i="8"/>
  <c r="N362" i="8"/>
  <c r="M362" i="8"/>
  <c r="L362" i="8"/>
  <c r="K362" i="8"/>
  <c r="J362" i="8"/>
  <c r="I362" i="8"/>
  <c r="H362" i="8"/>
  <c r="G362" i="8"/>
  <c r="F362" i="8"/>
  <c r="E362" i="8"/>
  <c r="D362" i="8"/>
  <c r="C362" i="8"/>
  <c r="Q361" i="8"/>
  <c r="P361" i="8"/>
  <c r="O361" i="8"/>
  <c r="N361" i="8"/>
  <c r="M361" i="8"/>
  <c r="L361" i="8"/>
  <c r="K361" i="8"/>
  <c r="J361" i="8"/>
  <c r="I361" i="8"/>
  <c r="H361" i="8"/>
  <c r="G361" i="8"/>
  <c r="F361" i="8"/>
  <c r="E361" i="8"/>
  <c r="D361" i="8"/>
  <c r="C361" i="8"/>
  <c r="Q354" i="8"/>
  <c r="P354" i="8"/>
  <c r="O354" i="8"/>
  <c r="N354" i="8"/>
  <c r="M354" i="8"/>
  <c r="L354" i="8"/>
  <c r="K354" i="8"/>
  <c r="J354" i="8"/>
  <c r="I354" i="8"/>
  <c r="H354" i="8"/>
  <c r="G354" i="8"/>
  <c r="F354" i="8"/>
  <c r="E354" i="8"/>
  <c r="D354" i="8"/>
  <c r="C354" i="8"/>
  <c r="Q353" i="8"/>
  <c r="P353" i="8"/>
  <c r="O353" i="8"/>
  <c r="N353" i="8"/>
  <c r="M353" i="8"/>
  <c r="L353" i="8"/>
  <c r="K353" i="8"/>
  <c r="J353" i="8"/>
  <c r="I353" i="8"/>
  <c r="H353" i="8"/>
  <c r="G353" i="8"/>
  <c r="F353" i="8"/>
  <c r="E353" i="8"/>
  <c r="D353" i="8"/>
  <c r="C353" i="8"/>
  <c r="Q352" i="8"/>
  <c r="P352" i="8"/>
  <c r="O352" i="8"/>
  <c r="N352" i="8"/>
  <c r="M352" i="8"/>
  <c r="L352" i="8"/>
  <c r="K352" i="8"/>
  <c r="J352" i="8"/>
  <c r="I352" i="8"/>
  <c r="H352" i="8"/>
  <c r="G352" i="8"/>
  <c r="F352" i="8"/>
  <c r="E352" i="8"/>
  <c r="D352" i="8"/>
  <c r="C352" i="8"/>
  <c r="Q351" i="8"/>
  <c r="P351" i="8"/>
  <c r="O351" i="8"/>
  <c r="N351" i="8"/>
  <c r="M351" i="8"/>
  <c r="L351" i="8"/>
  <c r="K351" i="8"/>
  <c r="J351" i="8"/>
  <c r="I351" i="8"/>
  <c r="H351" i="8"/>
  <c r="G351" i="8"/>
  <c r="F351" i="8"/>
  <c r="E351" i="8"/>
  <c r="D351" i="8"/>
  <c r="C351" i="8"/>
  <c r="Q350" i="8"/>
  <c r="P350" i="8"/>
  <c r="O350" i="8"/>
  <c r="N350" i="8"/>
  <c r="M350" i="8"/>
  <c r="L350" i="8"/>
  <c r="K350" i="8"/>
  <c r="J350" i="8"/>
  <c r="I350" i="8"/>
  <c r="H350" i="8"/>
  <c r="G350" i="8"/>
  <c r="F350" i="8"/>
  <c r="E350" i="8"/>
  <c r="D350" i="8"/>
  <c r="C350" i="8"/>
  <c r="Q349" i="8"/>
  <c r="P349" i="8"/>
  <c r="O349" i="8"/>
  <c r="N349" i="8"/>
  <c r="M349" i="8"/>
  <c r="L349" i="8"/>
  <c r="K349" i="8"/>
  <c r="J349" i="8"/>
  <c r="I349" i="8"/>
  <c r="H349" i="8"/>
  <c r="G349" i="8"/>
  <c r="F349" i="8"/>
  <c r="E349" i="8"/>
  <c r="D349" i="8"/>
  <c r="C349" i="8"/>
  <c r="Q348" i="8"/>
  <c r="P348" i="8"/>
  <c r="O348" i="8"/>
  <c r="N348" i="8"/>
  <c r="M348" i="8"/>
  <c r="L348" i="8"/>
  <c r="K348" i="8"/>
  <c r="J348" i="8"/>
  <c r="I348" i="8"/>
  <c r="H348" i="8"/>
  <c r="G348" i="8"/>
  <c r="F348" i="8"/>
  <c r="E348" i="8"/>
  <c r="D348" i="8"/>
  <c r="C348" i="8"/>
  <c r="Q346" i="8"/>
  <c r="P346" i="8"/>
  <c r="O346" i="8"/>
  <c r="N346" i="8"/>
  <c r="M346" i="8"/>
  <c r="L346" i="8"/>
  <c r="K346" i="8"/>
  <c r="J346" i="8"/>
  <c r="I346" i="8"/>
  <c r="H346" i="8"/>
  <c r="G346" i="8"/>
  <c r="F346" i="8"/>
  <c r="E346" i="8"/>
  <c r="D346" i="8"/>
  <c r="C346" i="8"/>
  <c r="Q345" i="8"/>
  <c r="P345" i="8"/>
  <c r="O345" i="8"/>
  <c r="N345" i="8"/>
  <c r="M345" i="8"/>
  <c r="L345" i="8"/>
  <c r="K345" i="8"/>
  <c r="J345" i="8"/>
  <c r="I345" i="8"/>
  <c r="H345" i="8"/>
  <c r="G345" i="8"/>
  <c r="F345" i="8"/>
  <c r="E345" i="8"/>
  <c r="D345" i="8"/>
  <c r="C345" i="8"/>
  <c r="Q344" i="8"/>
  <c r="P344" i="8"/>
  <c r="O344" i="8"/>
  <c r="N344" i="8"/>
  <c r="M344" i="8"/>
  <c r="L344" i="8"/>
  <c r="K344" i="8"/>
  <c r="J344" i="8"/>
  <c r="I344" i="8"/>
  <c r="H344" i="8"/>
  <c r="G344" i="8"/>
  <c r="F344" i="8"/>
  <c r="E344" i="8"/>
  <c r="D344" i="8"/>
  <c r="C344" i="8"/>
  <c r="Q342" i="8"/>
  <c r="P342" i="8"/>
  <c r="O342" i="8"/>
  <c r="N342" i="8"/>
  <c r="M342" i="8"/>
  <c r="L342" i="8"/>
  <c r="K342" i="8"/>
  <c r="J342" i="8"/>
  <c r="I342" i="8"/>
  <c r="H342" i="8"/>
  <c r="G342" i="8"/>
  <c r="F342" i="8"/>
  <c r="E342" i="8"/>
  <c r="D342" i="8"/>
  <c r="C342" i="8"/>
  <c r="Q341" i="8"/>
  <c r="P341" i="8"/>
  <c r="O341" i="8"/>
  <c r="N341" i="8"/>
  <c r="M341" i="8"/>
  <c r="L341" i="8"/>
  <c r="K341" i="8"/>
  <c r="J341" i="8"/>
  <c r="I341" i="8"/>
  <c r="H341" i="8"/>
  <c r="G341" i="8"/>
  <c r="F341" i="8"/>
  <c r="E341" i="8"/>
  <c r="D341" i="8"/>
  <c r="C341" i="8"/>
  <c r="Q340" i="8"/>
  <c r="P340" i="8"/>
  <c r="O340" i="8"/>
  <c r="N340" i="8"/>
  <c r="M340" i="8"/>
  <c r="L340" i="8"/>
  <c r="K340" i="8"/>
  <c r="J340" i="8"/>
  <c r="I340" i="8"/>
  <c r="H340" i="8"/>
  <c r="G340" i="8"/>
  <c r="F340" i="8"/>
  <c r="E340" i="8"/>
  <c r="D340" i="8"/>
  <c r="C340" i="8"/>
  <c r="Q339" i="8"/>
  <c r="P339" i="8"/>
  <c r="O339" i="8"/>
  <c r="N339" i="8"/>
  <c r="M339" i="8"/>
  <c r="L339" i="8"/>
  <c r="K339" i="8"/>
  <c r="J339" i="8"/>
  <c r="I339" i="8"/>
  <c r="H339" i="8"/>
  <c r="G339" i="8"/>
  <c r="F339" i="8"/>
  <c r="E339" i="8"/>
  <c r="D339" i="8"/>
  <c r="C339" i="8"/>
  <c r="Q338" i="8"/>
  <c r="P338" i="8"/>
  <c r="O338" i="8"/>
  <c r="N338" i="8"/>
  <c r="M338" i="8"/>
  <c r="L338" i="8"/>
  <c r="K338" i="8"/>
  <c r="J338" i="8"/>
  <c r="I338" i="8"/>
  <c r="H338" i="8"/>
  <c r="G338" i="8"/>
  <c r="F338" i="8"/>
  <c r="E338" i="8"/>
  <c r="D338" i="8"/>
  <c r="C338" i="8"/>
  <c r="Q337" i="8"/>
  <c r="P337" i="8"/>
  <c r="O337" i="8"/>
  <c r="N337" i="8"/>
  <c r="M337" i="8"/>
  <c r="L337" i="8"/>
  <c r="K337" i="8"/>
  <c r="J337" i="8"/>
  <c r="I337" i="8"/>
  <c r="H337" i="8"/>
  <c r="G337" i="8"/>
  <c r="F337" i="8"/>
  <c r="E337" i="8"/>
  <c r="D337" i="8"/>
  <c r="C337" i="8"/>
  <c r="Q336" i="8"/>
  <c r="P336" i="8"/>
  <c r="O336" i="8"/>
  <c r="N336" i="8"/>
  <c r="M336" i="8"/>
  <c r="L336" i="8"/>
  <c r="K336" i="8"/>
  <c r="J336" i="8"/>
  <c r="I336" i="8"/>
  <c r="H336" i="8"/>
  <c r="G336" i="8"/>
  <c r="F336" i="8"/>
  <c r="E336" i="8"/>
  <c r="D336" i="8"/>
  <c r="C336" i="8"/>
  <c r="Q334" i="8"/>
  <c r="P334" i="8"/>
  <c r="O334" i="8"/>
  <c r="N334" i="8"/>
  <c r="M334" i="8"/>
  <c r="L334" i="8"/>
  <c r="K334" i="8"/>
  <c r="J334" i="8"/>
  <c r="I334" i="8"/>
  <c r="H334" i="8"/>
  <c r="G334" i="8"/>
  <c r="F334" i="8"/>
  <c r="E334" i="8"/>
  <c r="D334" i="8"/>
  <c r="C334" i="8"/>
  <c r="Q333" i="8"/>
  <c r="P333" i="8"/>
  <c r="O333" i="8"/>
  <c r="N333" i="8"/>
  <c r="M333" i="8"/>
  <c r="L333" i="8"/>
  <c r="K333" i="8"/>
  <c r="J333" i="8"/>
  <c r="I333" i="8"/>
  <c r="H333" i="8"/>
  <c r="G333" i="8"/>
  <c r="F333" i="8"/>
  <c r="E333" i="8"/>
  <c r="D333" i="8"/>
  <c r="C333" i="8"/>
  <c r="Q332" i="8"/>
  <c r="P332" i="8"/>
  <c r="O332" i="8"/>
  <c r="N332" i="8"/>
  <c r="M332" i="8"/>
  <c r="L332" i="8"/>
  <c r="K332" i="8"/>
  <c r="J332" i="8"/>
  <c r="I332" i="8"/>
  <c r="H332" i="8"/>
  <c r="G332" i="8"/>
  <c r="F332" i="8"/>
  <c r="E332" i="8"/>
  <c r="D332" i="8"/>
  <c r="C332" i="8"/>
  <c r="Q331" i="8"/>
  <c r="P331" i="8"/>
  <c r="O331" i="8"/>
  <c r="N331" i="8"/>
  <c r="M331" i="8"/>
  <c r="L331" i="8"/>
  <c r="K331" i="8"/>
  <c r="J331" i="8"/>
  <c r="I331" i="8"/>
  <c r="H331" i="8"/>
  <c r="G331" i="8"/>
  <c r="F331" i="8"/>
  <c r="E331" i="8"/>
  <c r="D331" i="8"/>
  <c r="C331" i="8"/>
  <c r="Q330" i="8"/>
  <c r="P330" i="8"/>
  <c r="O330" i="8"/>
  <c r="N330" i="8"/>
  <c r="M330" i="8"/>
  <c r="L330" i="8"/>
  <c r="K330" i="8"/>
  <c r="J330" i="8"/>
  <c r="I330" i="8"/>
  <c r="H330" i="8"/>
  <c r="G330" i="8"/>
  <c r="F330" i="8"/>
  <c r="E330" i="8"/>
  <c r="D330" i="8"/>
  <c r="C330" i="8"/>
  <c r="E323" i="8"/>
  <c r="D323" i="8"/>
  <c r="C323" i="8"/>
  <c r="E319" i="8"/>
  <c r="D319" i="8"/>
  <c r="C319" i="8"/>
  <c r="E318" i="8"/>
  <c r="D318" i="8"/>
  <c r="C318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E296" i="8"/>
  <c r="D296" i="8"/>
  <c r="C296" i="8"/>
  <c r="E295" i="8"/>
  <c r="D295" i="8"/>
  <c r="C295" i="8"/>
  <c r="E294" i="8"/>
  <c r="D294" i="8"/>
  <c r="C294" i="8"/>
  <c r="E293" i="8"/>
  <c r="D293" i="8"/>
  <c r="C293" i="8"/>
  <c r="E292" i="8"/>
  <c r="D292" i="8"/>
  <c r="C292" i="8"/>
  <c r="E291" i="8"/>
  <c r="D291" i="8"/>
  <c r="C291" i="8"/>
  <c r="E290" i="8"/>
  <c r="D290" i="8"/>
  <c r="C290" i="8"/>
  <c r="E289" i="8"/>
  <c r="D289" i="8"/>
  <c r="C289" i="8"/>
  <c r="C285" i="8"/>
  <c r="E284" i="8"/>
  <c r="D284" i="8"/>
  <c r="C284" i="8"/>
  <c r="E283" i="8"/>
  <c r="D283" i="8"/>
  <c r="C283" i="8"/>
  <c r="E282" i="8"/>
  <c r="D282" i="8"/>
  <c r="C282" i="8"/>
  <c r="C278" i="8"/>
  <c r="E277" i="8"/>
  <c r="D277" i="8"/>
  <c r="C277" i="8"/>
  <c r="E276" i="8"/>
  <c r="D276" i="8"/>
  <c r="C276" i="8"/>
  <c r="E272" i="8"/>
  <c r="D272" i="8"/>
  <c r="C272" i="8"/>
  <c r="E271" i="8"/>
  <c r="D271" i="8"/>
  <c r="C271" i="8"/>
  <c r="E270" i="8"/>
  <c r="D270" i="8"/>
  <c r="C270" i="8"/>
  <c r="E269" i="8"/>
  <c r="D269" i="8"/>
  <c r="C269" i="8"/>
  <c r="E268" i="8"/>
  <c r="D268" i="8"/>
  <c r="C268" i="8"/>
  <c r="E267" i="8"/>
  <c r="D267" i="8"/>
  <c r="C267" i="8"/>
  <c r="E266" i="8"/>
  <c r="D266" i="8"/>
  <c r="C266" i="8"/>
  <c r="E262" i="8"/>
  <c r="D262" i="8"/>
  <c r="C262" i="8"/>
  <c r="E261" i="8"/>
  <c r="D261" i="8"/>
  <c r="C261" i="8"/>
  <c r="E260" i="8"/>
  <c r="D260" i="8"/>
  <c r="C260" i="8"/>
  <c r="E259" i="8"/>
  <c r="D259" i="8"/>
  <c r="C259" i="8"/>
  <c r="E258" i="8"/>
  <c r="D258" i="8"/>
  <c r="C258" i="8"/>
  <c r="C254" i="8"/>
  <c r="C253" i="8" s="1"/>
  <c r="C252" i="8"/>
  <c r="C251" i="8"/>
  <c r="C250" i="8"/>
  <c r="C249" i="8"/>
  <c r="C248" i="8"/>
  <c r="C247" i="8"/>
  <c r="C246" i="8"/>
  <c r="E244" i="8"/>
  <c r="D244" i="8"/>
  <c r="C244" i="8"/>
  <c r="E243" i="8"/>
  <c r="D243" i="8"/>
  <c r="C243" i="8"/>
  <c r="E242" i="8"/>
  <c r="D242" i="8"/>
  <c r="C242" i="8"/>
  <c r="E241" i="8"/>
  <c r="D241" i="8"/>
  <c r="C241" i="8"/>
  <c r="E240" i="8"/>
  <c r="D240" i="8"/>
  <c r="C240" i="8"/>
  <c r="E239" i="8"/>
  <c r="D239" i="8"/>
  <c r="C239" i="8"/>
  <c r="E237" i="8"/>
  <c r="D237" i="8"/>
  <c r="C237" i="8"/>
  <c r="E236" i="8"/>
  <c r="D236" i="8"/>
  <c r="C236" i="8"/>
  <c r="E235" i="8"/>
  <c r="D235" i="8"/>
  <c r="C235" i="8"/>
  <c r="E234" i="8"/>
  <c r="D234" i="8"/>
  <c r="C234" i="8"/>
  <c r="E233" i="8"/>
  <c r="D233" i="8"/>
  <c r="C233" i="8"/>
  <c r="E232" i="8"/>
  <c r="D232" i="8"/>
  <c r="C232" i="8"/>
  <c r="E231" i="8"/>
  <c r="D231" i="8"/>
  <c r="C231" i="8"/>
  <c r="E230" i="8"/>
  <c r="D230" i="8"/>
  <c r="C230" i="8"/>
  <c r="E229" i="8"/>
  <c r="D229" i="8"/>
  <c r="C229" i="8"/>
  <c r="E228" i="8"/>
  <c r="D228" i="8"/>
  <c r="C228" i="8"/>
  <c r="E227" i="8"/>
  <c r="D227" i="8"/>
  <c r="C227" i="8"/>
  <c r="E226" i="8"/>
  <c r="D226" i="8"/>
  <c r="C226" i="8"/>
  <c r="E225" i="8"/>
  <c r="D225" i="8"/>
  <c r="C225" i="8"/>
  <c r="E224" i="8"/>
  <c r="D224" i="8"/>
  <c r="C224" i="8"/>
  <c r="E223" i="8"/>
  <c r="D223" i="8"/>
  <c r="C223" i="8"/>
  <c r="E222" i="8"/>
  <c r="D222" i="8"/>
  <c r="C222" i="8"/>
  <c r="E221" i="8"/>
  <c r="D221" i="8"/>
  <c r="C221" i="8"/>
  <c r="E220" i="8"/>
  <c r="D220" i="8"/>
  <c r="C220" i="8"/>
  <c r="E218" i="8"/>
  <c r="D218" i="8"/>
  <c r="C218" i="8"/>
  <c r="E217" i="8"/>
  <c r="D217" i="8"/>
  <c r="C217" i="8"/>
  <c r="E216" i="8"/>
  <c r="D216" i="8"/>
  <c r="C216" i="8"/>
  <c r="E215" i="8"/>
  <c r="D215" i="8"/>
  <c r="C215" i="8"/>
  <c r="E214" i="8"/>
  <c r="D214" i="8"/>
  <c r="C214" i="8"/>
  <c r="E213" i="8"/>
  <c r="D213" i="8"/>
  <c r="C213" i="8"/>
  <c r="E212" i="8"/>
  <c r="D212" i="8"/>
  <c r="C212" i="8"/>
  <c r="E211" i="8"/>
  <c r="D211" i="8"/>
  <c r="C211" i="8"/>
  <c r="E210" i="8"/>
  <c r="D210" i="8"/>
  <c r="C210" i="8"/>
  <c r="E209" i="8"/>
  <c r="D209" i="8"/>
  <c r="C209" i="8"/>
  <c r="E208" i="8"/>
  <c r="D208" i="8"/>
  <c r="C208" i="8"/>
  <c r="E207" i="8"/>
  <c r="D207" i="8"/>
  <c r="C207" i="8"/>
  <c r="E206" i="8"/>
  <c r="D206" i="8"/>
  <c r="C206" i="8"/>
  <c r="E205" i="8"/>
  <c r="D205" i="8"/>
  <c r="C205" i="8"/>
  <c r="E200" i="8"/>
  <c r="D200" i="8"/>
  <c r="C200" i="8"/>
  <c r="E199" i="8"/>
  <c r="D199" i="8"/>
  <c r="C199" i="8"/>
  <c r="E198" i="8"/>
  <c r="D198" i="8"/>
  <c r="C198" i="8"/>
  <c r="E197" i="8"/>
  <c r="D197" i="8"/>
  <c r="C197" i="8"/>
  <c r="E196" i="8"/>
  <c r="D196" i="8"/>
  <c r="C196" i="8"/>
  <c r="E195" i="8"/>
  <c r="D195" i="8"/>
  <c r="C195" i="8"/>
  <c r="E194" i="8"/>
  <c r="D194" i="8"/>
  <c r="C194" i="8"/>
  <c r="E193" i="8"/>
  <c r="D193" i="8"/>
  <c r="C193" i="8"/>
  <c r="E192" i="8"/>
  <c r="D192" i="8"/>
  <c r="C192" i="8"/>
  <c r="E191" i="8"/>
  <c r="D191" i="8"/>
  <c r="C191" i="8"/>
  <c r="E190" i="8"/>
  <c r="D190" i="8"/>
  <c r="C190" i="8"/>
  <c r="E189" i="8"/>
  <c r="D189" i="8"/>
  <c r="C189" i="8"/>
  <c r="E188" i="8"/>
  <c r="D188" i="8"/>
  <c r="C188" i="8"/>
  <c r="E187" i="8"/>
  <c r="D187" i="8"/>
  <c r="C187" i="8"/>
  <c r="E186" i="8"/>
  <c r="D186" i="8"/>
  <c r="C186" i="8"/>
  <c r="E185" i="8"/>
  <c r="D185" i="8"/>
  <c r="C185" i="8"/>
  <c r="E184" i="8"/>
  <c r="D184" i="8"/>
  <c r="C184" i="8"/>
  <c r="E183" i="8"/>
  <c r="D183" i="8"/>
  <c r="C183" i="8"/>
  <c r="E182" i="8"/>
  <c r="D182" i="8"/>
  <c r="C182" i="8"/>
  <c r="E181" i="8"/>
  <c r="D181" i="8"/>
  <c r="C181" i="8"/>
  <c r="E180" i="8"/>
  <c r="D180" i="8"/>
  <c r="C180" i="8"/>
  <c r="E179" i="8"/>
  <c r="D179" i="8"/>
  <c r="C179" i="8"/>
  <c r="E178" i="8"/>
  <c r="D178" i="8"/>
  <c r="C178" i="8"/>
  <c r="E177" i="8"/>
  <c r="D177" i="8"/>
  <c r="C177" i="8"/>
  <c r="E176" i="8"/>
  <c r="D176" i="8"/>
  <c r="C176" i="8"/>
  <c r="E175" i="8"/>
  <c r="D175" i="8"/>
  <c r="C175" i="8"/>
  <c r="E174" i="8"/>
  <c r="D174" i="8"/>
  <c r="C174" i="8"/>
  <c r="E173" i="8"/>
  <c r="D173" i="8"/>
  <c r="C173" i="8"/>
  <c r="E172" i="8"/>
  <c r="D172" i="8"/>
  <c r="C172" i="8"/>
  <c r="E171" i="8"/>
  <c r="D171" i="8"/>
  <c r="C171" i="8"/>
  <c r="E170" i="8"/>
  <c r="D170" i="8"/>
  <c r="C170" i="8"/>
  <c r="E169" i="8"/>
  <c r="D169" i="8"/>
  <c r="C169" i="8"/>
  <c r="E168" i="8"/>
  <c r="D168" i="8"/>
  <c r="C168" i="8"/>
  <c r="E167" i="8"/>
  <c r="D167" i="8"/>
  <c r="C167" i="8"/>
  <c r="E163" i="8"/>
  <c r="D163" i="8"/>
  <c r="C163" i="8"/>
  <c r="E162" i="8"/>
  <c r="D162" i="8"/>
  <c r="C162" i="8"/>
  <c r="C158" i="8"/>
  <c r="C157" i="8"/>
  <c r="C156" i="8"/>
  <c r="C155" i="8"/>
  <c r="C154" i="8"/>
  <c r="E152" i="8"/>
  <c r="D152" i="8"/>
  <c r="C152" i="8"/>
  <c r="E151" i="8"/>
  <c r="D151" i="8"/>
  <c r="C151" i="8"/>
  <c r="E150" i="8"/>
  <c r="D150" i="8"/>
  <c r="C150" i="8"/>
  <c r="E149" i="8"/>
  <c r="D149" i="8"/>
  <c r="C149" i="8"/>
  <c r="E148" i="8"/>
  <c r="D148" i="8"/>
  <c r="C148" i="8"/>
  <c r="E147" i="8"/>
  <c r="D147" i="8"/>
  <c r="C147" i="8"/>
  <c r="E146" i="8"/>
  <c r="D146" i="8"/>
  <c r="C146" i="8"/>
  <c r="E145" i="8"/>
  <c r="D145" i="8"/>
  <c r="C145" i="8"/>
  <c r="E144" i="8"/>
  <c r="D144" i="8"/>
  <c r="C144" i="8"/>
  <c r="E143" i="8"/>
  <c r="D143" i="8"/>
  <c r="C143" i="8"/>
  <c r="E140" i="8"/>
  <c r="D140" i="8"/>
  <c r="C140" i="8"/>
  <c r="E139" i="8"/>
  <c r="D139" i="8"/>
  <c r="C139" i="8"/>
  <c r="E138" i="8"/>
  <c r="D138" i="8"/>
  <c r="C138" i="8"/>
  <c r="E137" i="8"/>
  <c r="D137" i="8"/>
  <c r="C137" i="8"/>
  <c r="E136" i="8"/>
  <c r="D136" i="8"/>
  <c r="C136" i="8"/>
  <c r="E135" i="8"/>
  <c r="D135" i="8"/>
  <c r="C135" i="8"/>
  <c r="E134" i="8"/>
  <c r="D134" i="8"/>
  <c r="C134" i="8"/>
  <c r="E133" i="8"/>
  <c r="D133" i="8"/>
  <c r="C133" i="8"/>
  <c r="E132" i="8"/>
  <c r="D132" i="8"/>
  <c r="C132" i="8"/>
  <c r="E131" i="8"/>
  <c r="D131" i="8"/>
  <c r="C131" i="8"/>
  <c r="E130" i="8"/>
  <c r="D130" i="8"/>
  <c r="C130" i="8"/>
  <c r="E129" i="8"/>
  <c r="D129" i="8"/>
  <c r="C129" i="8"/>
  <c r="E128" i="8"/>
  <c r="D128" i="8"/>
  <c r="C128" i="8"/>
  <c r="G124" i="8"/>
  <c r="H123" i="8"/>
  <c r="G123" i="8"/>
  <c r="F123" i="8"/>
  <c r="E123" i="8"/>
  <c r="D123" i="8"/>
  <c r="C123" i="8"/>
  <c r="H122" i="8"/>
  <c r="F122" i="8"/>
  <c r="E122" i="8"/>
  <c r="D122" i="8"/>
  <c r="C122" i="8"/>
  <c r="H121" i="8"/>
  <c r="H118" i="8" s="1"/>
  <c r="F121" i="8"/>
  <c r="F118" i="8" s="1"/>
  <c r="E121" i="8"/>
  <c r="E118" i="8" s="1"/>
  <c r="D121" i="8"/>
  <c r="D118" i="8" s="1"/>
  <c r="C121" i="8"/>
  <c r="C118" i="8" s="1"/>
  <c r="H117" i="8"/>
  <c r="F117" i="8"/>
  <c r="E117" i="8"/>
  <c r="D117" i="8"/>
  <c r="C117" i="8"/>
  <c r="H116" i="8"/>
  <c r="F116" i="8"/>
  <c r="E116" i="8"/>
  <c r="D116" i="8"/>
  <c r="C116" i="8"/>
  <c r="H115" i="8"/>
  <c r="F115" i="8"/>
  <c r="E115" i="8"/>
  <c r="D115" i="8"/>
  <c r="C115" i="8"/>
  <c r="H114" i="8"/>
  <c r="F114" i="8"/>
  <c r="E114" i="8"/>
  <c r="D114" i="8"/>
  <c r="C114" i="8"/>
  <c r="H113" i="8"/>
  <c r="F113" i="8"/>
  <c r="E113" i="8"/>
  <c r="D113" i="8"/>
  <c r="C113" i="8"/>
  <c r="H112" i="8"/>
  <c r="F112" i="8"/>
  <c r="E112" i="8"/>
  <c r="D112" i="8"/>
  <c r="C112" i="8"/>
  <c r="H111" i="8"/>
  <c r="F111" i="8"/>
  <c r="E111" i="8"/>
  <c r="D111" i="8"/>
  <c r="C111" i="8"/>
  <c r="H110" i="8"/>
  <c r="F110" i="8"/>
  <c r="E110" i="8"/>
  <c r="D110" i="8"/>
  <c r="C110" i="8"/>
  <c r="H109" i="8"/>
  <c r="F109" i="8"/>
  <c r="E109" i="8"/>
  <c r="D109" i="8"/>
  <c r="C109" i="8"/>
  <c r="H108" i="8"/>
  <c r="F108" i="8"/>
  <c r="E108" i="8"/>
  <c r="D108" i="8"/>
  <c r="C108" i="8"/>
  <c r="H107" i="8"/>
  <c r="F107" i="8"/>
  <c r="E107" i="8"/>
  <c r="D107" i="8"/>
  <c r="C107" i="8"/>
  <c r="H106" i="8"/>
  <c r="F106" i="8"/>
  <c r="E106" i="8"/>
  <c r="D106" i="8"/>
  <c r="C106" i="8"/>
  <c r="H105" i="8"/>
  <c r="F105" i="8"/>
  <c r="E105" i="8"/>
  <c r="D105" i="8"/>
  <c r="C105" i="8"/>
  <c r="E101" i="8"/>
  <c r="D101" i="8"/>
  <c r="C101" i="8"/>
  <c r="E100" i="8"/>
  <c r="D100" i="8"/>
  <c r="C100" i="8"/>
  <c r="E99" i="8"/>
  <c r="D99" i="8"/>
  <c r="C99" i="8"/>
  <c r="E96" i="8"/>
  <c r="D96" i="8"/>
  <c r="C96" i="8"/>
  <c r="C95" i="8"/>
  <c r="E94" i="8"/>
  <c r="D94" i="8"/>
  <c r="C94" i="8"/>
  <c r="E93" i="8"/>
  <c r="D93" i="8"/>
  <c r="C93" i="8"/>
  <c r="E92" i="8"/>
  <c r="D92" i="8"/>
  <c r="C92" i="8"/>
  <c r="E91" i="8"/>
  <c r="D91" i="8"/>
  <c r="C91" i="8"/>
  <c r="E89" i="8"/>
  <c r="D89" i="8"/>
  <c r="C89" i="8"/>
  <c r="E88" i="8"/>
  <c r="D88" i="8"/>
  <c r="C88" i="8"/>
  <c r="E87" i="8"/>
  <c r="D87" i="8"/>
  <c r="C87" i="8"/>
  <c r="C85" i="8"/>
  <c r="E84" i="8"/>
  <c r="D84" i="8"/>
  <c r="C84" i="8"/>
  <c r="E83" i="8"/>
  <c r="D83" i="8"/>
  <c r="C83" i="8"/>
  <c r="E82" i="8"/>
  <c r="D82" i="8"/>
  <c r="C82" i="8"/>
  <c r="E81" i="8"/>
  <c r="D81" i="8"/>
  <c r="C81" i="8"/>
  <c r="E80" i="8"/>
  <c r="D80" i="8"/>
  <c r="C80" i="8"/>
  <c r="E79" i="8"/>
  <c r="D79" i="8"/>
  <c r="C79" i="8"/>
  <c r="E77" i="8"/>
  <c r="D77" i="8"/>
  <c r="C77" i="8"/>
  <c r="E76" i="8"/>
  <c r="D76" i="8"/>
  <c r="C76" i="8"/>
  <c r="E75" i="8"/>
  <c r="D75" i="8"/>
  <c r="C75" i="8"/>
  <c r="E74" i="8"/>
  <c r="D74" i="8"/>
  <c r="C74" i="8"/>
  <c r="E73" i="8"/>
  <c r="D73" i="8"/>
  <c r="C73" i="8"/>
  <c r="C68" i="8"/>
  <c r="C67" i="8"/>
  <c r="E65" i="8"/>
  <c r="D65" i="8"/>
  <c r="C65" i="8"/>
  <c r="E64" i="8"/>
  <c r="D64" i="8"/>
  <c r="C64" i="8"/>
  <c r="E63" i="8"/>
  <c r="D63" i="8"/>
  <c r="C63" i="8"/>
  <c r="C61" i="8"/>
  <c r="C60" i="8" s="1"/>
  <c r="E59" i="8"/>
  <c r="D59" i="8"/>
  <c r="C59" i="8"/>
  <c r="E58" i="8"/>
  <c r="D58" i="8"/>
  <c r="C58" i="8"/>
  <c r="E57" i="8"/>
  <c r="D57" i="8"/>
  <c r="C57" i="8"/>
  <c r="E56" i="8"/>
  <c r="D56" i="8"/>
  <c r="C56" i="8"/>
  <c r="C54" i="8"/>
  <c r="C53" i="8" s="1"/>
  <c r="E52" i="8"/>
  <c r="D52" i="8"/>
  <c r="C52" i="8"/>
  <c r="E51" i="8"/>
  <c r="D51" i="8"/>
  <c r="C51" i="8"/>
  <c r="C49" i="8"/>
  <c r="C48" i="8"/>
  <c r="C47" i="8"/>
  <c r="C46" i="8"/>
  <c r="C45" i="8"/>
  <c r="E43" i="8"/>
  <c r="D43" i="8"/>
  <c r="C43" i="8"/>
  <c r="E42" i="8"/>
  <c r="D42" i="8"/>
  <c r="C42" i="8"/>
  <c r="E41" i="8"/>
  <c r="D41" i="8"/>
  <c r="C41" i="8"/>
  <c r="E40" i="8"/>
  <c r="D40" i="8"/>
  <c r="C40" i="8"/>
  <c r="E39" i="8"/>
  <c r="D39" i="8"/>
  <c r="C39" i="8"/>
  <c r="E38" i="8"/>
  <c r="D38" i="8"/>
  <c r="C38" i="8"/>
  <c r="E37" i="8"/>
  <c r="D37" i="8"/>
  <c r="C37" i="8"/>
  <c r="E36" i="8"/>
  <c r="D36" i="8"/>
  <c r="C36" i="8"/>
  <c r="E35" i="8"/>
  <c r="D35" i="8"/>
  <c r="C35" i="8"/>
  <c r="E34" i="8"/>
  <c r="D34" i="8"/>
  <c r="C34" i="8"/>
  <c r="E33" i="8"/>
  <c r="D33" i="8"/>
  <c r="C33" i="8"/>
  <c r="C31" i="8"/>
  <c r="C30" i="8"/>
  <c r="C29" i="8"/>
  <c r="C28" i="8"/>
  <c r="C27" i="8"/>
  <c r="C26" i="8"/>
  <c r="E24" i="8"/>
  <c r="D24" i="8"/>
  <c r="C24" i="8"/>
  <c r="E23" i="8"/>
  <c r="D23" i="8"/>
  <c r="C23" i="8"/>
  <c r="E22" i="8"/>
  <c r="D22" i="8"/>
  <c r="C22" i="8"/>
  <c r="E21" i="8"/>
  <c r="D21" i="8"/>
  <c r="C21" i="8"/>
  <c r="E20" i="8"/>
  <c r="D20" i="8"/>
  <c r="C20" i="8"/>
  <c r="E19" i="8"/>
  <c r="D19" i="8"/>
  <c r="C19" i="8"/>
  <c r="E18" i="8"/>
  <c r="D18" i="8"/>
  <c r="C18" i="8"/>
  <c r="E17" i="8"/>
  <c r="D17" i="8"/>
  <c r="C17" i="8"/>
  <c r="E16" i="8"/>
  <c r="D16" i="8"/>
  <c r="C16" i="8"/>
  <c r="E15" i="8"/>
  <c r="D15" i="8"/>
  <c r="C15" i="8"/>
  <c r="E14" i="8"/>
  <c r="D14" i="8"/>
  <c r="C14" i="8"/>
  <c r="E13" i="8"/>
  <c r="D13" i="8"/>
  <c r="C13" i="8"/>
  <c r="E12" i="8"/>
  <c r="D12" i="8"/>
  <c r="C12" i="8"/>
  <c r="E11" i="8"/>
  <c r="D11" i="8"/>
  <c r="C11" i="8"/>
  <c r="A5" i="8"/>
  <c r="A4" i="8"/>
  <c r="A3" i="8"/>
  <c r="A2" i="8"/>
  <c r="C447" i="11" l="1"/>
  <c r="G9" i="11"/>
  <c r="AB414" i="10"/>
  <c r="E159" i="10"/>
  <c r="E447" i="10"/>
  <c r="D159" i="10"/>
  <c r="C440" i="8"/>
  <c r="E255" i="10"/>
  <c r="I447" i="10"/>
  <c r="C532" i="8"/>
  <c r="AB472" i="8"/>
  <c r="M447" i="10"/>
  <c r="C413" i="8"/>
  <c r="AA413" i="8" s="1"/>
  <c r="K413" i="8" s="1"/>
  <c r="O447" i="10"/>
  <c r="J447" i="10"/>
  <c r="L426" i="8"/>
  <c r="F447" i="10"/>
  <c r="C255" i="10"/>
  <c r="C44" i="8"/>
  <c r="E50" i="8"/>
  <c r="C164" i="8"/>
  <c r="J443" i="8"/>
  <c r="E69" i="10"/>
  <c r="AB411" i="10"/>
  <c r="G447" i="10"/>
  <c r="Q447" i="10"/>
  <c r="I335" i="8"/>
  <c r="I329" i="8" s="1"/>
  <c r="L382" i="8"/>
  <c r="N447" i="10"/>
  <c r="P447" i="10"/>
  <c r="C159" i="10"/>
  <c r="AB413" i="10"/>
  <c r="D426" i="8"/>
  <c r="D443" i="8"/>
  <c r="H443" i="8"/>
  <c r="L443" i="8"/>
  <c r="P443" i="8"/>
  <c r="E62" i="8"/>
  <c r="D238" i="8"/>
  <c r="E443" i="8"/>
  <c r="M443" i="8"/>
  <c r="AA474" i="8"/>
  <c r="K474" i="8" s="1"/>
  <c r="C525" i="8"/>
  <c r="E440" i="8"/>
  <c r="I440" i="8"/>
  <c r="M440" i="8"/>
  <c r="Q440" i="8"/>
  <c r="AA473" i="8"/>
  <c r="K473" i="8" s="1"/>
  <c r="C503" i="8"/>
  <c r="G540" i="8"/>
  <c r="K540" i="8"/>
  <c r="D540" i="8"/>
  <c r="H540" i="8"/>
  <c r="L540" i="8"/>
  <c r="C516" i="8"/>
  <c r="C540" i="10"/>
  <c r="L447" i="10"/>
  <c r="E279" i="8"/>
  <c r="C414" i="8"/>
  <c r="AA414" i="8" s="1"/>
  <c r="K414" i="8" s="1"/>
  <c r="E426" i="8"/>
  <c r="I426" i="8"/>
  <c r="M426" i="8"/>
  <c r="Q426" i="8"/>
  <c r="C436" i="8"/>
  <c r="N440" i="8"/>
  <c r="K440" i="8"/>
  <c r="C512" i="8"/>
  <c r="C539" i="8"/>
  <c r="D255" i="10"/>
  <c r="C446" i="10"/>
  <c r="K447" i="10"/>
  <c r="D447" i="10"/>
  <c r="C445" i="10"/>
  <c r="D69" i="10"/>
  <c r="H447" i="10"/>
  <c r="C69" i="10"/>
  <c r="C32" i="8"/>
  <c r="E347" i="8"/>
  <c r="E343" i="8" s="1"/>
  <c r="D10" i="8"/>
  <c r="C66" i="8"/>
  <c r="E78" i="8"/>
  <c r="E72" i="8" s="1"/>
  <c r="C102" i="8"/>
  <c r="C204" i="8"/>
  <c r="E273" i="8"/>
  <c r="C273" i="8"/>
  <c r="D273" i="8"/>
  <c r="D279" i="8"/>
  <c r="C315" i="8"/>
  <c r="E320" i="8"/>
  <c r="C411" i="8"/>
  <c r="AA411" i="8" s="1"/>
  <c r="K411" i="8" s="1"/>
  <c r="H426" i="8"/>
  <c r="P426" i="8"/>
  <c r="C433" i="8"/>
  <c r="G433" i="8"/>
  <c r="K433" i="8"/>
  <c r="O433" i="8"/>
  <c r="E436" i="8"/>
  <c r="I436" i="8"/>
  <c r="M436" i="8"/>
  <c r="Q436" i="8"/>
  <c r="R407" i="8"/>
  <c r="E10" i="8"/>
  <c r="C62" i="8"/>
  <c r="D142" i="8"/>
  <c r="E164" i="8"/>
  <c r="E335" i="8"/>
  <c r="E329" i="8" s="1"/>
  <c r="M335" i="8"/>
  <c r="Q335" i="8"/>
  <c r="Q329" i="8" s="1"/>
  <c r="D382" i="8"/>
  <c r="H382" i="8"/>
  <c r="P382" i="8"/>
  <c r="C412" i="8"/>
  <c r="AA412" i="8" s="1"/>
  <c r="K412" i="8" s="1"/>
  <c r="K436" i="8"/>
  <c r="I347" i="8"/>
  <c r="I343" i="8" s="1"/>
  <c r="M347" i="8"/>
  <c r="M343" i="8" s="1"/>
  <c r="Q347" i="8"/>
  <c r="Q343" i="8" s="1"/>
  <c r="F407" i="8"/>
  <c r="J407" i="8"/>
  <c r="F440" i="8"/>
  <c r="F443" i="8"/>
  <c r="N443" i="8"/>
  <c r="D50" i="8"/>
  <c r="E55" i="8"/>
  <c r="E286" i="8"/>
  <c r="D32" i="8"/>
  <c r="E32" i="8"/>
  <c r="D204" i="8"/>
  <c r="E204" i="8"/>
  <c r="H433" i="8"/>
  <c r="P433" i="8"/>
  <c r="C25" i="8"/>
  <c r="C78" i="8"/>
  <c r="C72" i="8" s="1"/>
  <c r="C142" i="8"/>
  <c r="F436" i="8"/>
  <c r="N436" i="8"/>
  <c r="F347" i="8"/>
  <c r="F343" i="8" s="1"/>
  <c r="J347" i="8"/>
  <c r="J343" i="8" s="1"/>
  <c r="N347" i="8"/>
  <c r="N343" i="8" s="1"/>
  <c r="E369" i="8"/>
  <c r="I369" i="8"/>
  <c r="M369" i="8"/>
  <c r="Q369" i="8"/>
  <c r="C369" i="8"/>
  <c r="N407" i="8"/>
  <c r="G446" i="8"/>
  <c r="K446" i="8"/>
  <c r="D433" i="8"/>
  <c r="L433" i="8"/>
  <c r="J436" i="8"/>
  <c r="C90" i="8"/>
  <c r="C86" i="8" s="1"/>
  <c r="E141" i="8"/>
  <c r="C219" i="8"/>
  <c r="E219" i="8"/>
  <c r="C263" i="8"/>
  <c r="F335" i="8"/>
  <c r="F329" i="8" s="1"/>
  <c r="J335" i="8"/>
  <c r="J329" i="8" s="1"/>
  <c r="N335" i="8"/>
  <c r="N329" i="8" s="1"/>
  <c r="G436" i="8"/>
  <c r="O436" i="8"/>
  <c r="J440" i="8"/>
  <c r="C10" i="8"/>
  <c r="C50" i="8"/>
  <c r="C55" i="8"/>
  <c r="D55" i="8"/>
  <c r="D62" i="8"/>
  <c r="D90" i="8"/>
  <c r="D86" i="8" s="1"/>
  <c r="E90" i="8"/>
  <c r="E86" i="8" s="1"/>
  <c r="D102" i="8"/>
  <c r="E102" i="8"/>
  <c r="F124" i="8"/>
  <c r="C153" i="8"/>
  <c r="D201" i="8"/>
  <c r="E201" i="8"/>
  <c r="C245" i="8"/>
  <c r="D263" i="8"/>
  <c r="C279" i="8"/>
  <c r="D286" i="8"/>
  <c r="C320" i="8"/>
  <c r="M329" i="8"/>
  <c r="K369" i="8"/>
  <c r="E382" i="8"/>
  <c r="I382" i="8"/>
  <c r="M382" i="8"/>
  <c r="Q382" i="8"/>
  <c r="D407" i="8"/>
  <c r="H407" i="8"/>
  <c r="L407" i="8"/>
  <c r="P407" i="8"/>
  <c r="G440" i="8"/>
  <c r="O440" i="8"/>
  <c r="I443" i="8"/>
  <c r="Q443" i="8"/>
  <c r="G369" i="8"/>
  <c r="O369" i="8"/>
  <c r="F382" i="8"/>
  <c r="J382" i="8"/>
  <c r="N382" i="8"/>
  <c r="C426" i="8"/>
  <c r="G426" i="8"/>
  <c r="K426" i="8"/>
  <c r="O426" i="8"/>
  <c r="G445" i="8"/>
  <c r="K445" i="8"/>
  <c r="O445" i="8"/>
  <c r="D446" i="8"/>
  <c r="H446" i="8"/>
  <c r="L446" i="8"/>
  <c r="P446" i="8"/>
  <c r="E433" i="8"/>
  <c r="I433" i="8"/>
  <c r="M433" i="8"/>
  <c r="Q433" i="8"/>
  <c r="D460" i="8"/>
  <c r="D78" i="8"/>
  <c r="D72" i="8" s="1"/>
  <c r="C124" i="8"/>
  <c r="C141" i="8"/>
  <c r="D164" i="8"/>
  <c r="E238" i="8"/>
  <c r="E297" i="8"/>
  <c r="C382" i="8"/>
  <c r="G382" i="8"/>
  <c r="K382" i="8"/>
  <c r="O382" i="8"/>
  <c r="D445" i="8"/>
  <c r="H445" i="8"/>
  <c r="L445" i="8"/>
  <c r="P445" i="8"/>
  <c r="D436" i="8"/>
  <c r="H436" i="8"/>
  <c r="L436" i="8"/>
  <c r="P436" i="8"/>
  <c r="D440" i="8"/>
  <c r="H440" i="8"/>
  <c r="L440" i="8"/>
  <c r="P440" i="8"/>
  <c r="C443" i="8"/>
  <c r="G443" i="8"/>
  <c r="K443" i="8"/>
  <c r="O443" i="8"/>
  <c r="D141" i="8"/>
  <c r="C201" i="8"/>
  <c r="D219" i="8"/>
  <c r="C286" i="8"/>
  <c r="C297" i="8"/>
  <c r="D320" i="8"/>
  <c r="C335" i="8"/>
  <c r="C329" i="8" s="1"/>
  <c r="G335" i="8"/>
  <c r="G329" i="8" s="1"/>
  <c r="K335" i="8"/>
  <c r="K329" i="8" s="1"/>
  <c r="O335" i="8"/>
  <c r="O329" i="8" s="1"/>
  <c r="D335" i="8"/>
  <c r="D329" i="8" s="1"/>
  <c r="H335" i="8"/>
  <c r="H329" i="8" s="1"/>
  <c r="L335" i="8"/>
  <c r="L329" i="8" s="1"/>
  <c r="P335" i="8"/>
  <c r="P329" i="8" s="1"/>
  <c r="E407" i="8"/>
  <c r="I407" i="8"/>
  <c r="M407" i="8"/>
  <c r="Q407" i="8"/>
  <c r="E446" i="8"/>
  <c r="I446" i="8"/>
  <c r="M446" i="8"/>
  <c r="Q446" i="8"/>
  <c r="F433" i="8"/>
  <c r="J433" i="8"/>
  <c r="N433" i="8"/>
  <c r="C460" i="8"/>
  <c r="E460" i="8"/>
  <c r="E124" i="8"/>
  <c r="E142" i="8"/>
  <c r="D297" i="8"/>
  <c r="O407" i="8"/>
  <c r="E445" i="8"/>
  <c r="I445" i="8"/>
  <c r="M445" i="8"/>
  <c r="Q445" i="8"/>
  <c r="F446" i="8"/>
  <c r="J446" i="8"/>
  <c r="N446" i="8"/>
  <c r="H124" i="8"/>
  <c r="D124" i="8"/>
  <c r="C238" i="8"/>
  <c r="E263" i="8"/>
  <c r="C347" i="8"/>
  <c r="C343" i="8" s="1"/>
  <c r="G347" i="8"/>
  <c r="G343" i="8" s="1"/>
  <c r="K347" i="8"/>
  <c r="K343" i="8" s="1"/>
  <c r="O347" i="8"/>
  <c r="O343" i="8" s="1"/>
  <c r="D347" i="8"/>
  <c r="D343" i="8" s="1"/>
  <c r="H347" i="8"/>
  <c r="H343" i="8" s="1"/>
  <c r="L347" i="8"/>
  <c r="L343" i="8" s="1"/>
  <c r="P347" i="8"/>
  <c r="P343" i="8" s="1"/>
  <c r="F369" i="8"/>
  <c r="J369" i="8"/>
  <c r="N369" i="8"/>
  <c r="D369" i="8"/>
  <c r="H369" i="8"/>
  <c r="L369" i="8"/>
  <c r="P369" i="8"/>
  <c r="C407" i="8"/>
  <c r="G407" i="8"/>
  <c r="K407" i="8"/>
  <c r="F445" i="8"/>
  <c r="F426" i="8"/>
  <c r="J445" i="8"/>
  <c r="J426" i="8"/>
  <c r="N445" i="8"/>
  <c r="N426" i="8"/>
  <c r="O446" i="8"/>
  <c r="F540" i="8"/>
  <c r="J540" i="8"/>
  <c r="C508" i="8"/>
  <c r="M539" i="9"/>
  <c r="L539" i="9"/>
  <c r="K539" i="9"/>
  <c r="J539" i="9"/>
  <c r="I539" i="9"/>
  <c r="H539" i="9"/>
  <c r="G539" i="9"/>
  <c r="F539" i="9"/>
  <c r="E539" i="9"/>
  <c r="D539" i="9"/>
  <c r="C538" i="9"/>
  <c r="C535" i="9"/>
  <c r="C534" i="9"/>
  <c r="C533" i="9"/>
  <c r="M532" i="9"/>
  <c r="L532" i="9"/>
  <c r="K532" i="9"/>
  <c r="J532" i="9"/>
  <c r="I532" i="9"/>
  <c r="H532" i="9"/>
  <c r="G532" i="9"/>
  <c r="F532" i="9"/>
  <c r="E532" i="9"/>
  <c r="D532" i="9"/>
  <c r="C531" i="9"/>
  <c r="C530" i="9"/>
  <c r="C529" i="9"/>
  <c r="C528" i="9"/>
  <c r="C527" i="9"/>
  <c r="C526" i="9"/>
  <c r="M525" i="9"/>
  <c r="L525" i="9"/>
  <c r="K525" i="9"/>
  <c r="J525" i="9"/>
  <c r="I525" i="9"/>
  <c r="H525" i="9"/>
  <c r="G525" i="9"/>
  <c r="F525" i="9"/>
  <c r="E525" i="9"/>
  <c r="D525" i="9"/>
  <c r="C524" i="9"/>
  <c r="C523" i="9"/>
  <c r="C522" i="9"/>
  <c r="C521" i="9"/>
  <c r="C520" i="9"/>
  <c r="C519" i="9"/>
  <c r="C518" i="9"/>
  <c r="C517" i="9"/>
  <c r="M516" i="9"/>
  <c r="L516" i="9"/>
  <c r="K516" i="9"/>
  <c r="J516" i="9"/>
  <c r="I516" i="9"/>
  <c r="H516" i="9"/>
  <c r="G516" i="9"/>
  <c r="F516" i="9"/>
  <c r="E516" i="9"/>
  <c r="D516" i="9"/>
  <c r="C515" i="9"/>
  <c r="C514" i="9"/>
  <c r="C513" i="9"/>
  <c r="M512" i="9"/>
  <c r="L512" i="9"/>
  <c r="K512" i="9"/>
  <c r="J512" i="9"/>
  <c r="I512" i="9"/>
  <c r="H512" i="9"/>
  <c r="G512" i="9"/>
  <c r="F512" i="9"/>
  <c r="E512" i="9"/>
  <c r="D512" i="9"/>
  <c r="C511" i="9"/>
  <c r="C510" i="9"/>
  <c r="C509" i="9"/>
  <c r="M508" i="9"/>
  <c r="L508" i="9"/>
  <c r="K508" i="9"/>
  <c r="J508" i="9"/>
  <c r="I508" i="9"/>
  <c r="H508" i="9"/>
  <c r="G508" i="9"/>
  <c r="F508" i="9"/>
  <c r="E508" i="9"/>
  <c r="D508" i="9"/>
  <c r="C507" i="9"/>
  <c r="C506" i="9"/>
  <c r="C505" i="9"/>
  <c r="C504" i="9"/>
  <c r="M503" i="9"/>
  <c r="L503" i="9"/>
  <c r="K503" i="9"/>
  <c r="J503" i="9"/>
  <c r="I503" i="9"/>
  <c r="H503" i="9"/>
  <c r="G503" i="9"/>
  <c r="F503" i="9"/>
  <c r="E503" i="9"/>
  <c r="D503" i="9"/>
  <c r="C502" i="9"/>
  <c r="C501" i="9"/>
  <c r="C500" i="9"/>
  <c r="C499" i="9"/>
  <c r="C498" i="9"/>
  <c r="C483" i="9"/>
  <c r="C482" i="9"/>
  <c r="AB479" i="9"/>
  <c r="AA479" i="9"/>
  <c r="F479" i="9" s="1"/>
  <c r="AB478" i="9"/>
  <c r="AA478" i="9"/>
  <c r="F478" i="9" s="1"/>
  <c r="AB477" i="9"/>
  <c r="AA477" i="9"/>
  <c r="F477" i="9" s="1"/>
  <c r="C474" i="9"/>
  <c r="AB474" i="9" s="1"/>
  <c r="C473" i="9"/>
  <c r="AB473" i="9" s="1"/>
  <c r="C472" i="9"/>
  <c r="AB472" i="9" s="1"/>
  <c r="D459" i="9"/>
  <c r="C459" i="9"/>
  <c r="E458" i="9"/>
  <c r="D458" i="9"/>
  <c r="C458" i="9"/>
  <c r="E457" i="9"/>
  <c r="D457" i="9"/>
  <c r="C457" i="9"/>
  <c r="E456" i="9"/>
  <c r="D456" i="9"/>
  <c r="C456" i="9"/>
  <c r="E455" i="9"/>
  <c r="D455" i="9"/>
  <c r="C455" i="9"/>
  <c r="D454" i="9"/>
  <c r="C454" i="9"/>
  <c r="E453" i="9"/>
  <c r="D453" i="9"/>
  <c r="C453" i="9"/>
  <c r="D452" i="9"/>
  <c r="C452" i="9"/>
  <c r="E451" i="9"/>
  <c r="D451" i="9"/>
  <c r="C451" i="9"/>
  <c r="D450" i="9"/>
  <c r="C450" i="9"/>
  <c r="Q444" i="9"/>
  <c r="P444" i="9"/>
  <c r="O444" i="9"/>
  <c r="N444" i="9"/>
  <c r="M444" i="9"/>
  <c r="L444" i="9"/>
  <c r="K444" i="9"/>
  <c r="J444" i="9"/>
  <c r="I444" i="9"/>
  <c r="H444" i="9"/>
  <c r="G444" i="9"/>
  <c r="F444" i="9"/>
  <c r="E444" i="9"/>
  <c r="D444" i="9"/>
  <c r="C444" i="9"/>
  <c r="Q442" i="9"/>
  <c r="P442" i="9"/>
  <c r="O442" i="9"/>
  <c r="N442" i="9"/>
  <c r="M442" i="9"/>
  <c r="L442" i="9"/>
  <c r="K442" i="9"/>
  <c r="J442" i="9"/>
  <c r="I442" i="9"/>
  <c r="H442" i="9"/>
  <c r="G442" i="9"/>
  <c r="F442" i="9"/>
  <c r="E442" i="9"/>
  <c r="D442" i="9"/>
  <c r="C442" i="9"/>
  <c r="Q441" i="9"/>
  <c r="P441" i="9"/>
  <c r="O441" i="9"/>
  <c r="N441" i="9"/>
  <c r="M441" i="9"/>
  <c r="L441" i="9"/>
  <c r="K441" i="9"/>
  <c r="J441" i="9"/>
  <c r="I441" i="9"/>
  <c r="H441" i="9"/>
  <c r="G441" i="9"/>
  <c r="F441" i="9"/>
  <c r="E441" i="9"/>
  <c r="D441" i="9"/>
  <c r="C441" i="9"/>
  <c r="Q439" i="9"/>
  <c r="P439" i="9"/>
  <c r="O439" i="9"/>
  <c r="N439" i="9"/>
  <c r="M439" i="9"/>
  <c r="L439" i="9"/>
  <c r="K439" i="9"/>
  <c r="J439" i="9"/>
  <c r="I439" i="9"/>
  <c r="H439" i="9"/>
  <c r="G439" i="9"/>
  <c r="F439" i="9"/>
  <c r="E439" i="9"/>
  <c r="D439" i="9"/>
  <c r="C439" i="9"/>
  <c r="Q438" i="9"/>
  <c r="P438" i="9"/>
  <c r="O438" i="9"/>
  <c r="N438" i="9"/>
  <c r="M438" i="9"/>
  <c r="L438" i="9"/>
  <c r="K438" i="9"/>
  <c r="J438" i="9"/>
  <c r="I438" i="9"/>
  <c r="H438" i="9"/>
  <c r="G438" i="9"/>
  <c r="F438" i="9"/>
  <c r="E438" i="9"/>
  <c r="D438" i="9"/>
  <c r="C438" i="9"/>
  <c r="Q437" i="9"/>
  <c r="P437" i="9"/>
  <c r="O437" i="9"/>
  <c r="N437" i="9"/>
  <c r="M437" i="9"/>
  <c r="L437" i="9"/>
  <c r="K437" i="9"/>
  <c r="J437" i="9"/>
  <c r="I437" i="9"/>
  <c r="H437" i="9"/>
  <c r="G437" i="9"/>
  <c r="F437" i="9"/>
  <c r="E437" i="9"/>
  <c r="D437" i="9"/>
  <c r="C437" i="9"/>
  <c r="Q435" i="9"/>
  <c r="P435" i="9"/>
  <c r="O435" i="9"/>
  <c r="N435" i="9"/>
  <c r="M435" i="9"/>
  <c r="L435" i="9"/>
  <c r="K435" i="9"/>
  <c r="J435" i="9"/>
  <c r="I435" i="9"/>
  <c r="H435" i="9"/>
  <c r="G435" i="9"/>
  <c r="F435" i="9"/>
  <c r="E435" i="9"/>
  <c r="D435" i="9"/>
  <c r="C435" i="9"/>
  <c r="Q434" i="9"/>
  <c r="P434" i="9"/>
  <c r="O434" i="9"/>
  <c r="N434" i="9"/>
  <c r="M434" i="9"/>
  <c r="L434" i="9"/>
  <c r="K434" i="9"/>
  <c r="J434" i="9"/>
  <c r="I434" i="9"/>
  <c r="H434" i="9"/>
  <c r="G434" i="9"/>
  <c r="F434" i="9"/>
  <c r="E434" i="9"/>
  <c r="D434" i="9"/>
  <c r="C434" i="9"/>
  <c r="Q432" i="9"/>
  <c r="P432" i="9"/>
  <c r="O432" i="9"/>
  <c r="N432" i="9"/>
  <c r="M432" i="9"/>
  <c r="L432" i="9"/>
  <c r="K432" i="9"/>
  <c r="J432" i="9"/>
  <c r="I432" i="9"/>
  <c r="H432" i="9"/>
  <c r="G432" i="9"/>
  <c r="F432" i="9"/>
  <c r="E432" i="9"/>
  <c r="D432" i="9"/>
  <c r="C432" i="9"/>
  <c r="Q431" i="9"/>
  <c r="P431" i="9"/>
  <c r="O431" i="9"/>
  <c r="N431" i="9"/>
  <c r="M431" i="9"/>
  <c r="L431" i="9"/>
  <c r="K431" i="9"/>
  <c r="J431" i="9"/>
  <c r="I431" i="9"/>
  <c r="H431" i="9"/>
  <c r="G431" i="9"/>
  <c r="F431" i="9"/>
  <c r="E431" i="9"/>
  <c r="D431" i="9"/>
  <c r="C431" i="9"/>
  <c r="Q430" i="9"/>
  <c r="P430" i="9"/>
  <c r="O430" i="9"/>
  <c r="N430" i="9"/>
  <c r="M430" i="9"/>
  <c r="L430" i="9"/>
  <c r="K430" i="9"/>
  <c r="J430" i="9"/>
  <c r="I430" i="9"/>
  <c r="H430" i="9"/>
  <c r="G430" i="9"/>
  <c r="F430" i="9"/>
  <c r="E430" i="9"/>
  <c r="D430" i="9"/>
  <c r="C430" i="9"/>
  <c r="Q429" i="9"/>
  <c r="P429" i="9"/>
  <c r="O429" i="9"/>
  <c r="N429" i="9"/>
  <c r="M429" i="9"/>
  <c r="L429" i="9"/>
  <c r="K429" i="9"/>
  <c r="J429" i="9"/>
  <c r="I429" i="9"/>
  <c r="H429" i="9"/>
  <c r="G429" i="9"/>
  <c r="F429" i="9"/>
  <c r="E429" i="9"/>
  <c r="D429" i="9"/>
  <c r="C429" i="9"/>
  <c r="Q428" i="9"/>
  <c r="P428" i="9"/>
  <c r="O428" i="9"/>
  <c r="N428" i="9"/>
  <c r="M428" i="9"/>
  <c r="L428" i="9"/>
  <c r="K428" i="9"/>
  <c r="J428" i="9"/>
  <c r="I428" i="9"/>
  <c r="H428" i="9"/>
  <c r="G428" i="9"/>
  <c r="F428" i="9"/>
  <c r="E428" i="9"/>
  <c r="D428" i="9"/>
  <c r="C428" i="9"/>
  <c r="Q427" i="9"/>
  <c r="P427" i="9"/>
  <c r="O427" i="9"/>
  <c r="N427" i="9"/>
  <c r="M427" i="9"/>
  <c r="L427" i="9"/>
  <c r="K427" i="9"/>
  <c r="J427" i="9"/>
  <c r="I427" i="9"/>
  <c r="H427" i="9"/>
  <c r="G427" i="9"/>
  <c r="F427" i="9"/>
  <c r="E427" i="9"/>
  <c r="D427" i="9"/>
  <c r="C427" i="9"/>
  <c r="Q425" i="9"/>
  <c r="P425" i="9"/>
  <c r="O425" i="9"/>
  <c r="N425" i="9"/>
  <c r="M425" i="9"/>
  <c r="L425" i="9"/>
  <c r="K425" i="9"/>
  <c r="J425" i="9"/>
  <c r="I425" i="9"/>
  <c r="H425" i="9"/>
  <c r="G425" i="9"/>
  <c r="F425" i="9"/>
  <c r="E425" i="9"/>
  <c r="D425" i="9"/>
  <c r="C425" i="9"/>
  <c r="Q424" i="9"/>
  <c r="P424" i="9"/>
  <c r="O424" i="9"/>
  <c r="N424" i="9"/>
  <c r="M424" i="9"/>
  <c r="L424" i="9"/>
  <c r="K424" i="9"/>
  <c r="J424" i="9"/>
  <c r="I424" i="9"/>
  <c r="H424" i="9"/>
  <c r="G424" i="9"/>
  <c r="F424" i="9"/>
  <c r="E424" i="9"/>
  <c r="D424" i="9"/>
  <c r="C424" i="9"/>
  <c r="D419" i="9"/>
  <c r="C419" i="9"/>
  <c r="D418" i="9"/>
  <c r="C418" i="9"/>
  <c r="F414" i="9"/>
  <c r="E414" i="9"/>
  <c r="F413" i="9"/>
  <c r="E413" i="9"/>
  <c r="F412" i="9"/>
  <c r="E412" i="9"/>
  <c r="F411" i="9"/>
  <c r="E411" i="9"/>
  <c r="R406" i="9"/>
  <c r="Q406" i="9"/>
  <c r="P406" i="9"/>
  <c r="O406" i="9"/>
  <c r="N406" i="9"/>
  <c r="M406" i="9"/>
  <c r="L406" i="9"/>
  <c r="J406" i="9"/>
  <c r="I406" i="9"/>
  <c r="H406" i="9"/>
  <c r="G406" i="9"/>
  <c r="F406" i="9"/>
  <c r="E406" i="9"/>
  <c r="D406" i="9"/>
  <c r="C406" i="9"/>
  <c r="R405" i="9"/>
  <c r="Q405" i="9"/>
  <c r="P405" i="9"/>
  <c r="O405" i="9"/>
  <c r="N405" i="9"/>
  <c r="M405" i="9"/>
  <c r="L405" i="9"/>
  <c r="J405" i="9"/>
  <c r="I405" i="9"/>
  <c r="H405" i="9"/>
  <c r="G405" i="9"/>
  <c r="F405" i="9"/>
  <c r="E405" i="9"/>
  <c r="D405" i="9"/>
  <c r="C405" i="9"/>
  <c r="R404" i="9"/>
  <c r="Q404" i="9"/>
  <c r="P404" i="9"/>
  <c r="O404" i="9"/>
  <c r="N404" i="9"/>
  <c r="M404" i="9"/>
  <c r="L404" i="9"/>
  <c r="J404" i="9"/>
  <c r="I404" i="9"/>
  <c r="H404" i="9"/>
  <c r="G404" i="9"/>
  <c r="F404" i="9"/>
  <c r="E404" i="9"/>
  <c r="D404" i="9"/>
  <c r="C404" i="9"/>
  <c r="R403" i="9"/>
  <c r="R400" i="9" s="1"/>
  <c r="Q403" i="9"/>
  <c r="Q400" i="9" s="1"/>
  <c r="P403" i="9"/>
  <c r="P400" i="9" s="1"/>
  <c r="O403" i="9"/>
  <c r="O400" i="9" s="1"/>
  <c r="N403" i="9"/>
  <c r="N400" i="9" s="1"/>
  <c r="M403" i="9"/>
  <c r="M400" i="9" s="1"/>
  <c r="L403" i="9"/>
  <c r="L400" i="9" s="1"/>
  <c r="J403" i="9"/>
  <c r="J400" i="9" s="1"/>
  <c r="I403" i="9"/>
  <c r="I400" i="9" s="1"/>
  <c r="H403" i="9"/>
  <c r="H400" i="9" s="1"/>
  <c r="G403" i="9"/>
  <c r="G400" i="9" s="1"/>
  <c r="F403" i="9"/>
  <c r="F400" i="9" s="1"/>
  <c r="E403" i="9"/>
  <c r="E400" i="9" s="1"/>
  <c r="D403" i="9"/>
  <c r="D400" i="9" s="1"/>
  <c r="C403" i="9"/>
  <c r="C400" i="9" s="1"/>
  <c r="R399" i="9"/>
  <c r="Q399" i="9"/>
  <c r="P399" i="9"/>
  <c r="O399" i="9"/>
  <c r="N399" i="9"/>
  <c r="M399" i="9"/>
  <c r="L399" i="9"/>
  <c r="J399" i="9"/>
  <c r="I399" i="9"/>
  <c r="H399" i="9"/>
  <c r="G399" i="9"/>
  <c r="F399" i="9"/>
  <c r="E399" i="9"/>
  <c r="D399" i="9"/>
  <c r="C399" i="9"/>
  <c r="R398" i="9"/>
  <c r="Q398" i="9"/>
  <c r="P398" i="9"/>
  <c r="O398" i="9"/>
  <c r="N398" i="9"/>
  <c r="M398" i="9"/>
  <c r="L398" i="9"/>
  <c r="J398" i="9"/>
  <c r="I398" i="9"/>
  <c r="H398" i="9"/>
  <c r="G398" i="9"/>
  <c r="F398" i="9"/>
  <c r="E398" i="9"/>
  <c r="D398" i="9"/>
  <c r="C398" i="9"/>
  <c r="R397" i="9"/>
  <c r="Q397" i="9"/>
  <c r="P397" i="9"/>
  <c r="O397" i="9"/>
  <c r="N397" i="9"/>
  <c r="M397" i="9"/>
  <c r="L397" i="9"/>
  <c r="J397" i="9"/>
  <c r="I397" i="9"/>
  <c r="H397" i="9"/>
  <c r="G397" i="9"/>
  <c r="F397" i="9"/>
  <c r="E397" i="9"/>
  <c r="D397" i="9"/>
  <c r="C397" i="9"/>
  <c r="R396" i="9"/>
  <c r="Q396" i="9"/>
  <c r="P396" i="9"/>
  <c r="O396" i="9"/>
  <c r="N396" i="9"/>
  <c r="M396" i="9"/>
  <c r="L396" i="9"/>
  <c r="J396" i="9"/>
  <c r="I396" i="9"/>
  <c r="H396" i="9"/>
  <c r="G396" i="9"/>
  <c r="F396" i="9"/>
  <c r="E396" i="9"/>
  <c r="D396" i="9"/>
  <c r="C396" i="9"/>
  <c r="R395" i="9"/>
  <c r="Q395" i="9"/>
  <c r="P395" i="9"/>
  <c r="O395" i="9"/>
  <c r="N395" i="9"/>
  <c r="M395" i="9"/>
  <c r="L395" i="9"/>
  <c r="J395" i="9"/>
  <c r="I395" i="9"/>
  <c r="H395" i="9"/>
  <c r="G395" i="9"/>
  <c r="F395" i="9"/>
  <c r="E395" i="9"/>
  <c r="D395" i="9"/>
  <c r="C395" i="9"/>
  <c r="R394" i="9"/>
  <c r="Q394" i="9"/>
  <c r="P394" i="9"/>
  <c r="O394" i="9"/>
  <c r="N394" i="9"/>
  <c r="M394" i="9"/>
  <c r="L394" i="9"/>
  <c r="J394" i="9"/>
  <c r="I394" i="9"/>
  <c r="H394" i="9"/>
  <c r="G394" i="9"/>
  <c r="F394" i="9"/>
  <c r="E394" i="9"/>
  <c r="D394" i="9"/>
  <c r="C394" i="9"/>
  <c r="R393" i="9"/>
  <c r="Q393" i="9"/>
  <c r="P393" i="9"/>
  <c r="O393" i="9"/>
  <c r="N393" i="9"/>
  <c r="M393" i="9"/>
  <c r="L393" i="9"/>
  <c r="J393" i="9"/>
  <c r="I393" i="9"/>
  <c r="H393" i="9"/>
  <c r="G393" i="9"/>
  <c r="F393" i="9"/>
  <c r="E393" i="9"/>
  <c r="D393" i="9"/>
  <c r="C393" i="9"/>
  <c r="R392" i="9"/>
  <c r="Q392" i="9"/>
  <c r="P392" i="9"/>
  <c r="O392" i="9"/>
  <c r="N392" i="9"/>
  <c r="M392" i="9"/>
  <c r="L392" i="9"/>
  <c r="J392" i="9"/>
  <c r="I392" i="9"/>
  <c r="H392" i="9"/>
  <c r="G392" i="9"/>
  <c r="F392" i="9"/>
  <c r="E392" i="9"/>
  <c r="D392" i="9"/>
  <c r="C392" i="9"/>
  <c r="R391" i="9"/>
  <c r="Q391" i="9"/>
  <c r="P391" i="9"/>
  <c r="O391" i="9"/>
  <c r="N391" i="9"/>
  <c r="M391" i="9"/>
  <c r="L391" i="9"/>
  <c r="J391" i="9"/>
  <c r="I391" i="9"/>
  <c r="H391" i="9"/>
  <c r="G391" i="9"/>
  <c r="F391" i="9"/>
  <c r="E391" i="9"/>
  <c r="D391" i="9"/>
  <c r="C391" i="9"/>
  <c r="R390" i="9"/>
  <c r="Q390" i="9"/>
  <c r="P390" i="9"/>
  <c r="O390" i="9"/>
  <c r="N390" i="9"/>
  <c r="M390" i="9"/>
  <c r="L390" i="9"/>
  <c r="J390" i="9"/>
  <c r="I390" i="9"/>
  <c r="H390" i="9"/>
  <c r="G390" i="9"/>
  <c r="F390" i="9"/>
  <c r="E390" i="9"/>
  <c r="D390" i="9"/>
  <c r="C390" i="9"/>
  <c r="R389" i="9"/>
  <c r="Q389" i="9"/>
  <c r="P389" i="9"/>
  <c r="O389" i="9"/>
  <c r="N389" i="9"/>
  <c r="M389" i="9"/>
  <c r="L389" i="9"/>
  <c r="J389" i="9"/>
  <c r="I389" i="9"/>
  <c r="H389" i="9"/>
  <c r="G389" i="9"/>
  <c r="F389" i="9"/>
  <c r="E389" i="9"/>
  <c r="D389" i="9"/>
  <c r="C389" i="9"/>
  <c r="R388" i="9"/>
  <c r="Q388" i="9"/>
  <c r="P388" i="9"/>
  <c r="O388" i="9"/>
  <c r="N388" i="9"/>
  <c r="M388" i="9"/>
  <c r="L388" i="9"/>
  <c r="J388" i="9"/>
  <c r="I388" i="9"/>
  <c r="H388" i="9"/>
  <c r="G388" i="9"/>
  <c r="F388" i="9"/>
  <c r="E388" i="9"/>
  <c r="D388" i="9"/>
  <c r="C388" i="9"/>
  <c r="R387" i="9"/>
  <c r="Q387" i="9"/>
  <c r="P387" i="9"/>
  <c r="O387" i="9"/>
  <c r="N387" i="9"/>
  <c r="M387" i="9"/>
  <c r="L387" i="9"/>
  <c r="J387" i="9"/>
  <c r="I387" i="9"/>
  <c r="H387" i="9"/>
  <c r="G387" i="9"/>
  <c r="F387" i="9"/>
  <c r="E387" i="9"/>
  <c r="D387" i="9"/>
  <c r="C387" i="9"/>
  <c r="Q381" i="9"/>
  <c r="P381" i="9"/>
  <c r="O381" i="9"/>
  <c r="N381" i="9"/>
  <c r="M381" i="9"/>
  <c r="L381" i="9"/>
  <c r="K381" i="9"/>
  <c r="J381" i="9"/>
  <c r="I381" i="9"/>
  <c r="H381" i="9"/>
  <c r="G381" i="9"/>
  <c r="F381" i="9"/>
  <c r="E381" i="9"/>
  <c r="D381" i="9"/>
  <c r="C381" i="9"/>
  <c r="Q380" i="9"/>
  <c r="P380" i="9"/>
  <c r="O380" i="9"/>
  <c r="N380" i="9"/>
  <c r="M380" i="9"/>
  <c r="L380" i="9"/>
  <c r="K380" i="9"/>
  <c r="J380" i="9"/>
  <c r="I380" i="9"/>
  <c r="H380" i="9"/>
  <c r="G380" i="9"/>
  <c r="F380" i="9"/>
  <c r="E380" i="9"/>
  <c r="D380" i="9"/>
  <c r="C380" i="9"/>
  <c r="Q379" i="9"/>
  <c r="P379" i="9"/>
  <c r="O379" i="9"/>
  <c r="N379" i="9"/>
  <c r="M379" i="9"/>
  <c r="L379" i="9"/>
  <c r="K379" i="9"/>
  <c r="J379" i="9"/>
  <c r="I379" i="9"/>
  <c r="H379" i="9"/>
  <c r="G379" i="9"/>
  <c r="F379" i="9"/>
  <c r="E379" i="9"/>
  <c r="D379" i="9"/>
  <c r="C379" i="9"/>
  <c r="Q378" i="9"/>
  <c r="P378" i="9"/>
  <c r="O378" i="9"/>
  <c r="N378" i="9"/>
  <c r="M378" i="9"/>
  <c r="L378" i="9"/>
  <c r="K378" i="9"/>
  <c r="J378" i="9"/>
  <c r="I378" i="9"/>
  <c r="H378" i="9"/>
  <c r="G378" i="9"/>
  <c r="F378" i="9"/>
  <c r="E378" i="9"/>
  <c r="D378" i="9"/>
  <c r="C378" i="9"/>
  <c r="Q377" i="9"/>
  <c r="P377" i="9"/>
  <c r="O377" i="9"/>
  <c r="N377" i="9"/>
  <c r="M377" i="9"/>
  <c r="L377" i="9"/>
  <c r="K377" i="9"/>
  <c r="J377" i="9"/>
  <c r="I377" i="9"/>
  <c r="H377" i="9"/>
  <c r="G377" i="9"/>
  <c r="F377" i="9"/>
  <c r="E377" i="9"/>
  <c r="D377" i="9"/>
  <c r="C377" i="9"/>
  <c r="Q376" i="9"/>
  <c r="P376" i="9"/>
  <c r="O376" i="9"/>
  <c r="N376" i="9"/>
  <c r="M376" i="9"/>
  <c r="L376" i="9"/>
  <c r="K376" i="9"/>
  <c r="J376" i="9"/>
  <c r="I376" i="9"/>
  <c r="H376" i="9"/>
  <c r="G376" i="9"/>
  <c r="F376" i="9"/>
  <c r="E376" i="9"/>
  <c r="D376" i="9"/>
  <c r="C376" i="9"/>
  <c r="Q375" i="9"/>
  <c r="P375" i="9"/>
  <c r="O375" i="9"/>
  <c r="N375" i="9"/>
  <c r="M375" i="9"/>
  <c r="L375" i="9"/>
  <c r="K375" i="9"/>
  <c r="J375" i="9"/>
  <c r="I375" i="9"/>
  <c r="H375" i="9"/>
  <c r="G375" i="9"/>
  <c r="F375" i="9"/>
  <c r="E375" i="9"/>
  <c r="D375" i="9"/>
  <c r="C375" i="9"/>
  <c r="Q374" i="9"/>
  <c r="P374" i="9"/>
  <c r="O374" i="9"/>
  <c r="N374" i="9"/>
  <c r="M374" i="9"/>
  <c r="L374" i="9"/>
  <c r="K374" i="9"/>
  <c r="J374" i="9"/>
  <c r="I374" i="9"/>
  <c r="H374" i="9"/>
  <c r="G374" i="9"/>
  <c r="F374" i="9"/>
  <c r="E374" i="9"/>
  <c r="D374" i="9"/>
  <c r="C374" i="9"/>
  <c r="Q368" i="9"/>
  <c r="P368" i="9"/>
  <c r="O368" i="9"/>
  <c r="N368" i="9"/>
  <c r="M368" i="9"/>
  <c r="L368" i="9"/>
  <c r="K368" i="9"/>
  <c r="J368" i="9"/>
  <c r="I368" i="9"/>
  <c r="H368" i="9"/>
  <c r="G368" i="9"/>
  <c r="F368" i="9"/>
  <c r="E368" i="9"/>
  <c r="D368" i="9"/>
  <c r="C368" i="9"/>
  <c r="Q367" i="9"/>
  <c r="P367" i="9"/>
  <c r="O367" i="9"/>
  <c r="N367" i="9"/>
  <c r="M367" i="9"/>
  <c r="L367" i="9"/>
  <c r="K367" i="9"/>
  <c r="J367" i="9"/>
  <c r="I367" i="9"/>
  <c r="H367" i="9"/>
  <c r="G367" i="9"/>
  <c r="F367" i="9"/>
  <c r="E367" i="9"/>
  <c r="D367" i="9"/>
  <c r="C367" i="9"/>
  <c r="Q366" i="9"/>
  <c r="P366" i="9"/>
  <c r="O366" i="9"/>
  <c r="N366" i="9"/>
  <c r="M366" i="9"/>
  <c r="L366" i="9"/>
  <c r="K366" i="9"/>
  <c r="J366" i="9"/>
  <c r="I366" i="9"/>
  <c r="H366" i="9"/>
  <c r="G366" i="9"/>
  <c r="F366" i="9"/>
  <c r="E366" i="9"/>
  <c r="D366" i="9"/>
  <c r="C366" i="9"/>
  <c r="Q364" i="9"/>
  <c r="P364" i="9"/>
  <c r="O364" i="9"/>
  <c r="N364" i="9"/>
  <c r="M364" i="9"/>
  <c r="L364" i="9"/>
  <c r="K364" i="9"/>
  <c r="J364" i="9"/>
  <c r="I364" i="9"/>
  <c r="H364" i="9"/>
  <c r="G364" i="9"/>
  <c r="F364" i="9"/>
  <c r="E364" i="9"/>
  <c r="D364" i="9"/>
  <c r="C364" i="9"/>
  <c r="Q362" i="9"/>
  <c r="P362" i="9"/>
  <c r="O362" i="9"/>
  <c r="N362" i="9"/>
  <c r="M362" i="9"/>
  <c r="L362" i="9"/>
  <c r="K362" i="9"/>
  <c r="J362" i="9"/>
  <c r="I362" i="9"/>
  <c r="H362" i="9"/>
  <c r="G362" i="9"/>
  <c r="F362" i="9"/>
  <c r="E362" i="9"/>
  <c r="D362" i="9"/>
  <c r="C362" i="9"/>
  <c r="Q361" i="9"/>
  <c r="P361" i="9"/>
  <c r="O361" i="9"/>
  <c r="N361" i="9"/>
  <c r="M361" i="9"/>
  <c r="L361" i="9"/>
  <c r="K361" i="9"/>
  <c r="J361" i="9"/>
  <c r="I361" i="9"/>
  <c r="H361" i="9"/>
  <c r="G361" i="9"/>
  <c r="F361" i="9"/>
  <c r="E361" i="9"/>
  <c r="D361" i="9"/>
  <c r="C361" i="9"/>
  <c r="Q354" i="9"/>
  <c r="P354" i="9"/>
  <c r="O354" i="9"/>
  <c r="N354" i="9"/>
  <c r="M354" i="9"/>
  <c r="L354" i="9"/>
  <c r="K354" i="9"/>
  <c r="J354" i="9"/>
  <c r="I354" i="9"/>
  <c r="H354" i="9"/>
  <c r="G354" i="9"/>
  <c r="F354" i="9"/>
  <c r="E354" i="9"/>
  <c r="D354" i="9"/>
  <c r="C354" i="9"/>
  <c r="Q353" i="9"/>
  <c r="P353" i="9"/>
  <c r="O353" i="9"/>
  <c r="N353" i="9"/>
  <c r="M353" i="9"/>
  <c r="L353" i="9"/>
  <c r="K353" i="9"/>
  <c r="J353" i="9"/>
  <c r="I353" i="9"/>
  <c r="H353" i="9"/>
  <c r="G353" i="9"/>
  <c r="F353" i="9"/>
  <c r="E353" i="9"/>
  <c r="D353" i="9"/>
  <c r="C353" i="9"/>
  <c r="Q352" i="9"/>
  <c r="P352" i="9"/>
  <c r="O352" i="9"/>
  <c r="N352" i="9"/>
  <c r="M352" i="9"/>
  <c r="L352" i="9"/>
  <c r="K352" i="9"/>
  <c r="J352" i="9"/>
  <c r="I352" i="9"/>
  <c r="H352" i="9"/>
  <c r="G352" i="9"/>
  <c r="F352" i="9"/>
  <c r="E352" i="9"/>
  <c r="D352" i="9"/>
  <c r="C352" i="9"/>
  <c r="Q351" i="9"/>
  <c r="P351" i="9"/>
  <c r="O351" i="9"/>
  <c r="N351" i="9"/>
  <c r="M351" i="9"/>
  <c r="L351" i="9"/>
  <c r="K351" i="9"/>
  <c r="J351" i="9"/>
  <c r="I351" i="9"/>
  <c r="H351" i="9"/>
  <c r="G351" i="9"/>
  <c r="F351" i="9"/>
  <c r="E351" i="9"/>
  <c r="D351" i="9"/>
  <c r="C351" i="9"/>
  <c r="Q350" i="9"/>
  <c r="P350" i="9"/>
  <c r="O350" i="9"/>
  <c r="N350" i="9"/>
  <c r="M350" i="9"/>
  <c r="L350" i="9"/>
  <c r="K350" i="9"/>
  <c r="J350" i="9"/>
  <c r="I350" i="9"/>
  <c r="H350" i="9"/>
  <c r="G350" i="9"/>
  <c r="F350" i="9"/>
  <c r="E350" i="9"/>
  <c r="D350" i="9"/>
  <c r="C350" i="9"/>
  <c r="Q349" i="9"/>
  <c r="P349" i="9"/>
  <c r="O349" i="9"/>
  <c r="N349" i="9"/>
  <c r="M349" i="9"/>
  <c r="L349" i="9"/>
  <c r="K349" i="9"/>
  <c r="J349" i="9"/>
  <c r="I349" i="9"/>
  <c r="H349" i="9"/>
  <c r="G349" i="9"/>
  <c r="F349" i="9"/>
  <c r="E349" i="9"/>
  <c r="D349" i="9"/>
  <c r="C349" i="9"/>
  <c r="Q348" i="9"/>
  <c r="P348" i="9"/>
  <c r="O348" i="9"/>
  <c r="N348" i="9"/>
  <c r="M348" i="9"/>
  <c r="L348" i="9"/>
  <c r="K348" i="9"/>
  <c r="J348" i="9"/>
  <c r="I348" i="9"/>
  <c r="H348" i="9"/>
  <c r="G348" i="9"/>
  <c r="F348" i="9"/>
  <c r="E348" i="9"/>
  <c r="D348" i="9"/>
  <c r="C348" i="9"/>
  <c r="Q346" i="9"/>
  <c r="P346" i="9"/>
  <c r="O346" i="9"/>
  <c r="N346" i="9"/>
  <c r="M346" i="9"/>
  <c r="L346" i="9"/>
  <c r="K346" i="9"/>
  <c r="J346" i="9"/>
  <c r="I346" i="9"/>
  <c r="H346" i="9"/>
  <c r="G346" i="9"/>
  <c r="F346" i="9"/>
  <c r="E346" i="9"/>
  <c r="D346" i="9"/>
  <c r="C346" i="9"/>
  <c r="Q345" i="9"/>
  <c r="P345" i="9"/>
  <c r="O345" i="9"/>
  <c r="N345" i="9"/>
  <c r="M345" i="9"/>
  <c r="L345" i="9"/>
  <c r="K345" i="9"/>
  <c r="J345" i="9"/>
  <c r="I345" i="9"/>
  <c r="H345" i="9"/>
  <c r="G345" i="9"/>
  <c r="F345" i="9"/>
  <c r="E345" i="9"/>
  <c r="D345" i="9"/>
  <c r="C345" i="9"/>
  <c r="Q344" i="9"/>
  <c r="P344" i="9"/>
  <c r="O344" i="9"/>
  <c r="N344" i="9"/>
  <c r="M344" i="9"/>
  <c r="L344" i="9"/>
  <c r="K344" i="9"/>
  <c r="J344" i="9"/>
  <c r="I344" i="9"/>
  <c r="H344" i="9"/>
  <c r="G344" i="9"/>
  <c r="F344" i="9"/>
  <c r="E344" i="9"/>
  <c r="D344" i="9"/>
  <c r="C344" i="9"/>
  <c r="Q342" i="9"/>
  <c r="P342" i="9"/>
  <c r="O342" i="9"/>
  <c r="N342" i="9"/>
  <c r="M342" i="9"/>
  <c r="L342" i="9"/>
  <c r="K342" i="9"/>
  <c r="J342" i="9"/>
  <c r="I342" i="9"/>
  <c r="H342" i="9"/>
  <c r="G342" i="9"/>
  <c r="F342" i="9"/>
  <c r="E342" i="9"/>
  <c r="D342" i="9"/>
  <c r="C342" i="9"/>
  <c r="Q341" i="9"/>
  <c r="P341" i="9"/>
  <c r="O341" i="9"/>
  <c r="N341" i="9"/>
  <c r="M341" i="9"/>
  <c r="L341" i="9"/>
  <c r="K341" i="9"/>
  <c r="J341" i="9"/>
  <c r="I341" i="9"/>
  <c r="H341" i="9"/>
  <c r="G341" i="9"/>
  <c r="F341" i="9"/>
  <c r="E341" i="9"/>
  <c r="D341" i="9"/>
  <c r="C341" i="9"/>
  <c r="Q340" i="9"/>
  <c r="P340" i="9"/>
  <c r="O340" i="9"/>
  <c r="N340" i="9"/>
  <c r="M340" i="9"/>
  <c r="L340" i="9"/>
  <c r="K340" i="9"/>
  <c r="J340" i="9"/>
  <c r="I340" i="9"/>
  <c r="H340" i="9"/>
  <c r="G340" i="9"/>
  <c r="F340" i="9"/>
  <c r="E340" i="9"/>
  <c r="D340" i="9"/>
  <c r="C340" i="9"/>
  <c r="Q339" i="9"/>
  <c r="P339" i="9"/>
  <c r="O339" i="9"/>
  <c r="N339" i="9"/>
  <c r="M339" i="9"/>
  <c r="L339" i="9"/>
  <c r="K339" i="9"/>
  <c r="J339" i="9"/>
  <c r="I339" i="9"/>
  <c r="H339" i="9"/>
  <c r="G339" i="9"/>
  <c r="F339" i="9"/>
  <c r="E339" i="9"/>
  <c r="D339" i="9"/>
  <c r="C339" i="9"/>
  <c r="Q338" i="9"/>
  <c r="P338" i="9"/>
  <c r="O338" i="9"/>
  <c r="N338" i="9"/>
  <c r="M338" i="9"/>
  <c r="L338" i="9"/>
  <c r="K338" i="9"/>
  <c r="J338" i="9"/>
  <c r="I338" i="9"/>
  <c r="H338" i="9"/>
  <c r="G338" i="9"/>
  <c r="F338" i="9"/>
  <c r="E338" i="9"/>
  <c r="D338" i="9"/>
  <c r="C338" i="9"/>
  <c r="Q337" i="9"/>
  <c r="P337" i="9"/>
  <c r="O337" i="9"/>
  <c r="N337" i="9"/>
  <c r="M337" i="9"/>
  <c r="L337" i="9"/>
  <c r="K337" i="9"/>
  <c r="J337" i="9"/>
  <c r="I337" i="9"/>
  <c r="H337" i="9"/>
  <c r="G337" i="9"/>
  <c r="F337" i="9"/>
  <c r="E337" i="9"/>
  <c r="D337" i="9"/>
  <c r="C337" i="9"/>
  <c r="Q336" i="9"/>
  <c r="P336" i="9"/>
  <c r="O336" i="9"/>
  <c r="N336" i="9"/>
  <c r="M336" i="9"/>
  <c r="L336" i="9"/>
  <c r="K336" i="9"/>
  <c r="J336" i="9"/>
  <c r="I336" i="9"/>
  <c r="H336" i="9"/>
  <c r="G336" i="9"/>
  <c r="F336" i="9"/>
  <c r="E336" i="9"/>
  <c r="D336" i="9"/>
  <c r="C336" i="9"/>
  <c r="Q334" i="9"/>
  <c r="P334" i="9"/>
  <c r="O334" i="9"/>
  <c r="N334" i="9"/>
  <c r="M334" i="9"/>
  <c r="L334" i="9"/>
  <c r="K334" i="9"/>
  <c r="J334" i="9"/>
  <c r="I334" i="9"/>
  <c r="H334" i="9"/>
  <c r="G334" i="9"/>
  <c r="F334" i="9"/>
  <c r="E334" i="9"/>
  <c r="D334" i="9"/>
  <c r="C334" i="9"/>
  <c r="Q333" i="9"/>
  <c r="P333" i="9"/>
  <c r="O333" i="9"/>
  <c r="N333" i="9"/>
  <c r="M333" i="9"/>
  <c r="L333" i="9"/>
  <c r="K333" i="9"/>
  <c r="J333" i="9"/>
  <c r="I333" i="9"/>
  <c r="H333" i="9"/>
  <c r="G333" i="9"/>
  <c r="F333" i="9"/>
  <c r="E333" i="9"/>
  <c r="D333" i="9"/>
  <c r="C333" i="9"/>
  <c r="Q332" i="9"/>
  <c r="P332" i="9"/>
  <c r="O332" i="9"/>
  <c r="N332" i="9"/>
  <c r="M332" i="9"/>
  <c r="L332" i="9"/>
  <c r="K332" i="9"/>
  <c r="J332" i="9"/>
  <c r="I332" i="9"/>
  <c r="H332" i="9"/>
  <c r="G332" i="9"/>
  <c r="F332" i="9"/>
  <c r="E332" i="9"/>
  <c r="D332" i="9"/>
  <c r="C332" i="9"/>
  <c r="Q331" i="9"/>
  <c r="P331" i="9"/>
  <c r="O331" i="9"/>
  <c r="N331" i="9"/>
  <c r="M331" i="9"/>
  <c r="L331" i="9"/>
  <c r="K331" i="9"/>
  <c r="J331" i="9"/>
  <c r="I331" i="9"/>
  <c r="H331" i="9"/>
  <c r="G331" i="9"/>
  <c r="F331" i="9"/>
  <c r="E331" i="9"/>
  <c r="D331" i="9"/>
  <c r="C331" i="9"/>
  <c r="Q330" i="9"/>
  <c r="P330" i="9"/>
  <c r="O330" i="9"/>
  <c r="N330" i="9"/>
  <c r="M330" i="9"/>
  <c r="L330" i="9"/>
  <c r="K330" i="9"/>
  <c r="J330" i="9"/>
  <c r="I330" i="9"/>
  <c r="H330" i="9"/>
  <c r="G330" i="9"/>
  <c r="F330" i="9"/>
  <c r="E330" i="9"/>
  <c r="D330" i="9"/>
  <c r="C330" i="9"/>
  <c r="E323" i="9"/>
  <c r="D323" i="9"/>
  <c r="C323" i="9"/>
  <c r="E319" i="9"/>
  <c r="D319" i="9"/>
  <c r="C319" i="9"/>
  <c r="E318" i="9"/>
  <c r="D318" i="9"/>
  <c r="C318" i="9"/>
  <c r="C314" i="9"/>
  <c r="C313" i="9"/>
  <c r="C312" i="9"/>
  <c r="C311" i="9"/>
  <c r="C310" i="9"/>
  <c r="C309" i="9"/>
  <c r="C308" i="9"/>
  <c r="C307" i="9"/>
  <c r="C306" i="9"/>
  <c r="C305" i="9"/>
  <c r="C304" i="9"/>
  <c r="C303" i="9"/>
  <c r="C302" i="9"/>
  <c r="C301" i="9"/>
  <c r="E296" i="9"/>
  <c r="D296" i="9"/>
  <c r="C296" i="9"/>
  <c r="E295" i="9"/>
  <c r="D295" i="9"/>
  <c r="C295" i="9"/>
  <c r="E294" i="9"/>
  <c r="D294" i="9"/>
  <c r="C294" i="9"/>
  <c r="E293" i="9"/>
  <c r="D293" i="9"/>
  <c r="C293" i="9"/>
  <c r="E292" i="9"/>
  <c r="D292" i="9"/>
  <c r="C292" i="9"/>
  <c r="E291" i="9"/>
  <c r="D291" i="9"/>
  <c r="C291" i="9"/>
  <c r="E290" i="9"/>
  <c r="D290" i="9"/>
  <c r="C290" i="9"/>
  <c r="E289" i="9"/>
  <c r="D289" i="9"/>
  <c r="C289" i="9"/>
  <c r="C285" i="9"/>
  <c r="E284" i="9"/>
  <c r="D284" i="9"/>
  <c r="C284" i="9"/>
  <c r="E283" i="9"/>
  <c r="D283" i="9"/>
  <c r="C283" i="9"/>
  <c r="E282" i="9"/>
  <c r="D282" i="9"/>
  <c r="C282" i="9"/>
  <c r="C278" i="9"/>
  <c r="E277" i="9"/>
  <c r="D277" i="9"/>
  <c r="C277" i="9"/>
  <c r="E276" i="9"/>
  <c r="D276" i="9"/>
  <c r="C276" i="9"/>
  <c r="E272" i="9"/>
  <c r="D272" i="9"/>
  <c r="C272" i="9"/>
  <c r="E271" i="9"/>
  <c r="D271" i="9"/>
  <c r="C271" i="9"/>
  <c r="E270" i="9"/>
  <c r="D270" i="9"/>
  <c r="C270" i="9"/>
  <c r="E269" i="9"/>
  <c r="D269" i="9"/>
  <c r="C269" i="9"/>
  <c r="E268" i="9"/>
  <c r="D268" i="9"/>
  <c r="C268" i="9"/>
  <c r="E267" i="9"/>
  <c r="D267" i="9"/>
  <c r="C267" i="9"/>
  <c r="E266" i="9"/>
  <c r="D266" i="9"/>
  <c r="C266" i="9"/>
  <c r="E262" i="9"/>
  <c r="D262" i="9"/>
  <c r="C262" i="9"/>
  <c r="E261" i="9"/>
  <c r="D261" i="9"/>
  <c r="C261" i="9"/>
  <c r="E260" i="9"/>
  <c r="D260" i="9"/>
  <c r="C260" i="9"/>
  <c r="E259" i="9"/>
  <c r="D259" i="9"/>
  <c r="C259" i="9"/>
  <c r="E258" i="9"/>
  <c r="D258" i="9"/>
  <c r="C258" i="9"/>
  <c r="C254" i="9"/>
  <c r="C253" i="9" s="1"/>
  <c r="C252" i="9"/>
  <c r="C251" i="9"/>
  <c r="C250" i="9"/>
  <c r="C249" i="9"/>
  <c r="C248" i="9"/>
  <c r="C247" i="9"/>
  <c r="C246" i="9"/>
  <c r="E244" i="9"/>
  <c r="D244" i="9"/>
  <c r="C244" i="9"/>
  <c r="E243" i="9"/>
  <c r="D243" i="9"/>
  <c r="C243" i="9"/>
  <c r="E242" i="9"/>
  <c r="D242" i="9"/>
  <c r="C242" i="9"/>
  <c r="E241" i="9"/>
  <c r="D241" i="9"/>
  <c r="C241" i="9"/>
  <c r="E240" i="9"/>
  <c r="D240" i="9"/>
  <c r="C240" i="9"/>
  <c r="E239" i="9"/>
  <c r="D239" i="9"/>
  <c r="C239" i="9"/>
  <c r="E237" i="9"/>
  <c r="D237" i="9"/>
  <c r="C237" i="9"/>
  <c r="E236" i="9"/>
  <c r="D236" i="9"/>
  <c r="C236" i="9"/>
  <c r="E235" i="9"/>
  <c r="D235" i="9"/>
  <c r="C235" i="9"/>
  <c r="E234" i="9"/>
  <c r="D234" i="9"/>
  <c r="C234" i="9"/>
  <c r="E233" i="9"/>
  <c r="D233" i="9"/>
  <c r="C233" i="9"/>
  <c r="E232" i="9"/>
  <c r="D232" i="9"/>
  <c r="C232" i="9"/>
  <c r="E231" i="9"/>
  <c r="D231" i="9"/>
  <c r="C231" i="9"/>
  <c r="E230" i="9"/>
  <c r="D230" i="9"/>
  <c r="C230" i="9"/>
  <c r="E229" i="9"/>
  <c r="D229" i="9"/>
  <c r="C229" i="9"/>
  <c r="E228" i="9"/>
  <c r="D228" i="9"/>
  <c r="C228" i="9"/>
  <c r="E227" i="9"/>
  <c r="D227" i="9"/>
  <c r="C227" i="9"/>
  <c r="E226" i="9"/>
  <c r="D226" i="9"/>
  <c r="C226" i="9"/>
  <c r="E225" i="9"/>
  <c r="D225" i="9"/>
  <c r="C225" i="9"/>
  <c r="E224" i="9"/>
  <c r="D224" i="9"/>
  <c r="C224" i="9"/>
  <c r="E223" i="9"/>
  <c r="D223" i="9"/>
  <c r="C223" i="9"/>
  <c r="E222" i="9"/>
  <c r="D222" i="9"/>
  <c r="C222" i="9"/>
  <c r="E221" i="9"/>
  <c r="D221" i="9"/>
  <c r="C221" i="9"/>
  <c r="E220" i="9"/>
  <c r="D220" i="9"/>
  <c r="C220" i="9"/>
  <c r="E218" i="9"/>
  <c r="D218" i="9"/>
  <c r="C218" i="9"/>
  <c r="E217" i="9"/>
  <c r="D217" i="9"/>
  <c r="C217" i="9"/>
  <c r="E216" i="9"/>
  <c r="D216" i="9"/>
  <c r="C216" i="9"/>
  <c r="E215" i="9"/>
  <c r="D215" i="9"/>
  <c r="C215" i="9"/>
  <c r="E214" i="9"/>
  <c r="D214" i="9"/>
  <c r="C214" i="9"/>
  <c r="E213" i="9"/>
  <c r="D213" i="9"/>
  <c r="C213" i="9"/>
  <c r="E212" i="9"/>
  <c r="D212" i="9"/>
  <c r="C212" i="9"/>
  <c r="E211" i="9"/>
  <c r="D211" i="9"/>
  <c r="C211" i="9"/>
  <c r="E210" i="9"/>
  <c r="D210" i="9"/>
  <c r="C210" i="9"/>
  <c r="E209" i="9"/>
  <c r="D209" i="9"/>
  <c r="C209" i="9"/>
  <c r="E208" i="9"/>
  <c r="D208" i="9"/>
  <c r="C208" i="9"/>
  <c r="E207" i="9"/>
  <c r="D207" i="9"/>
  <c r="C207" i="9"/>
  <c r="E206" i="9"/>
  <c r="D206" i="9"/>
  <c r="C206" i="9"/>
  <c r="E205" i="9"/>
  <c r="D205" i="9"/>
  <c r="C205" i="9"/>
  <c r="E200" i="9"/>
  <c r="D200" i="9"/>
  <c r="C200" i="9"/>
  <c r="E199" i="9"/>
  <c r="D199" i="9"/>
  <c r="C199" i="9"/>
  <c r="E198" i="9"/>
  <c r="D198" i="9"/>
  <c r="C198" i="9"/>
  <c r="E197" i="9"/>
  <c r="D197" i="9"/>
  <c r="C197" i="9"/>
  <c r="E196" i="9"/>
  <c r="D196" i="9"/>
  <c r="C196" i="9"/>
  <c r="E195" i="9"/>
  <c r="D195" i="9"/>
  <c r="C195" i="9"/>
  <c r="E194" i="9"/>
  <c r="D194" i="9"/>
  <c r="C194" i="9"/>
  <c r="E193" i="9"/>
  <c r="D193" i="9"/>
  <c r="C193" i="9"/>
  <c r="E192" i="9"/>
  <c r="D192" i="9"/>
  <c r="C192" i="9"/>
  <c r="E191" i="9"/>
  <c r="D191" i="9"/>
  <c r="C191" i="9"/>
  <c r="E190" i="9"/>
  <c r="D190" i="9"/>
  <c r="C190" i="9"/>
  <c r="E189" i="9"/>
  <c r="D189" i="9"/>
  <c r="C189" i="9"/>
  <c r="E188" i="9"/>
  <c r="D188" i="9"/>
  <c r="C188" i="9"/>
  <c r="E187" i="9"/>
  <c r="D187" i="9"/>
  <c r="C187" i="9"/>
  <c r="E186" i="9"/>
  <c r="D186" i="9"/>
  <c r="C186" i="9"/>
  <c r="E185" i="9"/>
  <c r="D185" i="9"/>
  <c r="C185" i="9"/>
  <c r="E184" i="9"/>
  <c r="D184" i="9"/>
  <c r="C184" i="9"/>
  <c r="E183" i="9"/>
  <c r="D183" i="9"/>
  <c r="C183" i="9"/>
  <c r="E182" i="9"/>
  <c r="D182" i="9"/>
  <c r="C182" i="9"/>
  <c r="E181" i="9"/>
  <c r="D181" i="9"/>
  <c r="C181" i="9"/>
  <c r="E180" i="9"/>
  <c r="D180" i="9"/>
  <c r="C180" i="9"/>
  <c r="E179" i="9"/>
  <c r="D179" i="9"/>
  <c r="C179" i="9"/>
  <c r="E178" i="9"/>
  <c r="D178" i="9"/>
  <c r="C178" i="9"/>
  <c r="E177" i="9"/>
  <c r="D177" i="9"/>
  <c r="C177" i="9"/>
  <c r="E176" i="9"/>
  <c r="D176" i="9"/>
  <c r="C176" i="9"/>
  <c r="E175" i="9"/>
  <c r="D175" i="9"/>
  <c r="C175" i="9"/>
  <c r="E174" i="9"/>
  <c r="D174" i="9"/>
  <c r="C174" i="9"/>
  <c r="E173" i="9"/>
  <c r="D173" i="9"/>
  <c r="C173" i="9"/>
  <c r="E172" i="9"/>
  <c r="D172" i="9"/>
  <c r="C172" i="9"/>
  <c r="E171" i="9"/>
  <c r="D171" i="9"/>
  <c r="C171" i="9"/>
  <c r="E170" i="9"/>
  <c r="D170" i="9"/>
  <c r="C170" i="9"/>
  <c r="E169" i="9"/>
  <c r="D169" i="9"/>
  <c r="C169" i="9"/>
  <c r="E168" i="9"/>
  <c r="D168" i="9"/>
  <c r="C168" i="9"/>
  <c r="E167" i="9"/>
  <c r="D167" i="9"/>
  <c r="C167" i="9"/>
  <c r="E163" i="9"/>
  <c r="D163" i="9"/>
  <c r="C163" i="9"/>
  <c r="E162" i="9"/>
  <c r="D162" i="9"/>
  <c r="C162" i="9"/>
  <c r="C158" i="9"/>
  <c r="C157" i="9"/>
  <c r="C156" i="9"/>
  <c r="C155" i="9"/>
  <c r="C154" i="9"/>
  <c r="E152" i="9"/>
  <c r="D152" i="9"/>
  <c r="C152" i="9"/>
  <c r="E151" i="9"/>
  <c r="D151" i="9"/>
  <c r="C151" i="9"/>
  <c r="E150" i="9"/>
  <c r="D150" i="9"/>
  <c r="C150" i="9"/>
  <c r="E149" i="9"/>
  <c r="D149" i="9"/>
  <c r="C149" i="9"/>
  <c r="E148" i="9"/>
  <c r="D148" i="9"/>
  <c r="C148" i="9"/>
  <c r="E147" i="9"/>
  <c r="D147" i="9"/>
  <c r="C147" i="9"/>
  <c r="E146" i="9"/>
  <c r="D146" i="9"/>
  <c r="C146" i="9"/>
  <c r="E145" i="9"/>
  <c r="D145" i="9"/>
  <c r="C145" i="9"/>
  <c r="E144" i="9"/>
  <c r="D144" i="9"/>
  <c r="C144" i="9"/>
  <c r="E143" i="9"/>
  <c r="D143" i="9"/>
  <c r="C143" i="9"/>
  <c r="E140" i="9"/>
  <c r="D140" i="9"/>
  <c r="C140" i="9"/>
  <c r="E139" i="9"/>
  <c r="D139" i="9"/>
  <c r="C139" i="9"/>
  <c r="E138" i="9"/>
  <c r="D138" i="9"/>
  <c r="C138" i="9"/>
  <c r="E137" i="9"/>
  <c r="D137" i="9"/>
  <c r="C137" i="9"/>
  <c r="E136" i="9"/>
  <c r="D136" i="9"/>
  <c r="C136" i="9"/>
  <c r="E135" i="9"/>
  <c r="D135" i="9"/>
  <c r="C135" i="9"/>
  <c r="E134" i="9"/>
  <c r="D134" i="9"/>
  <c r="C134" i="9"/>
  <c r="E133" i="9"/>
  <c r="D133" i="9"/>
  <c r="C133" i="9"/>
  <c r="E132" i="9"/>
  <c r="D132" i="9"/>
  <c r="C132" i="9"/>
  <c r="E131" i="9"/>
  <c r="D131" i="9"/>
  <c r="C131" i="9"/>
  <c r="E130" i="9"/>
  <c r="D130" i="9"/>
  <c r="C130" i="9"/>
  <c r="E129" i="9"/>
  <c r="D129" i="9"/>
  <c r="C129" i="9"/>
  <c r="E128" i="9"/>
  <c r="D128" i="9"/>
  <c r="C128" i="9"/>
  <c r="G124" i="9"/>
  <c r="H123" i="9"/>
  <c r="G123" i="9"/>
  <c r="F123" i="9"/>
  <c r="E123" i="9"/>
  <c r="D123" i="9"/>
  <c r="C123" i="9"/>
  <c r="H122" i="9"/>
  <c r="F122" i="9"/>
  <c r="E122" i="9"/>
  <c r="D122" i="9"/>
  <c r="C122" i="9"/>
  <c r="H121" i="9"/>
  <c r="H118" i="9" s="1"/>
  <c r="F121" i="9"/>
  <c r="F118" i="9" s="1"/>
  <c r="E121" i="9"/>
  <c r="E118" i="9" s="1"/>
  <c r="D121" i="9"/>
  <c r="D118" i="9" s="1"/>
  <c r="C121" i="9"/>
  <c r="C118" i="9" s="1"/>
  <c r="H117" i="9"/>
  <c r="F117" i="9"/>
  <c r="E117" i="9"/>
  <c r="D117" i="9"/>
  <c r="C117" i="9"/>
  <c r="H116" i="9"/>
  <c r="F116" i="9"/>
  <c r="E116" i="9"/>
  <c r="D116" i="9"/>
  <c r="C116" i="9"/>
  <c r="H115" i="9"/>
  <c r="F115" i="9"/>
  <c r="E115" i="9"/>
  <c r="D115" i="9"/>
  <c r="C115" i="9"/>
  <c r="H114" i="9"/>
  <c r="F114" i="9"/>
  <c r="E114" i="9"/>
  <c r="D114" i="9"/>
  <c r="C114" i="9"/>
  <c r="H113" i="9"/>
  <c r="F113" i="9"/>
  <c r="E113" i="9"/>
  <c r="D113" i="9"/>
  <c r="C113" i="9"/>
  <c r="H112" i="9"/>
  <c r="F112" i="9"/>
  <c r="E112" i="9"/>
  <c r="D112" i="9"/>
  <c r="C112" i="9"/>
  <c r="H111" i="9"/>
  <c r="F111" i="9"/>
  <c r="E111" i="9"/>
  <c r="D111" i="9"/>
  <c r="C111" i="9"/>
  <c r="H110" i="9"/>
  <c r="F110" i="9"/>
  <c r="E110" i="9"/>
  <c r="D110" i="9"/>
  <c r="C110" i="9"/>
  <c r="H109" i="9"/>
  <c r="F109" i="9"/>
  <c r="E109" i="9"/>
  <c r="D109" i="9"/>
  <c r="C109" i="9"/>
  <c r="H108" i="9"/>
  <c r="F108" i="9"/>
  <c r="E108" i="9"/>
  <c r="D108" i="9"/>
  <c r="C108" i="9"/>
  <c r="H107" i="9"/>
  <c r="F107" i="9"/>
  <c r="E107" i="9"/>
  <c r="D107" i="9"/>
  <c r="C107" i="9"/>
  <c r="H106" i="9"/>
  <c r="F106" i="9"/>
  <c r="E106" i="9"/>
  <c r="D106" i="9"/>
  <c r="C106" i="9"/>
  <c r="H105" i="9"/>
  <c r="F105" i="9"/>
  <c r="E105" i="9"/>
  <c r="D105" i="9"/>
  <c r="C105" i="9"/>
  <c r="E101" i="9"/>
  <c r="D101" i="9"/>
  <c r="C101" i="9"/>
  <c r="E100" i="9"/>
  <c r="D100" i="9"/>
  <c r="C100" i="9"/>
  <c r="E99" i="9"/>
  <c r="D99" i="9"/>
  <c r="C99" i="9"/>
  <c r="E96" i="9"/>
  <c r="D96" i="9"/>
  <c r="C96" i="9"/>
  <c r="C95" i="9"/>
  <c r="E94" i="9"/>
  <c r="D94" i="9"/>
  <c r="C94" i="9"/>
  <c r="E93" i="9"/>
  <c r="D93" i="9"/>
  <c r="C93" i="9"/>
  <c r="E92" i="9"/>
  <c r="D92" i="9"/>
  <c r="C92" i="9"/>
  <c r="E91" i="9"/>
  <c r="D91" i="9"/>
  <c r="C91" i="9"/>
  <c r="E89" i="9"/>
  <c r="D89" i="9"/>
  <c r="C89" i="9"/>
  <c r="E88" i="9"/>
  <c r="D88" i="9"/>
  <c r="C88" i="9"/>
  <c r="E87" i="9"/>
  <c r="D87" i="9"/>
  <c r="C87" i="9"/>
  <c r="C85" i="9"/>
  <c r="E84" i="9"/>
  <c r="D84" i="9"/>
  <c r="C84" i="9"/>
  <c r="E83" i="9"/>
  <c r="D83" i="9"/>
  <c r="C83" i="9"/>
  <c r="E82" i="9"/>
  <c r="D82" i="9"/>
  <c r="C82" i="9"/>
  <c r="E81" i="9"/>
  <c r="D81" i="9"/>
  <c r="C81" i="9"/>
  <c r="E80" i="9"/>
  <c r="D80" i="9"/>
  <c r="C80" i="9"/>
  <c r="E79" i="9"/>
  <c r="D79" i="9"/>
  <c r="C79" i="9"/>
  <c r="E77" i="9"/>
  <c r="D77" i="9"/>
  <c r="C77" i="9"/>
  <c r="E76" i="9"/>
  <c r="D76" i="9"/>
  <c r="C76" i="9"/>
  <c r="E75" i="9"/>
  <c r="D75" i="9"/>
  <c r="C75" i="9"/>
  <c r="E74" i="9"/>
  <c r="D74" i="9"/>
  <c r="C74" i="9"/>
  <c r="E73" i="9"/>
  <c r="D73" i="9"/>
  <c r="C73" i="9"/>
  <c r="C68" i="9"/>
  <c r="C67" i="9"/>
  <c r="E65" i="9"/>
  <c r="D65" i="9"/>
  <c r="C65" i="9"/>
  <c r="E64" i="9"/>
  <c r="D64" i="9"/>
  <c r="C64" i="9"/>
  <c r="E63" i="9"/>
  <c r="D63" i="9"/>
  <c r="C63" i="9"/>
  <c r="C61" i="9"/>
  <c r="C60" i="9" s="1"/>
  <c r="E59" i="9"/>
  <c r="D59" i="9"/>
  <c r="C59" i="9"/>
  <c r="E58" i="9"/>
  <c r="D58" i="9"/>
  <c r="C58" i="9"/>
  <c r="E57" i="9"/>
  <c r="D57" i="9"/>
  <c r="C57" i="9"/>
  <c r="E56" i="9"/>
  <c r="D56" i="9"/>
  <c r="C56" i="9"/>
  <c r="C54" i="9"/>
  <c r="C53" i="9" s="1"/>
  <c r="E52" i="9"/>
  <c r="D52" i="9"/>
  <c r="C52" i="9"/>
  <c r="E51" i="9"/>
  <c r="D51" i="9"/>
  <c r="C51" i="9"/>
  <c r="C49" i="9"/>
  <c r="C48" i="9"/>
  <c r="C47" i="9"/>
  <c r="C46" i="9"/>
  <c r="C45" i="9"/>
  <c r="E43" i="9"/>
  <c r="D43" i="9"/>
  <c r="C43" i="9"/>
  <c r="E42" i="9"/>
  <c r="D42" i="9"/>
  <c r="C42" i="9"/>
  <c r="E41" i="9"/>
  <c r="D41" i="9"/>
  <c r="C41" i="9"/>
  <c r="E40" i="9"/>
  <c r="D40" i="9"/>
  <c r="C40" i="9"/>
  <c r="E39" i="9"/>
  <c r="D39" i="9"/>
  <c r="C39" i="9"/>
  <c r="E38" i="9"/>
  <c r="D38" i="9"/>
  <c r="C38" i="9"/>
  <c r="E37" i="9"/>
  <c r="D37" i="9"/>
  <c r="C37" i="9"/>
  <c r="E36" i="9"/>
  <c r="D36" i="9"/>
  <c r="C36" i="9"/>
  <c r="E35" i="9"/>
  <c r="D35" i="9"/>
  <c r="C35" i="9"/>
  <c r="E34" i="9"/>
  <c r="D34" i="9"/>
  <c r="C34" i="9"/>
  <c r="E33" i="9"/>
  <c r="D33" i="9"/>
  <c r="C33" i="9"/>
  <c r="C31" i="9"/>
  <c r="C30" i="9"/>
  <c r="C29" i="9"/>
  <c r="C28" i="9"/>
  <c r="C27" i="9"/>
  <c r="C26" i="9"/>
  <c r="E24" i="9"/>
  <c r="D24" i="9"/>
  <c r="C24" i="9"/>
  <c r="E23" i="9"/>
  <c r="D23" i="9"/>
  <c r="C23" i="9"/>
  <c r="E22" i="9"/>
  <c r="D22" i="9"/>
  <c r="C22" i="9"/>
  <c r="E21" i="9"/>
  <c r="D21" i="9"/>
  <c r="C21" i="9"/>
  <c r="E20" i="9"/>
  <c r="D20" i="9"/>
  <c r="C20" i="9"/>
  <c r="E19" i="9"/>
  <c r="D19" i="9"/>
  <c r="C19" i="9"/>
  <c r="E18" i="9"/>
  <c r="D18" i="9"/>
  <c r="C18" i="9"/>
  <c r="E17" i="9"/>
  <c r="D17" i="9"/>
  <c r="C17" i="9"/>
  <c r="E16" i="9"/>
  <c r="D16" i="9"/>
  <c r="C16" i="9"/>
  <c r="E15" i="9"/>
  <c r="D15" i="9"/>
  <c r="C15" i="9"/>
  <c r="E14" i="9"/>
  <c r="D14" i="9"/>
  <c r="C14" i="9"/>
  <c r="E13" i="9"/>
  <c r="D13" i="9"/>
  <c r="C13" i="9"/>
  <c r="E12" i="9"/>
  <c r="D12" i="9"/>
  <c r="C12" i="9"/>
  <c r="E11" i="9"/>
  <c r="D11" i="9"/>
  <c r="C11" i="9"/>
  <c r="A5" i="9"/>
  <c r="A4" i="9"/>
  <c r="A3" i="9"/>
  <c r="A2" i="9"/>
  <c r="E540" i="9" l="1"/>
  <c r="I540" i="9"/>
  <c r="M540" i="9"/>
  <c r="F540" i="9"/>
  <c r="J540" i="9"/>
  <c r="C516" i="9"/>
  <c r="C540" i="8"/>
  <c r="G9" i="10"/>
  <c r="AB413" i="8"/>
  <c r="P447" i="8"/>
  <c r="L447" i="8"/>
  <c r="C445" i="8"/>
  <c r="N447" i="8"/>
  <c r="C446" i="8"/>
  <c r="I433" i="9"/>
  <c r="M433" i="9"/>
  <c r="AB414" i="8"/>
  <c r="C320" i="9"/>
  <c r="O335" i="9"/>
  <c r="O329" i="9" s="1"/>
  <c r="P440" i="9"/>
  <c r="C508" i="9"/>
  <c r="C525" i="9"/>
  <c r="J447" i="8"/>
  <c r="AB412" i="8"/>
  <c r="C347" i="9"/>
  <c r="G347" i="9"/>
  <c r="C443" i="9"/>
  <c r="G540" i="9"/>
  <c r="K540" i="9"/>
  <c r="D159" i="8"/>
  <c r="C255" i="8"/>
  <c r="D204" i="9"/>
  <c r="C279" i="9"/>
  <c r="C286" i="9"/>
  <c r="C503" i="9"/>
  <c r="D540" i="9"/>
  <c r="H540" i="9"/>
  <c r="L540" i="9"/>
  <c r="C512" i="9"/>
  <c r="C532" i="9"/>
  <c r="C539" i="9"/>
  <c r="C69" i="8"/>
  <c r="E255" i="8"/>
  <c r="C447" i="10"/>
  <c r="C343" i="9"/>
  <c r="L440" i="9"/>
  <c r="D460" i="9"/>
  <c r="F447" i="8"/>
  <c r="Q447" i="8"/>
  <c r="E55" i="9"/>
  <c r="C66" i="9"/>
  <c r="C411" i="9"/>
  <c r="AA411" i="9" s="1"/>
  <c r="K411" i="9" s="1"/>
  <c r="C413" i="9"/>
  <c r="AA413" i="9" s="1"/>
  <c r="K413" i="9" s="1"/>
  <c r="AB411" i="8"/>
  <c r="D255" i="8"/>
  <c r="H447" i="8"/>
  <c r="K447" i="8"/>
  <c r="G343" i="9"/>
  <c r="E69" i="8"/>
  <c r="C25" i="9"/>
  <c r="O347" i="9"/>
  <c r="O343" i="9" s="1"/>
  <c r="N426" i="9"/>
  <c r="Q433" i="9"/>
  <c r="G443" i="9"/>
  <c r="D69" i="8"/>
  <c r="E50" i="9"/>
  <c r="C219" i="9"/>
  <c r="E238" i="9"/>
  <c r="D273" i="9"/>
  <c r="E273" i="9"/>
  <c r="C335" i="9"/>
  <c r="C329" i="9" s="1"/>
  <c r="G335" i="9"/>
  <c r="C382" i="9"/>
  <c r="G382" i="9"/>
  <c r="K382" i="9"/>
  <c r="O382" i="9"/>
  <c r="D407" i="9"/>
  <c r="H407" i="9"/>
  <c r="C426" i="9"/>
  <c r="G445" i="9"/>
  <c r="K445" i="9"/>
  <c r="O445" i="9"/>
  <c r="D446" i="9"/>
  <c r="H446" i="9"/>
  <c r="L446" i="9"/>
  <c r="P446" i="9"/>
  <c r="D436" i="9"/>
  <c r="H436" i="9"/>
  <c r="L436" i="9"/>
  <c r="P436" i="9"/>
  <c r="C440" i="9"/>
  <c r="G440" i="9"/>
  <c r="K440" i="9"/>
  <c r="O440" i="9"/>
  <c r="C159" i="8"/>
  <c r="D62" i="9"/>
  <c r="C153" i="9"/>
  <c r="E201" i="9"/>
  <c r="C407" i="9"/>
  <c r="L407" i="9"/>
  <c r="E433" i="9"/>
  <c r="O447" i="8"/>
  <c r="I447" i="8"/>
  <c r="D447" i="8"/>
  <c r="C50" i="9"/>
  <c r="D50" i="9"/>
  <c r="C55" i="9"/>
  <c r="C78" i="9"/>
  <c r="C90" i="9"/>
  <c r="D90" i="9"/>
  <c r="D86" i="9" s="1"/>
  <c r="C102" i="9"/>
  <c r="D102" i="9"/>
  <c r="E164" i="9"/>
  <c r="D347" i="9"/>
  <c r="D343" i="9" s="1"/>
  <c r="H347" i="9"/>
  <c r="H343" i="9" s="1"/>
  <c r="L347" i="9"/>
  <c r="L343" i="9" s="1"/>
  <c r="P347" i="9"/>
  <c r="P343" i="9" s="1"/>
  <c r="E347" i="9"/>
  <c r="E343" i="9" s="1"/>
  <c r="I347" i="9"/>
  <c r="I343" i="9" s="1"/>
  <c r="M347" i="9"/>
  <c r="M343" i="9" s="1"/>
  <c r="Q347" i="9"/>
  <c r="Q343" i="9" s="1"/>
  <c r="C369" i="9"/>
  <c r="G369" i="9"/>
  <c r="K369" i="9"/>
  <c r="O369" i="9"/>
  <c r="D369" i="9"/>
  <c r="H369" i="9"/>
  <c r="L369" i="9"/>
  <c r="P369" i="9"/>
  <c r="E369" i="9"/>
  <c r="I369" i="9"/>
  <c r="M369" i="9"/>
  <c r="Q369" i="9"/>
  <c r="E382" i="9"/>
  <c r="I382" i="9"/>
  <c r="C412" i="9"/>
  <c r="AB412" i="9" s="1"/>
  <c r="C414" i="9"/>
  <c r="AB414" i="9" s="1"/>
  <c r="F426" i="9"/>
  <c r="F433" i="9"/>
  <c r="J433" i="9"/>
  <c r="N433" i="9"/>
  <c r="E443" i="9"/>
  <c r="I443" i="9"/>
  <c r="M443" i="9"/>
  <c r="Q443" i="9"/>
  <c r="E159" i="8"/>
  <c r="G447" i="8"/>
  <c r="K407" i="9"/>
  <c r="M447" i="8"/>
  <c r="E447" i="8"/>
  <c r="E297" i="9"/>
  <c r="H124" i="9"/>
  <c r="D219" i="9"/>
  <c r="E219" i="9"/>
  <c r="C245" i="9"/>
  <c r="D263" i="9"/>
  <c r="E263" i="9"/>
  <c r="D286" i="9"/>
  <c r="D320" i="9"/>
  <c r="K335" i="9"/>
  <c r="K329" i="9" s="1"/>
  <c r="G407" i="9"/>
  <c r="P407" i="9"/>
  <c r="D445" i="9"/>
  <c r="H445" i="9"/>
  <c r="H447" i="9" s="1"/>
  <c r="L445" i="9"/>
  <c r="L447" i="9" s="1"/>
  <c r="P445" i="9"/>
  <c r="P447" i="9" s="1"/>
  <c r="E446" i="9"/>
  <c r="I446" i="9"/>
  <c r="M446" i="9"/>
  <c r="Q446" i="9"/>
  <c r="E436" i="9"/>
  <c r="I436" i="9"/>
  <c r="M436" i="9"/>
  <c r="Q436" i="9"/>
  <c r="F443" i="9"/>
  <c r="J443" i="9"/>
  <c r="N443" i="9"/>
  <c r="C44" i="9"/>
  <c r="D55" i="9"/>
  <c r="C72" i="9"/>
  <c r="D78" i="9"/>
  <c r="D72" i="9" s="1"/>
  <c r="C141" i="9"/>
  <c r="C142" i="9"/>
  <c r="D142" i="9"/>
  <c r="D164" i="9"/>
  <c r="C238" i="9"/>
  <c r="D238" i="9"/>
  <c r="D335" i="9"/>
  <c r="D329" i="9" s="1"/>
  <c r="H335" i="9"/>
  <c r="H329" i="9" s="1"/>
  <c r="L335" i="9"/>
  <c r="L329" i="9" s="1"/>
  <c r="P335" i="9"/>
  <c r="P329" i="9" s="1"/>
  <c r="E335" i="9"/>
  <c r="E329" i="9" s="1"/>
  <c r="I335" i="9"/>
  <c r="I329" i="9" s="1"/>
  <c r="M335" i="9"/>
  <c r="M329" i="9" s="1"/>
  <c r="Q335" i="9"/>
  <c r="Q329" i="9" s="1"/>
  <c r="F347" i="9"/>
  <c r="F343" i="9" s="1"/>
  <c r="J347" i="9"/>
  <c r="J343" i="9" s="1"/>
  <c r="N347" i="9"/>
  <c r="N343" i="9" s="1"/>
  <c r="K443" i="9"/>
  <c r="O443" i="9"/>
  <c r="E10" i="9"/>
  <c r="E32" i="9"/>
  <c r="C62" i="9"/>
  <c r="E78" i="9"/>
  <c r="E72" i="9" s="1"/>
  <c r="E90" i="9"/>
  <c r="E86" i="9" s="1"/>
  <c r="E102" i="9"/>
  <c r="F124" i="9"/>
  <c r="C201" i="9"/>
  <c r="D297" i="9"/>
  <c r="K347" i="9"/>
  <c r="K343" i="9" s="1"/>
  <c r="F369" i="9"/>
  <c r="J369" i="9"/>
  <c r="N369" i="9"/>
  <c r="D382" i="9"/>
  <c r="H382" i="9"/>
  <c r="L382" i="9"/>
  <c r="P382" i="9"/>
  <c r="E445" i="9"/>
  <c r="I445" i="9"/>
  <c r="M445" i="9"/>
  <c r="Q445" i="9"/>
  <c r="F446" i="9"/>
  <c r="J446" i="9"/>
  <c r="N446" i="9"/>
  <c r="C433" i="9"/>
  <c r="G433" i="9"/>
  <c r="K433" i="9"/>
  <c r="O433" i="9"/>
  <c r="D440" i="9"/>
  <c r="H440" i="9"/>
  <c r="M382" i="9"/>
  <c r="Q382" i="9"/>
  <c r="E426" i="9"/>
  <c r="I426" i="9"/>
  <c r="M426" i="9"/>
  <c r="Q426" i="9"/>
  <c r="D433" i="9"/>
  <c r="H433" i="9"/>
  <c r="L433" i="9"/>
  <c r="P433" i="9"/>
  <c r="F436" i="9"/>
  <c r="J436" i="9"/>
  <c r="N436" i="9"/>
  <c r="E440" i="9"/>
  <c r="I440" i="9"/>
  <c r="M440" i="9"/>
  <c r="Q440" i="9"/>
  <c r="C10" i="9"/>
  <c r="D10" i="9"/>
  <c r="C32" i="9"/>
  <c r="D32" i="9"/>
  <c r="E62" i="9"/>
  <c r="C86" i="9"/>
  <c r="D124" i="9"/>
  <c r="E141" i="9"/>
  <c r="E204" i="9"/>
  <c r="C273" i="9"/>
  <c r="D279" i="9"/>
  <c r="E279" i="9"/>
  <c r="E286" i="9"/>
  <c r="C297" i="9"/>
  <c r="E320" i="9"/>
  <c r="F382" i="9"/>
  <c r="J382" i="9"/>
  <c r="N382" i="9"/>
  <c r="E407" i="9"/>
  <c r="I407" i="9"/>
  <c r="N407" i="9"/>
  <c r="R407" i="9"/>
  <c r="F445" i="9"/>
  <c r="J445" i="9"/>
  <c r="N445" i="9"/>
  <c r="N447" i="9" s="1"/>
  <c r="G446" i="9"/>
  <c r="K446" i="9"/>
  <c r="O446" i="9"/>
  <c r="J426" i="9"/>
  <c r="C436" i="9"/>
  <c r="G436" i="9"/>
  <c r="K436" i="9"/>
  <c r="O436" i="9"/>
  <c r="F440" i="9"/>
  <c r="J440" i="9"/>
  <c r="N440" i="9"/>
  <c r="D443" i="9"/>
  <c r="H443" i="9"/>
  <c r="L443" i="9"/>
  <c r="P443" i="9"/>
  <c r="C460" i="9"/>
  <c r="E460" i="9"/>
  <c r="E124" i="9"/>
  <c r="O407" i="9"/>
  <c r="E142" i="9"/>
  <c r="C164" i="9"/>
  <c r="D201" i="9"/>
  <c r="C204" i="9"/>
  <c r="C263" i="9"/>
  <c r="F335" i="9"/>
  <c r="F329" i="9" s="1"/>
  <c r="J335" i="9"/>
  <c r="J329" i="9" s="1"/>
  <c r="N335" i="9"/>
  <c r="N329" i="9" s="1"/>
  <c r="AA412" i="9"/>
  <c r="K412" i="9" s="1"/>
  <c r="AA414" i="9"/>
  <c r="K414" i="9" s="1"/>
  <c r="C124" i="9"/>
  <c r="D141" i="9"/>
  <c r="G329" i="9"/>
  <c r="F407" i="9"/>
  <c r="J407" i="9"/>
  <c r="M407" i="9"/>
  <c r="Q407" i="9"/>
  <c r="C315" i="9"/>
  <c r="G426" i="9"/>
  <c r="K426" i="9"/>
  <c r="O426" i="9"/>
  <c r="D426" i="9"/>
  <c r="H426" i="9"/>
  <c r="L426" i="9"/>
  <c r="P426" i="9"/>
  <c r="AA472" i="9"/>
  <c r="K472" i="9" s="1"/>
  <c r="AA473" i="9"/>
  <c r="K473" i="9" s="1"/>
  <c r="AA474" i="9"/>
  <c r="K474" i="9" s="1"/>
  <c r="AB413" i="9" l="1"/>
  <c r="AB411" i="9"/>
  <c r="I447" i="9"/>
  <c r="C447" i="8"/>
  <c r="C540" i="9"/>
  <c r="E447" i="9"/>
  <c r="E159" i="9"/>
  <c r="C445" i="9"/>
  <c r="E69" i="9"/>
  <c r="D255" i="9"/>
  <c r="F447" i="9"/>
  <c r="G9" i="8"/>
  <c r="D447" i="9"/>
  <c r="K447" i="9"/>
  <c r="J447" i="9"/>
  <c r="Q447" i="9"/>
  <c r="E255" i="9"/>
  <c r="C446" i="9"/>
  <c r="M447" i="9"/>
  <c r="D159" i="9"/>
  <c r="O447" i="9"/>
  <c r="C69" i="9"/>
  <c r="G447" i="9"/>
  <c r="D69" i="9"/>
  <c r="C255" i="9"/>
  <c r="C159" i="9"/>
  <c r="C447" i="9" l="1"/>
  <c r="G9" i="9"/>
  <c r="M538" i="7"/>
  <c r="L538" i="7"/>
  <c r="K538" i="7"/>
  <c r="J538" i="7"/>
  <c r="I538" i="7"/>
  <c r="H538" i="7"/>
  <c r="G538" i="7"/>
  <c r="F538" i="7"/>
  <c r="E538" i="7"/>
  <c r="D538" i="7"/>
  <c r="M535" i="7"/>
  <c r="L535" i="7"/>
  <c r="K535" i="7"/>
  <c r="J535" i="7"/>
  <c r="I535" i="7"/>
  <c r="H535" i="7"/>
  <c r="G535" i="7"/>
  <c r="F535" i="7"/>
  <c r="E535" i="7"/>
  <c r="D535" i="7"/>
  <c r="M534" i="7"/>
  <c r="L534" i="7"/>
  <c r="K534" i="7"/>
  <c r="J534" i="7"/>
  <c r="I534" i="7"/>
  <c r="H534" i="7"/>
  <c r="G534" i="7"/>
  <c r="F534" i="7"/>
  <c r="E534" i="7"/>
  <c r="D534" i="7"/>
  <c r="M533" i="7"/>
  <c r="L533" i="7"/>
  <c r="K533" i="7"/>
  <c r="J533" i="7"/>
  <c r="I533" i="7"/>
  <c r="H533" i="7"/>
  <c r="G533" i="7"/>
  <c r="F533" i="7"/>
  <c r="E533" i="7"/>
  <c r="D533" i="7"/>
  <c r="M531" i="7"/>
  <c r="L531" i="7"/>
  <c r="K531" i="7"/>
  <c r="J531" i="7"/>
  <c r="I531" i="7"/>
  <c r="H531" i="7"/>
  <c r="G531" i="7"/>
  <c r="F531" i="7"/>
  <c r="E531" i="7"/>
  <c r="D531" i="7"/>
  <c r="M530" i="7"/>
  <c r="L530" i="7"/>
  <c r="K530" i="7"/>
  <c r="J530" i="7"/>
  <c r="I530" i="7"/>
  <c r="H530" i="7"/>
  <c r="G530" i="7"/>
  <c r="F530" i="7"/>
  <c r="E530" i="7"/>
  <c r="D530" i="7"/>
  <c r="M529" i="7"/>
  <c r="L529" i="7"/>
  <c r="K529" i="7"/>
  <c r="J529" i="7"/>
  <c r="I529" i="7"/>
  <c r="H529" i="7"/>
  <c r="G529" i="7"/>
  <c r="F529" i="7"/>
  <c r="E529" i="7"/>
  <c r="D529" i="7"/>
  <c r="M528" i="7"/>
  <c r="L528" i="7"/>
  <c r="K528" i="7"/>
  <c r="J528" i="7"/>
  <c r="I528" i="7"/>
  <c r="H528" i="7"/>
  <c r="G528" i="7"/>
  <c r="F528" i="7"/>
  <c r="E528" i="7"/>
  <c r="D528" i="7"/>
  <c r="M527" i="7"/>
  <c r="L527" i="7"/>
  <c r="K527" i="7"/>
  <c r="J527" i="7"/>
  <c r="I527" i="7"/>
  <c r="H527" i="7"/>
  <c r="G527" i="7"/>
  <c r="F527" i="7"/>
  <c r="E527" i="7"/>
  <c r="D527" i="7"/>
  <c r="M526" i="7"/>
  <c r="L526" i="7"/>
  <c r="K526" i="7"/>
  <c r="J526" i="7"/>
  <c r="I526" i="7"/>
  <c r="H526" i="7"/>
  <c r="G526" i="7"/>
  <c r="F526" i="7"/>
  <c r="E526" i="7"/>
  <c r="D526" i="7"/>
  <c r="M524" i="7"/>
  <c r="L524" i="7"/>
  <c r="K524" i="7"/>
  <c r="J524" i="7"/>
  <c r="I524" i="7"/>
  <c r="H524" i="7"/>
  <c r="G524" i="7"/>
  <c r="F524" i="7"/>
  <c r="E524" i="7"/>
  <c r="D524" i="7"/>
  <c r="M523" i="7"/>
  <c r="L523" i="7"/>
  <c r="K523" i="7"/>
  <c r="J523" i="7"/>
  <c r="I523" i="7"/>
  <c r="H523" i="7"/>
  <c r="G523" i="7"/>
  <c r="F523" i="7"/>
  <c r="E523" i="7"/>
  <c r="D523" i="7"/>
  <c r="M522" i="7"/>
  <c r="L522" i="7"/>
  <c r="K522" i="7"/>
  <c r="J522" i="7"/>
  <c r="I522" i="7"/>
  <c r="H522" i="7"/>
  <c r="G522" i="7"/>
  <c r="F522" i="7"/>
  <c r="E522" i="7"/>
  <c r="D522" i="7"/>
  <c r="M521" i="7"/>
  <c r="L521" i="7"/>
  <c r="K521" i="7"/>
  <c r="J521" i="7"/>
  <c r="I521" i="7"/>
  <c r="H521" i="7"/>
  <c r="G521" i="7"/>
  <c r="F521" i="7"/>
  <c r="E521" i="7"/>
  <c r="D521" i="7"/>
  <c r="M520" i="7"/>
  <c r="L520" i="7"/>
  <c r="K520" i="7"/>
  <c r="J520" i="7"/>
  <c r="I520" i="7"/>
  <c r="H520" i="7"/>
  <c r="G520" i="7"/>
  <c r="F520" i="7"/>
  <c r="E520" i="7"/>
  <c r="D520" i="7"/>
  <c r="M519" i="7"/>
  <c r="L519" i="7"/>
  <c r="K519" i="7"/>
  <c r="J519" i="7"/>
  <c r="I519" i="7"/>
  <c r="H519" i="7"/>
  <c r="G519" i="7"/>
  <c r="F519" i="7"/>
  <c r="E519" i="7"/>
  <c r="D519" i="7"/>
  <c r="M518" i="7"/>
  <c r="L518" i="7"/>
  <c r="K518" i="7"/>
  <c r="J518" i="7"/>
  <c r="I518" i="7"/>
  <c r="H518" i="7"/>
  <c r="G518" i="7"/>
  <c r="F518" i="7"/>
  <c r="E518" i="7"/>
  <c r="D518" i="7"/>
  <c r="M517" i="7"/>
  <c r="L517" i="7"/>
  <c r="K517" i="7"/>
  <c r="J517" i="7"/>
  <c r="I517" i="7"/>
  <c r="H517" i="7"/>
  <c r="G517" i="7"/>
  <c r="F517" i="7"/>
  <c r="E517" i="7"/>
  <c r="D517" i="7"/>
  <c r="M515" i="7"/>
  <c r="L515" i="7"/>
  <c r="K515" i="7"/>
  <c r="J515" i="7"/>
  <c r="I515" i="7"/>
  <c r="H515" i="7"/>
  <c r="G515" i="7"/>
  <c r="F515" i="7"/>
  <c r="E515" i="7"/>
  <c r="D515" i="7"/>
  <c r="M514" i="7"/>
  <c r="L514" i="7"/>
  <c r="K514" i="7"/>
  <c r="J514" i="7"/>
  <c r="I514" i="7"/>
  <c r="H514" i="7"/>
  <c r="G514" i="7"/>
  <c r="F514" i="7"/>
  <c r="E514" i="7"/>
  <c r="D514" i="7"/>
  <c r="M513" i="7"/>
  <c r="L513" i="7"/>
  <c r="K513" i="7"/>
  <c r="J513" i="7"/>
  <c r="I513" i="7"/>
  <c r="H513" i="7"/>
  <c r="G513" i="7"/>
  <c r="F513" i="7"/>
  <c r="E513" i="7"/>
  <c r="D513" i="7"/>
  <c r="M511" i="7"/>
  <c r="L511" i="7"/>
  <c r="K511" i="7"/>
  <c r="J511" i="7"/>
  <c r="I511" i="7"/>
  <c r="H511" i="7"/>
  <c r="G511" i="7"/>
  <c r="F511" i="7"/>
  <c r="E511" i="7"/>
  <c r="D511" i="7"/>
  <c r="M510" i="7"/>
  <c r="L510" i="7"/>
  <c r="K510" i="7"/>
  <c r="J510" i="7"/>
  <c r="I510" i="7"/>
  <c r="H510" i="7"/>
  <c r="G510" i="7"/>
  <c r="F510" i="7"/>
  <c r="E510" i="7"/>
  <c r="D510" i="7"/>
  <c r="M509" i="7"/>
  <c r="L509" i="7"/>
  <c r="K509" i="7"/>
  <c r="J509" i="7"/>
  <c r="I509" i="7"/>
  <c r="H509" i="7"/>
  <c r="G509" i="7"/>
  <c r="F509" i="7"/>
  <c r="E509" i="7"/>
  <c r="D509" i="7"/>
  <c r="M507" i="7"/>
  <c r="L507" i="7"/>
  <c r="K507" i="7"/>
  <c r="J507" i="7"/>
  <c r="I507" i="7"/>
  <c r="H507" i="7"/>
  <c r="G507" i="7"/>
  <c r="F507" i="7"/>
  <c r="E507" i="7"/>
  <c r="D507" i="7"/>
  <c r="M506" i="7"/>
  <c r="L506" i="7"/>
  <c r="K506" i="7"/>
  <c r="J506" i="7"/>
  <c r="I506" i="7"/>
  <c r="H506" i="7"/>
  <c r="G506" i="7"/>
  <c r="F506" i="7"/>
  <c r="E506" i="7"/>
  <c r="D506" i="7"/>
  <c r="M505" i="7"/>
  <c r="L505" i="7"/>
  <c r="K505" i="7"/>
  <c r="J505" i="7"/>
  <c r="I505" i="7"/>
  <c r="H505" i="7"/>
  <c r="G505" i="7"/>
  <c r="F505" i="7"/>
  <c r="E505" i="7"/>
  <c r="D505" i="7"/>
  <c r="M504" i="7"/>
  <c r="L504" i="7"/>
  <c r="K504" i="7"/>
  <c r="J504" i="7"/>
  <c r="I504" i="7"/>
  <c r="H504" i="7"/>
  <c r="G504" i="7"/>
  <c r="F504" i="7"/>
  <c r="E504" i="7"/>
  <c r="D504" i="7"/>
  <c r="M502" i="7"/>
  <c r="L502" i="7"/>
  <c r="K502" i="7"/>
  <c r="J502" i="7"/>
  <c r="I502" i="7"/>
  <c r="H502" i="7"/>
  <c r="G502" i="7"/>
  <c r="F502" i="7"/>
  <c r="E502" i="7"/>
  <c r="D502" i="7"/>
  <c r="M501" i="7"/>
  <c r="L501" i="7"/>
  <c r="K501" i="7"/>
  <c r="J501" i="7"/>
  <c r="I501" i="7"/>
  <c r="H501" i="7"/>
  <c r="G501" i="7"/>
  <c r="F501" i="7"/>
  <c r="E501" i="7"/>
  <c r="D501" i="7"/>
  <c r="M500" i="7"/>
  <c r="L500" i="7"/>
  <c r="K500" i="7"/>
  <c r="J500" i="7"/>
  <c r="I500" i="7"/>
  <c r="H500" i="7"/>
  <c r="G500" i="7"/>
  <c r="F500" i="7"/>
  <c r="E500" i="7"/>
  <c r="D500" i="7"/>
  <c r="M499" i="7"/>
  <c r="L499" i="7"/>
  <c r="K499" i="7"/>
  <c r="J499" i="7"/>
  <c r="I499" i="7"/>
  <c r="H499" i="7"/>
  <c r="G499" i="7"/>
  <c r="F499" i="7"/>
  <c r="E499" i="7"/>
  <c r="D499" i="7"/>
  <c r="M498" i="7"/>
  <c r="L498" i="7"/>
  <c r="K498" i="7"/>
  <c r="J498" i="7"/>
  <c r="I498" i="7"/>
  <c r="H498" i="7"/>
  <c r="G498" i="7"/>
  <c r="F498" i="7"/>
  <c r="E498" i="7"/>
  <c r="D498" i="7"/>
  <c r="D493" i="7"/>
  <c r="C493" i="7"/>
  <c r="D492" i="7"/>
  <c r="C492" i="7"/>
  <c r="D491" i="7"/>
  <c r="C491" i="7"/>
  <c r="D490" i="7"/>
  <c r="C490" i="7"/>
  <c r="D489" i="7"/>
  <c r="C489" i="7"/>
  <c r="D488" i="7"/>
  <c r="C488" i="7"/>
  <c r="D487" i="7"/>
  <c r="C487" i="7"/>
  <c r="E479" i="7"/>
  <c r="D479" i="7"/>
  <c r="C479" i="7"/>
  <c r="E478" i="7"/>
  <c r="D478" i="7"/>
  <c r="C478" i="7"/>
  <c r="E477" i="7"/>
  <c r="D477" i="7"/>
  <c r="C477" i="7"/>
  <c r="J474" i="7"/>
  <c r="J473" i="7"/>
  <c r="I473" i="7"/>
  <c r="H473" i="7"/>
  <c r="G473" i="7"/>
  <c r="F473" i="7"/>
  <c r="J472" i="7"/>
  <c r="I472" i="7"/>
  <c r="H472" i="7"/>
  <c r="G472" i="7"/>
  <c r="F472" i="7"/>
  <c r="E474" i="7"/>
  <c r="D474" i="7"/>
  <c r="E473" i="7"/>
  <c r="D473" i="7"/>
  <c r="E472" i="7"/>
  <c r="D472" i="7"/>
  <c r="C468" i="7"/>
  <c r="C467" i="7"/>
  <c r="C466" i="7"/>
  <c r="C463" i="7"/>
  <c r="J414" i="7"/>
  <c r="I414" i="7"/>
  <c r="H414" i="7"/>
  <c r="G414" i="7"/>
  <c r="J413" i="7"/>
  <c r="I413" i="7"/>
  <c r="H413" i="7"/>
  <c r="G413" i="7"/>
  <c r="J412" i="7"/>
  <c r="I412" i="7"/>
  <c r="H412" i="7"/>
  <c r="G412" i="7"/>
  <c r="J411" i="7"/>
  <c r="I411" i="7"/>
  <c r="H411" i="7"/>
  <c r="G411" i="7"/>
  <c r="D414" i="7"/>
  <c r="D413" i="7"/>
  <c r="D412" i="7"/>
  <c r="D411" i="7"/>
  <c r="K395" i="7" l="1"/>
  <c r="K387" i="7"/>
  <c r="M539" i="7"/>
  <c r="L539" i="7"/>
  <c r="K539" i="7"/>
  <c r="J539" i="7"/>
  <c r="I539" i="7"/>
  <c r="H539" i="7"/>
  <c r="G539" i="7"/>
  <c r="F539" i="7"/>
  <c r="E539" i="7"/>
  <c r="D539" i="7"/>
  <c r="C538" i="7"/>
  <c r="C535" i="7"/>
  <c r="C534" i="7"/>
  <c r="C533" i="7"/>
  <c r="M532" i="7"/>
  <c r="L532" i="7"/>
  <c r="K532" i="7"/>
  <c r="J532" i="7"/>
  <c r="I532" i="7"/>
  <c r="H532" i="7"/>
  <c r="G532" i="7"/>
  <c r="F532" i="7"/>
  <c r="E532" i="7"/>
  <c r="D532" i="7"/>
  <c r="C531" i="7"/>
  <c r="C530" i="7"/>
  <c r="C529" i="7"/>
  <c r="C528" i="7"/>
  <c r="C527" i="7"/>
  <c r="C526" i="7"/>
  <c r="M525" i="7"/>
  <c r="L525" i="7"/>
  <c r="K525" i="7"/>
  <c r="J525" i="7"/>
  <c r="I525" i="7"/>
  <c r="H525" i="7"/>
  <c r="G525" i="7"/>
  <c r="F525" i="7"/>
  <c r="E525" i="7"/>
  <c r="D525" i="7"/>
  <c r="C524" i="7"/>
  <c r="C523" i="7"/>
  <c r="C522" i="7"/>
  <c r="C521" i="7"/>
  <c r="C520" i="7"/>
  <c r="C519" i="7"/>
  <c r="C518" i="7"/>
  <c r="C517" i="7"/>
  <c r="M516" i="7"/>
  <c r="L516" i="7"/>
  <c r="K516" i="7"/>
  <c r="J516" i="7"/>
  <c r="I516" i="7"/>
  <c r="H516" i="7"/>
  <c r="G516" i="7"/>
  <c r="F516" i="7"/>
  <c r="E516" i="7"/>
  <c r="D516" i="7"/>
  <c r="C515" i="7"/>
  <c r="C514" i="7"/>
  <c r="C513" i="7"/>
  <c r="M512" i="7"/>
  <c r="L512" i="7"/>
  <c r="K512" i="7"/>
  <c r="J512" i="7"/>
  <c r="I512" i="7"/>
  <c r="H512" i="7"/>
  <c r="G512" i="7"/>
  <c r="F512" i="7"/>
  <c r="E512" i="7"/>
  <c r="D512" i="7"/>
  <c r="C511" i="7"/>
  <c r="C510" i="7"/>
  <c r="C509" i="7"/>
  <c r="M508" i="7"/>
  <c r="L508" i="7"/>
  <c r="K508" i="7"/>
  <c r="J508" i="7"/>
  <c r="I508" i="7"/>
  <c r="H508" i="7"/>
  <c r="G508" i="7"/>
  <c r="F508" i="7"/>
  <c r="E508" i="7"/>
  <c r="D508" i="7"/>
  <c r="C507" i="7"/>
  <c r="C506" i="7"/>
  <c r="C505" i="7"/>
  <c r="C504" i="7"/>
  <c r="M503" i="7"/>
  <c r="L503" i="7"/>
  <c r="K503" i="7"/>
  <c r="J503" i="7"/>
  <c r="I503" i="7"/>
  <c r="H503" i="7"/>
  <c r="G503" i="7"/>
  <c r="F503" i="7"/>
  <c r="E503" i="7"/>
  <c r="D503" i="7"/>
  <c r="C502" i="7"/>
  <c r="C501" i="7"/>
  <c r="C500" i="7"/>
  <c r="C499" i="7"/>
  <c r="C498" i="7"/>
  <c r="AB479" i="7"/>
  <c r="AA479" i="7"/>
  <c r="F479" i="7" s="1"/>
  <c r="AB478" i="7"/>
  <c r="AA478" i="7"/>
  <c r="F478" i="7" s="1"/>
  <c r="AB477" i="7"/>
  <c r="AA477" i="7"/>
  <c r="F477" i="7" s="1"/>
  <c r="C474" i="7"/>
  <c r="C473" i="7"/>
  <c r="AB473" i="7" s="1"/>
  <c r="C472" i="7"/>
  <c r="A5" i="7"/>
  <c r="A4" i="7"/>
  <c r="A3" i="7"/>
  <c r="A2" i="7"/>
  <c r="K405" i="7"/>
  <c r="K404" i="7"/>
  <c r="K392" i="7"/>
  <c r="K391" i="7"/>
  <c r="K389" i="7"/>
  <c r="K393" i="7" l="1"/>
  <c r="K394" i="7"/>
  <c r="K390" i="7"/>
  <c r="C539" i="7"/>
  <c r="C525" i="7"/>
  <c r="C516" i="7"/>
  <c r="D540" i="7"/>
  <c r="H540" i="7"/>
  <c r="L540" i="7"/>
  <c r="C512" i="7"/>
  <c r="C503" i="7"/>
  <c r="F540" i="7"/>
  <c r="J540" i="7"/>
  <c r="AB474" i="7"/>
  <c r="AA474" i="7"/>
  <c r="K474" i="7" s="1"/>
  <c r="C508" i="7"/>
  <c r="AB472" i="7"/>
  <c r="AA472" i="7"/>
  <c r="K472" i="7" s="1"/>
  <c r="E540" i="7"/>
  <c r="I540" i="7"/>
  <c r="M540" i="7"/>
  <c r="C532" i="7"/>
  <c r="AA473" i="7"/>
  <c r="K473" i="7" s="1"/>
  <c r="G540" i="7"/>
  <c r="K540" i="7"/>
  <c r="C540" i="7" l="1"/>
  <c r="M539" i="6" l="1"/>
  <c r="L539" i="6"/>
  <c r="K539" i="6"/>
  <c r="J539" i="6"/>
  <c r="I539" i="6"/>
  <c r="H539" i="6"/>
  <c r="G539" i="6"/>
  <c r="F539" i="6"/>
  <c r="E539" i="6"/>
  <c r="D539" i="6"/>
  <c r="C538" i="6"/>
  <c r="C535" i="6"/>
  <c r="C534" i="6"/>
  <c r="C533" i="6"/>
  <c r="M532" i="6"/>
  <c r="L532" i="6"/>
  <c r="K532" i="6"/>
  <c r="J532" i="6"/>
  <c r="I532" i="6"/>
  <c r="H532" i="6"/>
  <c r="G532" i="6"/>
  <c r="F532" i="6"/>
  <c r="E532" i="6"/>
  <c r="D532" i="6"/>
  <c r="C531" i="6"/>
  <c r="C530" i="6"/>
  <c r="C529" i="6"/>
  <c r="C528" i="6"/>
  <c r="C527" i="6"/>
  <c r="C526" i="6"/>
  <c r="M525" i="6"/>
  <c r="L525" i="6"/>
  <c r="K525" i="6"/>
  <c r="J525" i="6"/>
  <c r="I525" i="6"/>
  <c r="H525" i="6"/>
  <c r="G525" i="6"/>
  <c r="F525" i="6"/>
  <c r="E525" i="6"/>
  <c r="D525" i="6"/>
  <c r="C524" i="6"/>
  <c r="C523" i="6"/>
  <c r="C522" i="6"/>
  <c r="C521" i="6"/>
  <c r="C520" i="6"/>
  <c r="C519" i="6"/>
  <c r="C518" i="6"/>
  <c r="C517" i="6"/>
  <c r="M516" i="6"/>
  <c r="L516" i="6"/>
  <c r="K516" i="6"/>
  <c r="J516" i="6"/>
  <c r="I516" i="6"/>
  <c r="H516" i="6"/>
  <c r="G516" i="6"/>
  <c r="F516" i="6"/>
  <c r="E516" i="6"/>
  <c r="D516" i="6"/>
  <c r="C515" i="6"/>
  <c r="C514" i="6"/>
  <c r="C513" i="6"/>
  <c r="M512" i="6"/>
  <c r="L512" i="6"/>
  <c r="K512" i="6"/>
  <c r="J512" i="6"/>
  <c r="I512" i="6"/>
  <c r="H512" i="6"/>
  <c r="G512" i="6"/>
  <c r="F512" i="6"/>
  <c r="E512" i="6"/>
  <c r="D512" i="6"/>
  <c r="C511" i="6"/>
  <c r="C510" i="6"/>
  <c r="C509" i="6"/>
  <c r="M508" i="6"/>
  <c r="L508" i="6"/>
  <c r="K508" i="6"/>
  <c r="J508" i="6"/>
  <c r="I508" i="6"/>
  <c r="H508" i="6"/>
  <c r="G508" i="6"/>
  <c r="F508" i="6"/>
  <c r="E508" i="6"/>
  <c r="D508" i="6"/>
  <c r="C507" i="6"/>
  <c r="C506" i="6"/>
  <c r="C505" i="6"/>
  <c r="C504" i="6"/>
  <c r="M503" i="6"/>
  <c r="L503" i="6"/>
  <c r="K503" i="6"/>
  <c r="J503" i="6"/>
  <c r="I503" i="6"/>
  <c r="H503" i="6"/>
  <c r="G503" i="6"/>
  <c r="F503" i="6"/>
  <c r="E503" i="6"/>
  <c r="D503" i="6"/>
  <c r="C502" i="6"/>
  <c r="C501" i="6"/>
  <c r="C500" i="6"/>
  <c r="C499" i="6"/>
  <c r="C498" i="6"/>
  <c r="C483" i="6"/>
  <c r="C482" i="6"/>
  <c r="AB479" i="6"/>
  <c r="AA479" i="6"/>
  <c r="F479" i="6" s="1"/>
  <c r="AB478" i="6"/>
  <c r="AA478" i="6"/>
  <c r="F478" i="6" s="1"/>
  <c r="AB477" i="6"/>
  <c r="AA477" i="6"/>
  <c r="F477" i="6" s="1"/>
  <c r="C474" i="6"/>
  <c r="C473" i="6"/>
  <c r="C472" i="6"/>
  <c r="D459" i="6"/>
  <c r="C459" i="6"/>
  <c r="E458" i="6"/>
  <c r="D458" i="6"/>
  <c r="C458" i="6"/>
  <c r="E457" i="6"/>
  <c r="D457" i="6"/>
  <c r="C457" i="6"/>
  <c r="E456" i="6"/>
  <c r="D456" i="6"/>
  <c r="C456" i="6"/>
  <c r="E455" i="6"/>
  <c r="D455" i="6"/>
  <c r="C455" i="6"/>
  <c r="D454" i="6"/>
  <c r="C454" i="6"/>
  <c r="E453" i="6"/>
  <c r="D453" i="6"/>
  <c r="C453" i="6"/>
  <c r="D452" i="6"/>
  <c r="C452" i="6"/>
  <c r="E451" i="6"/>
  <c r="D451" i="6"/>
  <c r="C451" i="6"/>
  <c r="D450" i="6"/>
  <c r="C450" i="6"/>
  <c r="Q444" i="6"/>
  <c r="P444" i="6"/>
  <c r="O444" i="6"/>
  <c r="N444" i="6"/>
  <c r="M444" i="6"/>
  <c r="L444" i="6"/>
  <c r="K444" i="6"/>
  <c r="J444" i="6"/>
  <c r="I444" i="6"/>
  <c r="H444" i="6"/>
  <c r="G444" i="6"/>
  <c r="F444" i="6"/>
  <c r="E444" i="6"/>
  <c r="D444" i="6"/>
  <c r="C444" i="6"/>
  <c r="Q442" i="6"/>
  <c r="P442" i="6"/>
  <c r="O442" i="6"/>
  <c r="N442" i="6"/>
  <c r="M442" i="6"/>
  <c r="L442" i="6"/>
  <c r="K442" i="6"/>
  <c r="J442" i="6"/>
  <c r="I442" i="6"/>
  <c r="H442" i="6"/>
  <c r="G442" i="6"/>
  <c r="F442" i="6"/>
  <c r="E442" i="6"/>
  <c r="D442" i="6"/>
  <c r="C442" i="6"/>
  <c r="Q441" i="6"/>
  <c r="P441" i="6"/>
  <c r="O441" i="6"/>
  <c r="N441" i="6"/>
  <c r="M441" i="6"/>
  <c r="L441" i="6"/>
  <c r="K441" i="6"/>
  <c r="J441" i="6"/>
  <c r="I441" i="6"/>
  <c r="H441" i="6"/>
  <c r="G441" i="6"/>
  <c r="F441" i="6"/>
  <c r="E441" i="6"/>
  <c r="D441" i="6"/>
  <c r="C441" i="6"/>
  <c r="Q439" i="6"/>
  <c r="P439" i="6"/>
  <c r="O439" i="6"/>
  <c r="N439" i="6"/>
  <c r="M439" i="6"/>
  <c r="L439" i="6"/>
  <c r="K439" i="6"/>
  <c r="J439" i="6"/>
  <c r="I439" i="6"/>
  <c r="H439" i="6"/>
  <c r="G439" i="6"/>
  <c r="F439" i="6"/>
  <c r="E439" i="6"/>
  <c r="D439" i="6"/>
  <c r="C439" i="6"/>
  <c r="Q438" i="6"/>
  <c r="P438" i="6"/>
  <c r="O438" i="6"/>
  <c r="N438" i="6"/>
  <c r="M438" i="6"/>
  <c r="L438" i="6"/>
  <c r="K438" i="6"/>
  <c r="J438" i="6"/>
  <c r="I438" i="6"/>
  <c r="H438" i="6"/>
  <c r="G438" i="6"/>
  <c r="F438" i="6"/>
  <c r="E438" i="6"/>
  <c r="D438" i="6"/>
  <c r="C438" i="6"/>
  <c r="C440" i="6" s="1"/>
  <c r="Q437" i="6"/>
  <c r="P437" i="6"/>
  <c r="O437" i="6"/>
  <c r="N437" i="6"/>
  <c r="M437" i="6"/>
  <c r="L437" i="6"/>
  <c r="K437" i="6"/>
  <c r="J437" i="6"/>
  <c r="I437" i="6"/>
  <c r="H437" i="6"/>
  <c r="G437" i="6"/>
  <c r="F437" i="6"/>
  <c r="E437" i="6"/>
  <c r="D437" i="6"/>
  <c r="C437" i="6"/>
  <c r="Q435" i="6"/>
  <c r="P435" i="6"/>
  <c r="O435" i="6"/>
  <c r="N435" i="6"/>
  <c r="M435" i="6"/>
  <c r="L435" i="6"/>
  <c r="K435" i="6"/>
  <c r="J435" i="6"/>
  <c r="I435" i="6"/>
  <c r="H435" i="6"/>
  <c r="G435" i="6"/>
  <c r="F435" i="6"/>
  <c r="E435" i="6"/>
  <c r="D435" i="6"/>
  <c r="C435" i="6"/>
  <c r="Q434" i="6"/>
  <c r="P434" i="6"/>
  <c r="O434" i="6"/>
  <c r="N434" i="6"/>
  <c r="M434" i="6"/>
  <c r="L434" i="6"/>
  <c r="K434" i="6"/>
  <c r="J434" i="6"/>
  <c r="I434" i="6"/>
  <c r="H434" i="6"/>
  <c r="G434" i="6"/>
  <c r="F434" i="6"/>
  <c r="E434" i="6"/>
  <c r="D434" i="6"/>
  <c r="C434" i="6"/>
  <c r="Q432" i="6"/>
  <c r="P432" i="6"/>
  <c r="O432" i="6"/>
  <c r="N432" i="6"/>
  <c r="M432" i="6"/>
  <c r="L432" i="6"/>
  <c r="K432" i="6"/>
  <c r="J432" i="6"/>
  <c r="I432" i="6"/>
  <c r="H432" i="6"/>
  <c r="G432" i="6"/>
  <c r="F432" i="6"/>
  <c r="E432" i="6"/>
  <c r="D432" i="6"/>
  <c r="C432" i="6"/>
  <c r="Q431" i="6"/>
  <c r="P431" i="6"/>
  <c r="O431" i="6"/>
  <c r="N431" i="6"/>
  <c r="M431" i="6"/>
  <c r="L431" i="6"/>
  <c r="K431" i="6"/>
  <c r="J431" i="6"/>
  <c r="I431" i="6"/>
  <c r="H431" i="6"/>
  <c r="G431" i="6"/>
  <c r="F431" i="6"/>
  <c r="E431" i="6"/>
  <c r="D431" i="6"/>
  <c r="C431" i="6"/>
  <c r="Q430" i="6"/>
  <c r="P430" i="6"/>
  <c r="O430" i="6"/>
  <c r="N430" i="6"/>
  <c r="M430" i="6"/>
  <c r="L430" i="6"/>
  <c r="K430" i="6"/>
  <c r="J430" i="6"/>
  <c r="I430" i="6"/>
  <c r="H430" i="6"/>
  <c r="G430" i="6"/>
  <c r="F430" i="6"/>
  <c r="E430" i="6"/>
  <c r="D430" i="6"/>
  <c r="C430" i="6"/>
  <c r="Q429" i="6"/>
  <c r="P429" i="6"/>
  <c r="O429" i="6"/>
  <c r="N429" i="6"/>
  <c r="M429" i="6"/>
  <c r="L429" i="6"/>
  <c r="K429" i="6"/>
  <c r="J429" i="6"/>
  <c r="I429" i="6"/>
  <c r="H429" i="6"/>
  <c r="G429" i="6"/>
  <c r="F429" i="6"/>
  <c r="E429" i="6"/>
  <c r="D429" i="6"/>
  <c r="C429" i="6"/>
  <c r="Q428" i="6"/>
  <c r="P428" i="6"/>
  <c r="O428" i="6"/>
  <c r="N428" i="6"/>
  <c r="M428" i="6"/>
  <c r="L428" i="6"/>
  <c r="K428" i="6"/>
  <c r="J428" i="6"/>
  <c r="I428" i="6"/>
  <c r="H428" i="6"/>
  <c r="G428" i="6"/>
  <c r="F428" i="6"/>
  <c r="E428" i="6"/>
  <c r="D428" i="6"/>
  <c r="C428" i="6"/>
  <c r="Q427" i="6"/>
  <c r="P427" i="6"/>
  <c r="O427" i="6"/>
  <c r="N427" i="6"/>
  <c r="M427" i="6"/>
  <c r="L427" i="6"/>
  <c r="K427" i="6"/>
  <c r="J427" i="6"/>
  <c r="I427" i="6"/>
  <c r="H427" i="6"/>
  <c r="G427" i="6"/>
  <c r="F427" i="6"/>
  <c r="E427" i="6"/>
  <c r="D427" i="6"/>
  <c r="C427" i="6"/>
  <c r="Q425" i="6"/>
  <c r="P425" i="6"/>
  <c r="O425" i="6"/>
  <c r="N425" i="6"/>
  <c r="M425" i="6"/>
  <c r="L425" i="6"/>
  <c r="K425" i="6"/>
  <c r="J425" i="6"/>
  <c r="I425" i="6"/>
  <c r="H425" i="6"/>
  <c r="G425" i="6"/>
  <c r="F425" i="6"/>
  <c r="E425" i="6"/>
  <c r="D425" i="6"/>
  <c r="C425" i="6"/>
  <c r="Q424" i="6"/>
  <c r="P424" i="6"/>
  <c r="O424" i="6"/>
  <c r="N424" i="6"/>
  <c r="M424" i="6"/>
  <c r="L424" i="6"/>
  <c r="K424" i="6"/>
  <c r="J424" i="6"/>
  <c r="I424" i="6"/>
  <c r="H424" i="6"/>
  <c r="G424" i="6"/>
  <c r="F424" i="6"/>
  <c r="E424" i="6"/>
  <c r="D424" i="6"/>
  <c r="C424" i="6"/>
  <c r="D419" i="6"/>
  <c r="C419" i="6"/>
  <c r="D418" i="6"/>
  <c r="C418" i="6"/>
  <c r="F414" i="6"/>
  <c r="E414" i="6"/>
  <c r="F413" i="6"/>
  <c r="E413" i="6"/>
  <c r="F412" i="6"/>
  <c r="E412" i="6"/>
  <c r="F411" i="6"/>
  <c r="E411" i="6"/>
  <c r="R406" i="6"/>
  <c r="Q406" i="6"/>
  <c r="P406" i="6"/>
  <c r="O406" i="6"/>
  <c r="N406" i="6"/>
  <c r="M406" i="6"/>
  <c r="L406" i="6"/>
  <c r="J406" i="6"/>
  <c r="I406" i="6"/>
  <c r="H406" i="6"/>
  <c r="G406" i="6"/>
  <c r="F406" i="6"/>
  <c r="E406" i="6"/>
  <c r="D406" i="6"/>
  <c r="C406" i="6"/>
  <c r="R405" i="6"/>
  <c r="Q405" i="6"/>
  <c r="P405" i="6"/>
  <c r="O405" i="6"/>
  <c r="N405" i="6"/>
  <c r="M405" i="6"/>
  <c r="L405" i="6"/>
  <c r="J405" i="6"/>
  <c r="I405" i="6"/>
  <c r="H405" i="6"/>
  <c r="G405" i="6"/>
  <c r="F405" i="6"/>
  <c r="E405" i="6"/>
  <c r="D405" i="6"/>
  <c r="C405" i="6"/>
  <c r="R404" i="6"/>
  <c r="Q404" i="6"/>
  <c r="P404" i="6"/>
  <c r="O404" i="6"/>
  <c r="N404" i="6"/>
  <c r="M404" i="6"/>
  <c r="L404" i="6"/>
  <c r="J404" i="6"/>
  <c r="I404" i="6"/>
  <c r="H404" i="6"/>
  <c r="G404" i="6"/>
  <c r="F404" i="6"/>
  <c r="E404" i="6"/>
  <c r="D404" i="6"/>
  <c r="C404" i="6"/>
  <c r="R403" i="6"/>
  <c r="R400" i="6" s="1"/>
  <c r="Q403" i="6"/>
  <c r="Q400" i="6" s="1"/>
  <c r="P403" i="6"/>
  <c r="P400" i="6" s="1"/>
  <c r="O403" i="6"/>
  <c r="O400" i="6" s="1"/>
  <c r="N403" i="6"/>
  <c r="M403" i="6"/>
  <c r="M400" i="6" s="1"/>
  <c r="L403" i="6"/>
  <c r="L400" i="6" s="1"/>
  <c r="J403" i="6"/>
  <c r="J400" i="6" s="1"/>
  <c r="I403" i="6"/>
  <c r="I400" i="6" s="1"/>
  <c r="H403" i="6"/>
  <c r="H400" i="6" s="1"/>
  <c r="G403" i="6"/>
  <c r="G400" i="6" s="1"/>
  <c r="F403" i="6"/>
  <c r="F400" i="6" s="1"/>
  <c r="E403" i="6"/>
  <c r="E400" i="6" s="1"/>
  <c r="D403" i="6"/>
  <c r="D400" i="6" s="1"/>
  <c r="C403" i="6"/>
  <c r="C400" i="6" s="1"/>
  <c r="N400" i="6"/>
  <c r="R399" i="6"/>
  <c r="Q399" i="6"/>
  <c r="P399" i="6"/>
  <c r="O399" i="6"/>
  <c r="N399" i="6"/>
  <c r="M399" i="6"/>
  <c r="L399" i="6"/>
  <c r="K399" i="6"/>
  <c r="J399" i="6"/>
  <c r="I399" i="6"/>
  <c r="H399" i="6"/>
  <c r="G399" i="6"/>
  <c r="F399" i="6"/>
  <c r="E399" i="6"/>
  <c r="D399" i="6"/>
  <c r="C399" i="6"/>
  <c r="R398" i="6"/>
  <c r="Q398" i="6"/>
  <c r="P398" i="6"/>
  <c r="O398" i="6"/>
  <c r="N398" i="6"/>
  <c r="M398" i="6"/>
  <c r="L398" i="6"/>
  <c r="K398" i="6"/>
  <c r="J398" i="6"/>
  <c r="I398" i="6"/>
  <c r="H398" i="6"/>
  <c r="G398" i="6"/>
  <c r="F398" i="6"/>
  <c r="E398" i="6"/>
  <c r="D398" i="6"/>
  <c r="C398" i="6"/>
  <c r="R397" i="6"/>
  <c r="Q397" i="6"/>
  <c r="P397" i="6"/>
  <c r="O397" i="6"/>
  <c r="N397" i="6"/>
  <c r="M397" i="6"/>
  <c r="L397" i="6"/>
  <c r="K397" i="6"/>
  <c r="J397" i="6"/>
  <c r="I397" i="6"/>
  <c r="H397" i="6"/>
  <c r="G397" i="6"/>
  <c r="F397" i="6"/>
  <c r="E397" i="6"/>
  <c r="D397" i="6"/>
  <c r="C397" i="6"/>
  <c r="R396" i="6"/>
  <c r="Q396" i="6"/>
  <c r="P396" i="6"/>
  <c r="O396" i="6"/>
  <c r="N396" i="6"/>
  <c r="M396" i="6"/>
  <c r="L396" i="6"/>
  <c r="K396" i="6"/>
  <c r="J396" i="6"/>
  <c r="I396" i="6"/>
  <c r="H396" i="6"/>
  <c r="G396" i="6"/>
  <c r="F396" i="6"/>
  <c r="E396" i="6"/>
  <c r="D396" i="6"/>
  <c r="C396" i="6"/>
  <c r="R395" i="6"/>
  <c r="Q395" i="6"/>
  <c r="P395" i="6"/>
  <c r="O395" i="6"/>
  <c r="N395" i="6"/>
  <c r="M395" i="6"/>
  <c r="L395" i="6"/>
  <c r="J395" i="6"/>
  <c r="I395" i="6"/>
  <c r="H395" i="6"/>
  <c r="G395" i="6"/>
  <c r="F395" i="6"/>
  <c r="E395" i="6"/>
  <c r="D395" i="6"/>
  <c r="C395" i="6"/>
  <c r="R394" i="6"/>
  <c r="Q394" i="6"/>
  <c r="P394" i="6"/>
  <c r="O394" i="6"/>
  <c r="N394" i="6"/>
  <c r="M394" i="6"/>
  <c r="L394" i="6"/>
  <c r="J394" i="6"/>
  <c r="I394" i="6"/>
  <c r="H394" i="6"/>
  <c r="G394" i="6"/>
  <c r="F394" i="6"/>
  <c r="E394" i="6"/>
  <c r="D394" i="6"/>
  <c r="C394" i="6"/>
  <c r="R393" i="6"/>
  <c r="Q393" i="6"/>
  <c r="P393" i="6"/>
  <c r="O393" i="6"/>
  <c r="N393" i="6"/>
  <c r="M393" i="6"/>
  <c r="L393" i="6"/>
  <c r="J393" i="6"/>
  <c r="I393" i="6"/>
  <c r="H393" i="6"/>
  <c r="G393" i="6"/>
  <c r="F393" i="6"/>
  <c r="E393" i="6"/>
  <c r="D393" i="6"/>
  <c r="C393" i="6"/>
  <c r="R392" i="6"/>
  <c r="Q392" i="6"/>
  <c r="P392" i="6"/>
  <c r="O392" i="6"/>
  <c r="N392" i="6"/>
  <c r="M392" i="6"/>
  <c r="L392" i="6"/>
  <c r="J392" i="6"/>
  <c r="I392" i="6"/>
  <c r="H392" i="6"/>
  <c r="G392" i="6"/>
  <c r="F392" i="6"/>
  <c r="E392" i="6"/>
  <c r="D392" i="6"/>
  <c r="C392" i="6"/>
  <c r="R391" i="6"/>
  <c r="Q391" i="6"/>
  <c r="P391" i="6"/>
  <c r="O391" i="6"/>
  <c r="N391" i="6"/>
  <c r="M391" i="6"/>
  <c r="L391" i="6"/>
  <c r="J391" i="6"/>
  <c r="I391" i="6"/>
  <c r="H391" i="6"/>
  <c r="G391" i="6"/>
  <c r="F391" i="6"/>
  <c r="E391" i="6"/>
  <c r="D391" i="6"/>
  <c r="C391" i="6"/>
  <c r="R390" i="6"/>
  <c r="Q390" i="6"/>
  <c r="P390" i="6"/>
  <c r="O390" i="6"/>
  <c r="N390" i="6"/>
  <c r="M390" i="6"/>
  <c r="L390" i="6"/>
  <c r="J390" i="6"/>
  <c r="I390" i="6"/>
  <c r="H390" i="6"/>
  <c r="G390" i="6"/>
  <c r="F390" i="6"/>
  <c r="E390" i="6"/>
  <c r="D390" i="6"/>
  <c r="C390" i="6"/>
  <c r="R389" i="6"/>
  <c r="Q389" i="6"/>
  <c r="P389" i="6"/>
  <c r="O389" i="6"/>
  <c r="N389" i="6"/>
  <c r="M389" i="6"/>
  <c r="L389" i="6"/>
  <c r="J389" i="6"/>
  <c r="I389" i="6"/>
  <c r="H389" i="6"/>
  <c r="G389" i="6"/>
  <c r="F389" i="6"/>
  <c r="E389" i="6"/>
  <c r="D389" i="6"/>
  <c r="C389" i="6"/>
  <c r="R388" i="6"/>
  <c r="Q388" i="6"/>
  <c r="P388" i="6"/>
  <c r="O388" i="6"/>
  <c r="N388" i="6"/>
  <c r="M388" i="6"/>
  <c r="L388" i="6"/>
  <c r="J388" i="6"/>
  <c r="I388" i="6"/>
  <c r="H388" i="6"/>
  <c r="G388" i="6"/>
  <c r="F388" i="6"/>
  <c r="E388" i="6"/>
  <c r="D388" i="6"/>
  <c r="C388" i="6"/>
  <c r="R387" i="6"/>
  <c r="Q387" i="6"/>
  <c r="P387" i="6"/>
  <c r="O387" i="6"/>
  <c r="N387" i="6"/>
  <c r="M387" i="6"/>
  <c r="L387" i="6"/>
  <c r="J387" i="6"/>
  <c r="I387" i="6"/>
  <c r="H387" i="6"/>
  <c r="G387" i="6"/>
  <c r="F387" i="6"/>
  <c r="E387" i="6"/>
  <c r="D387" i="6"/>
  <c r="C387" i="6"/>
  <c r="Q381" i="6"/>
  <c r="P381" i="6"/>
  <c r="O381" i="6"/>
  <c r="N381" i="6"/>
  <c r="M381" i="6"/>
  <c r="L381" i="6"/>
  <c r="K381" i="6"/>
  <c r="J381" i="6"/>
  <c r="I381" i="6"/>
  <c r="H381" i="6"/>
  <c r="G381" i="6"/>
  <c r="F381" i="6"/>
  <c r="E381" i="6"/>
  <c r="D381" i="6"/>
  <c r="C381" i="6"/>
  <c r="Q380" i="6"/>
  <c r="P380" i="6"/>
  <c r="O380" i="6"/>
  <c r="N380" i="6"/>
  <c r="M380" i="6"/>
  <c r="L380" i="6"/>
  <c r="K380" i="6"/>
  <c r="J380" i="6"/>
  <c r="I380" i="6"/>
  <c r="H380" i="6"/>
  <c r="G380" i="6"/>
  <c r="F380" i="6"/>
  <c r="E380" i="6"/>
  <c r="D380" i="6"/>
  <c r="C380" i="6"/>
  <c r="Q379" i="6"/>
  <c r="P379" i="6"/>
  <c r="O379" i="6"/>
  <c r="N379" i="6"/>
  <c r="M379" i="6"/>
  <c r="L379" i="6"/>
  <c r="K379" i="6"/>
  <c r="J379" i="6"/>
  <c r="I379" i="6"/>
  <c r="H379" i="6"/>
  <c r="G379" i="6"/>
  <c r="F379" i="6"/>
  <c r="E379" i="6"/>
  <c r="D379" i="6"/>
  <c r="C379" i="6"/>
  <c r="Q378" i="6"/>
  <c r="P378" i="6"/>
  <c r="O378" i="6"/>
  <c r="N378" i="6"/>
  <c r="M378" i="6"/>
  <c r="L378" i="6"/>
  <c r="K378" i="6"/>
  <c r="J378" i="6"/>
  <c r="I378" i="6"/>
  <c r="H378" i="6"/>
  <c r="G378" i="6"/>
  <c r="F378" i="6"/>
  <c r="E378" i="6"/>
  <c r="D378" i="6"/>
  <c r="C378" i="6"/>
  <c r="Q377" i="6"/>
  <c r="P377" i="6"/>
  <c r="O377" i="6"/>
  <c r="N377" i="6"/>
  <c r="M377" i="6"/>
  <c r="L377" i="6"/>
  <c r="K377" i="6"/>
  <c r="J377" i="6"/>
  <c r="I377" i="6"/>
  <c r="H377" i="6"/>
  <c r="G377" i="6"/>
  <c r="F377" i="6"/>
  <c r="E377" i="6"/>
  <c r="D377" i="6"/>
  <c r="C377" i="6"/>
  <c r="Q376" i="6"/>
  <c r="P376" i="6"/>
  <c r="O376" i="6"/>
  <c r="N376" i="6"/>
  <c r="M376" i="6"/>
  <c r="L376" i="6"/>
  <c r="K376" i="6"/>
  <c r="J376" i="6"/>
  <c r="I376" i="6"/>
  <c r="H376" i="6"/>
  <c r="G376" i="6"/>
  <c r="F376" i="6"/>
  <c r="E376" i="6"/>
  <c r="D376" i="6"/>
  <c r="C376" i="6"/>
  <c r="Q375" i="6"/>
  <c r="P375" i="6"/>
  <c r="O375" i="6"/>
  <c r="N375" i="6"/>
  <c r="M375" i="6"/>
  <c r="L375" i="6"/>
  <c r="K375" i="6"/>
  <c r="J375" i="6"/>
  <c r="I375" i="6"/>
  <c r="H375" i="6"/>
  <c r="G375" i="6"/>
  <c r="F375" i="6"/>
  <c r="E375" i="6"/>
  <c r="D375" i="6"/>
  <c r="C375" i="6"/>
  <c r="Q374" i="6"/>
  <c r="P374" i="6"/>
  <c r="O374" i="6"/>
  <c r="N374" i="6"/>
  <c r="M374" i="6"/>
  <c r="L374" i="6"/>
  <c r="K374" i="6"/>
  <c r="J374" i="6"/>
  <c r="I374" i="6"/>
  <c r="H374" i="6"/>
  <c r="G374" i="6"/>
  <c r="F374" i="6"/>
  <c r="E374" i="6"/>
  <c r="D374" i="6"/>
  <c r="C374" i="6"/>
  <c r="Q368" i="6"/>
  <c r="P368" i="6"/>
  <c r="O368" i="6"/>
  <c r="N368" i="6"/>
  <c r="M368" i="6"/>
  <c r="L368" i="6"/>
  <c r="K368" i="6"/>
  <c r="J368" i="6"/>
  <c r="I368" i="6"/>
  <c r="H368" i="6"/>
  <c r="G368" i="6"/>
  <c r="F368" i="6"/>
  <c r="E368" i="6"/>
  <c r="D368" i="6"/>
  <c r="C368" i="6"/>
  <c r="Q367" i="6"/>
  <c r="P367" i="6"/>
  <c r="O367" i="6"/>
  <c r="N367" i="6"/>
  <c r="M367" i="6"/>
  <c r="L367" i="6"/>
  <c r="K367" i="6"/>
  <c r="J367" i="6"/>
  <c r="I367" i="6"/>
  <c r="H367" i="6"/>
  <c r="G367" i="6"/>
  <c r="F367" i="6"/>
  <c r="E367" i="6"/>
  <c r="D367" i="6"/>
  <c r="C367" i="6"/>
  <c r="Q366" i="6"/>
  <c r="P366" i="6"/>
  <c r="O366" i="6"/>
  <c r="N366" i="6"/>
  <c r="M366" i="6"/>
  <c r="L366" i="6"/>
  <c r="K366" i="6"/>
  <c r="J366" i="6"/>
  <c r="I366" i="6"/>
  <c r="H366" i="6"/>
  <c r="G366" i="6"/>
  <c r="F366" i="6"/>
  <c r="E366" i="6"/>
  <c r="D366" i="6"/>
  <c r="C366" i="6"/>
  <c r="Q364" i="6"/>
  <c r="P364" i="6"/>
  <c r="O364" i="6"/>
  <c r="N364" i="6"/>
  <c r="M364" i="6"/>
  <c r="L364" i="6"/>
  <c r="K364" i="6"/>
  <c r="J364" i="6"/>
  <c r="I364" i="6"/>
  <c r="H364" i="6"/>
  <c r="G364" i="6"/>
  <c r="F364" i="6"/>
  <c r="E364" i="6"/>
  <c r="D364" i="6"/>
  <c r="C364" i="6"/>
  <c r="Q362" i="6"/>
  <c r="P362" i="6"/>
  <c r="O362" i="6"/>
  <c r="N362" i="6"/>
  <c r="M362" i="6"/>
  <c r="L362" i="6"/>
  <c r="K362" i="6"/>
  <c r="J362" i="6"/>
  <c r="I362" i="6"/>
  <c r="H362" i="6"/>
  <c r="G362" i="6"/>
  <c r="F362" i="6"/>
  <c r="E362" i="6"/>
  <c r="D362" i="6"/>
  <c r="C362" i="6"/>
  <c r="Q361" i="6"/>
  <c r="P361" i="6"/>
  <c r="O361" i="6"/>
  <c r="N361" i="6"/>
  <c r="M361" i="6"/>
  <c r="L361" i="6"/>
  <c r="K361" i="6"/>
  <c r="J361" i="6"/>
  <c r="I361" i="6"/>
  <c r="H361" i="6"/>
  <c r="G361" i="6"/>
  <c r="F361" i="6"/>
  <c r="E361" i="6"/>
  <c r="D361" i="6"/>
  <c r="C361" i="6"/>
  <c r="Q354" i="6"/>
  <c r="P354" i="6"/>
  <c r="O354" i="6"/>
  <c r="N354" i="6"/>
  <c r="M354" i="6"/>
  <c r="L354" i="6"/>
  <c r="K354" i="6"/>
  <c r="J354" i="6"/>
  <c r="I354" i="6"/>
  <c r="H354" i="6"/>
  <c r="G354" i="6"/>
  <c r="F354" i="6"/>
  <c r="E354" i="6"/>
  <c r="D354" i="6"/>
  <c r="C354" i="6"/>
  <c r="Q353" i="6"/>
  <c r="P353" i="6"/>
  <c r="O353" i="6"/>
  <c r="N353" i="6"/>
  <c r="M353" i="6"/>
  <c r="L353" i="6"/>
  <c r="K353" i="6"/>
  <c r="J353" i="6"/>
  <c r="I353" i="6"/>
  <c r="H353" i="6"/>
  <c r="G353" i="6"/>
  <c r="F353" i="6"/>
  <c r="E353" i="6"/>
  <c r="D353" i="6"/>
  <c r="C353" i="6"/>
  <c r="Q352" i="6"/>
  <c r="P352" i="6"/>
  <c r="O352" i="6"/>
  <c r="N352" i="6"/>
  <c r="M352" i="6"/>
  <c r="L352" i="6"/>
  <c r="K352" i="6"/>
  <c r="J352" i="6"/>
  <c r="I352" i="6"/>
  <c r="H352" i="6"/>
  <c r="G352" i="6"/>
  <c r="F352" i="6"/>
  <c r="E352" i="6"/>
  <c r="D352" i="6"/>
  <c r="C352" i="6"/>
  <c r="Q351" i="6"/>
  <c r="P351" i="6"/>
  <c r="O351" i="6"/>
  <c r="N351" i="6"/>
  <c r="M351" i="6"/>
  <c r="L351" i="6"/>
  <c r="K351" i="6"/>
  <c r="J351" i="6"/>
  <c r="I351" i="6"/>
  <c r="H351" i="6"/>
  <c r="G351" i="6"/>
  <c r="F351" i="6"/>
  <c r="E351" i="6"/>
  <c r="D351" i="6"/>
  <c r="C351" i="6"/>
  <c r="Q350" i="6"/>
  <c r="P350" i="6"/>
  <c r="O350" i="6"/>
  <c r="N350" i="6"/>
  <c r="M350" i="6"/>
  <c r="L350" i="6"/>
  <c r="K350" i="6"/>
  <c r="J350" i="6"/>
  <c r="I350" i="6"/>
  <c r="H350" i="6"/>
  <c r="G350" i="6"/>
  <c r="F350" i="6"/>
  <c r="E350" i="6"/>
  <c r="D350" i="6"/>
  <c r="C350" i="6"/>
  <c r="Q349" i="6"/>
  <c r="P349" i="6"/>
  <c r="O349" i="6"/>
  <c r="N349" i="6"/>
  <c r="M349" i="6"/>
  <c r="L349" i="6"/>
  <c r="K349" i="6"/>
  <c r="J349" i="6"/>
  <c r="I349" i="6"/>
  <c r="H349" i="6"/>
  <c r="G349" i="6"/>
  <c r="F349" i="6"/>
  <c r="E349" i="6"/>
  <c r="D349" i="6"/>
  <c r="C349" i="6"/>
  <c r="Q348" i="6"/>
  <c r="P348" i="6"/>
  <c r="O348" i="6"/>
  <c r="N348" i="6"/>
  <c r="M348" i="6"/>
  <c r="L348" i="6"/>
  <c r="K348" i="6"/>
  <c r="J348" i="6"/>
  <c r="I348" i="6"/>
  <c r="H348" i="6"/>
  <c r="G348" i="6"/>
  <c r="F348" i="6"/>
  <c r="E348" i="6"/>
  <c r="D348" i="6"/>
  <c r="C348" i="6"/>
  <c r="Q346" i="6"/>
  <c r="P346" i="6"/>
  <c r="O346" i="6"/>
  <c r="N346" i="6"/>
  <c r="M346" i="6"/>
  <c r="L346" i="6"/>
  <c r="K346" i="6"/>
  <c r="J346" i="6"/>
  <c r="I346" i="6"/>
  <c r="H346" i="6"/>
  <c r="G346" i="6"/>
  <c r="F346" i="6"/>
  <c r="E346" i="6"/>
  <c r="D346" i="6"/>
  <c r="C346" i="6"/>
  <c r="Q345" i="6"/>
  <c r="P345" i="6"/>
  <c r="O345" i="6"/>
  <c r="N345" i="6"/>
  <c r="M345" i="6"/>
  <c r="L345" i="6"/>
  <c r="K345" i="6"/>
  <c r="J345" i="6"/>
  <c r="I345" i="6"/>
  <c r="H345" i="6"/>
  <c r="G345" i="6"/>
  <c r="F345" i="6"/>
  <c r="E345" i="6"/>
  <c r="D345" i="6"/>
  <c r="C345" i="6"/>
  <c r="Q344" i="6"/>
  <c r="P344" i="6"/>
  <c r="O344" i="6"/>
  <c r="N344" i="6"/>
  <c r="M344" i="6"/>
  <c r="L344" i="6"/>
  <c r="K344" i="6"/>
  <c r="J344" i="6"/>
  <c r="I344" i="6"/>
  <c r="H344" i="6"/>
  <c r="G344" i="6"/>
  <c r="F344" i="6"/>
  <c r="E344" i="6"/>
  <c r="D344" i="6"/>
  <c r="C344" i="6"/>
  <c r="Q342" i="6"/>
  <c r="P342" i="6"/>
  <c r="O342" i="6"/>
  <c r="N342" i="6"/>
  <c r="M342" i="6"/>
  <c r="L342" i="6"/>
  <c r="K342" i="6"/>
  <c r="J342" i="6"/>
  <c r="I342" i="6"/>
  <c r="H342" i="6"/>
  <c r="G342" i="6"/>
  <c r="F342" i="6"/>
  <c r="E342" i="6"/>
  <c r="D342" i="6"/>
  <c r="C342" i="6"/>
  <c r="Q341" i="6"/>
  <c r="P341" i="6"/>
  <c r="O341" i="6"/>
  <c r="N341" i="6"/>
  <c r="M341" i="6"/>
  <c r="L341" i="6"/>
  <c r="K341" i="6"/>
  <c r="J341" i="6"/>
  <c r="I341" i="6"/>
  <c r="H341" i="6"/>
  <c r="G341" i="6"/>
  <c r="F341" i="6"/>
  <c r="E341" i="6"/>
  <c r="D341" i="6"/>
  <c r="C341" i="6"/>
  <c r="Q340" i="6"/>
  <c r="P340" i="6"/>
  <c r="O340" i="6"/>
  <c r="N340" i="6"/>
  <c r="M340" i="6"/>
  <c r="L340" i="6"/>
  <c r="K340" i="6"/>
  <c r="J340" i="6"/>
  <c r="I340" i="6"/>
  <c r="H340" i="6"/>
  <c r="G340" i="6"/>
  <c r="F340" i="6"/>
  <c r="E340" i="6"/>
  <c r="D340" i="6"/>
  <c r="C340" i="6"/>
  <c r="Q339" i="6"/>
  <c r="P339" i="6"/>
  <c r="O339" i="6"/>
  <c r="N339" i="6"/>
  <c r="M339" i="6"/>
  <c r="L339" i="6"/>
  <c r="K339" i="6"/>
  <c r="J339" i="6"/>
  <c r="I339" i="6"/>
  <c r="H339" i="6"/>
  <c r="G339" i="6"/>
  <c r="F339" i="6"/>
  <c r="E339" i="6"/>
  <c r="D339" i="6"/>
  <c r="C339" i="6"/>
  <c r="Q338" i="6"/>
  <c r="P338" i="6"/>
  <c r="O338" i="6"/>
  <c r="N338" i="6"/>
  <c r="M338" i="6"/>
  <c r="L338" i="6"/>
  <c r="K338" i="6"/>
  <c r="J338" i="6"/>
  <c r="I338" i="6"/>
  <c r="H338" i="6"/>
  <c r="G338" i="6"/>
  <c r="F338" i="6"/>
  <c r="E338" i="6"/>
  <c r="D338" i="6"/>
  <c r="C338" i="6"/>
  <c r="Q337" i="6"/>
  <c r="P337" i="6"/>
  <c r="O337" i="6"/>
  <c r="N337" i="6"/>
  <c r="M337" i="6"/>
  <c r="L337" i="6"/>
  <c r="K337" i="6"/>
  <c r="J337" i="6"/>
  <c r="I337" i="6"/>
  <c r="H337" i="6"/>
  <c r="G337" i="6"/>
  <c r="F337" i="6"/>
  <c r="E337" i="6"/>
  <c r="D337" i="6"/>
  <c r="C337" i="6"/>
  <c r="Q336" i="6"/>
  <c r="P336" i="6"/>
  <c r="O336" i="6"/>
  <c r="N336" i="6"/>
  <c r="M336" i="6"/>
  <c r="L336" i="6"/>
  <c r="K336" i="6"/>
  <c r="J336" i="6"/>
  <c r="I336" i="6"/>
  <c r="H336" i="6"/>
  <c r="G336" i="6"/>
  <c r="F336" i="6"/>
  <c r="E336" i="6"/>
  <c r="D336" i="6"/>
  <c r="C336" i="6"/>
  <c r="Q334" i="6"/>
  <c r="P334" i="6"/>
  <c r="O334" i="6"/>
  <c r="N334" i="6"/>
  <c r="M334" i="6"/>
  <c r="L334" i="6"/>
  <c r="K334" i="6"/>
  <c r="J334" i="6"/>
  <c r="I334" i="6"/>
  <c r="H334" i="6"/>
  <c r="G334" i="6"/>
  <c r="F334" i="6"/>
  <c r="E334" i="6"/>
  <c r="D334" i="6"/>
  <c r="C334" i="6"/>
  <c r="Q333" i="6"/>
  <c r="P333" i="6"/>
  <c r="O333" i="6"/>
  <c r="N333" i="6"/>
  <c r="M333" i="6"/>
  <c r="L333" i="6"/>
  <c r="K333" i="6"/>
  <c r="J333" i="6"/>
  <c r="I333" i="6"/>
  <c r="H333" i="6"/>
  <c r="G333" i="6"/>
  <c r="F333" i="6"/>
  <c r="E333" i="6"/>
  <c r="D333" i="6"/>
  <c r="C333" i="6"/>
  <c r="Q332" i="6"/>
  <c r="P332" i="6"/>
  <c r="O332" i="6"/>
  <c r="N332" i="6"/>
  <c r="M332" i="6"/>
  <c r="L332" i="6"/>
  <c r="K332" i="6"/>
  <c r="J332" i="6"/>
  <c r="I332" i="6"/>
  <c r="H332" i="6"/>
  <c r="G332" i="6"/>
  <c r="F332" i="6"/>
  <c r="E332" i="6"/>
  <c r="D332" i="6"/>
  <c r="C332" i="6"/>
  <c r="Q331" i="6"/>
  <c r="P331" i="6"/>
  <c r="O331" i="6"/>
  <c r="N331" i="6"/>
  <c r="M331" i="6"/>
  <c r="L331" i="6"/>
  <c r="K331" i="6"/>
  <c r="J331" i="6"/>
  <c r="I331" i="6"/>
  <c r="H331" i="6"/>
  <c r="G331" i="6"/>
  <c r="F331" i="6"/>
  <c r="E331" i="6"/>
  <c r="D331" i="6"/>
  <c r="C331" i="6"/>
  <c r="Q330" i="6"/>
  <c r="P330" i="6"/>
  <c r="O330" i="6"/>
  <c r="N330" i="6"/>
  <c r="M330" i="6"/>
  <c r="L330" i="6"/>
  <c r="K330" i="6"/>
  <c r="J330" i="6"/>
  <c r="I330" i="6"/>
  <c r="H330" i="6"/>
  <c r="G330" i="6"/>
  <c r="F330" i="6"/>
  <c r="E330" i="6"/>
  <c r="D330" i="6"/>
  <c r="C330" i="6"/>
  <c r="E323" i="6"/>
  <c r="D323" i="6"/>
  <c r="C323" i="6"/>
  <c r="E319" i="6"/>
  <c r="D319" i="6"/>
  <c r="C319" i="6"/>
  <c r="E318" i="6"/>
  <c r="D318" i="6"/>
  <c r="C318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E296" i="6"/>
  <c r="D296" i="6"/>
  <c r="C296" i="6"/>
  <c r="E295" i="6"/>
  <c r="D295" i="6"/>
  <c r="C295" i="6"/>
  <c r="E294" i="6"/>
  <c r="D294" i="6"/>
  <c r="C294" i="6"/>
  <c r="E293" i="6"/>
  <c r="D293" i="6"/>
  <c r="C293" i="6"/>
  <c r="E292" i="6"/>
  <c r="D292" i="6"/>
  <c r="C292" i="6"/>
  <c r="E291" i="6"/>
  <c r="D291" i="6"/>
  <c r="C291" i="6"/>
  <c r="E290" i="6"/>
  <c r="D290" i="6"/>
  <c r="C290" i="6"/>
  <c r="E289" i="6"/>
  <c r="D289" i="6"/>
  <c r="C289" i="6"/>
  <c r="C285" i="6"/>
  <c r="E284" i="6"/>
  <c r="D284" i="6"/>
  <c r="C284" i="6"/>
  <c r="E283" i="6"/>
  <c r="D283" i="6"/>
  <c r="C283" i="6"/>
  <c r="E282" i="6"/>
  <c r="D282" i="6"/>
  <c r="C282" i="6"/>
  <c r="C278" i="6"/>
  <c r="E277" i="6"/>
  <c r="D277" i="6"/>
  <c r="C277" i="6"/>
  <c r="E276" i="6"/>
  <c r="D276" i="6"/>
  <c r="C276" i="6"/>
  <c r="E272" i="6"/>
  <c r="D272" i="6"/>
  <c r="C272" i="6"/>
  <c r="E271" i="6"/>
  <c r="D271" i="6"/>
  <c r="C271" i="6"/>
  <c r="E270" i="6"/>
  <c r="D270" i="6"/>
  <c r="C270" i="6"/>
  <c r="E269" i="6"/>
  <c r="D269" i="6"/>
  <c r="C269" i="6"/>
  <c r="E268" i="6"/>
  <c r="D268" i="6"/>
  <c r="C268" i="6"/>
  <c r="E267" i="6"/>
  <c r="D267" i="6"/>
  <c r="C267" i="6"/>
  <c r="E266" i="6"/>
  <c r="D266" i="6"/>
  <c r="C266" i="6"/>
  <c r="E262" i="6"/>
  <c r="D262" i="6"/>
  <c r="C262" i="6"/>
  <c r="E261" i="6"/>
  <c r="D261" i="6"/>
  <c r="C261" i="6"/>
  <c r="E260" i="6"/>
  <c r="D260" i="6"/>
  <c r="C260" i="6"/>
  <c r="E259" i="6"/>
  <c r="D259" i="6"/>
  <c r="C259" i="6"/>
  <c r="E258" i="6"/>
  <c r="D258" i="6"/>
  <c r="C258" i="6"/>
  <c r="C254" i="6"/>
  <c r="C252" i="6"/>
  <c r="C251" i="6"/>
  <c r="C250" i="6"/>
  <c r="C249" i="6"/>
  <c r="C248" i="6"/>
  <c r="C247" i="6"/>
  <c r="C246" i="6"/>
  <c r="E244" i="6"/>
  <c r="D244" i="6"/>
  <c r="C244" i="6"/>
  <c r="E243" i="6"/>
  <c r="D243" i="6"/>
  <c r="C243" i="6"/>
  <c r="E242" i="6"/>
  <c r="D242" i="6"/>
  <c r="C242" i="6"/>
  <c r="E241" i="6"/>
  <c r="D241" i="6"/>
  <c r="C241" i="6"/>
  <c r="E240" i="6"/>
  <c r="D240" i="6"/>
  <c r="C240" i="6"/>
  <c r="E239" i="6"/>
  <c r="D239" i="6"/>
  <c r="C239" i="6"/>
  <c r="E237" i="6"/>
  <c r="D237" i="6"/>
  <c r="C237" i="6"/>
  <c r="E236" i="6"/>
  <c r="D236" i="6"/>
  <c r="C236" i="6"/>
  <c r="E235" i="6"/>
  <c r="D235" i="6"/>
  <c r="C235" i="6"/>
  <c r="E234" i="6"/>
  <c r="D234" i="6"/>
  <c r="C234" i="6"/>
  <c r="E233" i="6"/>
  <c r="D233" i="6"/>
  <c r="C233" i="6"/>
  <c r="E232" i="6"/>
  <c r="D232" i="6"/>
  <c r="C232" i="6"/>
  <c r="E231" i="6"/>
  <c r="D231" i="6"/>
  <c r="C231" i="6"/>
  <c r="E230" i="6"/>
  <c r="D230" i="6"/>
  <c r="C230" i="6"/>
  <c r="E229" i="6"/>
  <c r="D229" i="6"/>
  <c r="C229" i="6"/>
  <c r="E228" i="6"/>
  <c r="D228" i="6"/>
  <c r="C228" i="6"/>
  <c r="E227" i="6"/>
  <c r="D227" i="6"/>
  <c r="C227" i="6"/>
  <c r="E226" i="6"/>
  <c r="D226" i="6"/>
  <c r="C226" i="6"/>
  <c r="E225" i="6"/>
  <c r="D225" i="6"/>
  <c r="C225" i="6"/>
  <c r="E224" i="6"/>
  <c r="D224" i="6"/>
  <c r="C224" i="6"/>
  <c r="E223" i="6"/>
  <c r="D223" i="6"/>
  <c r="C223" i="6"/>
  <c r="E222" i="6"/>
  <c r="D222" i="6"/>
  <c r="C222" i="6"/>
  <c r="E221" i="6"/>
  <c r="D221" i="6"/>
  <c r="C221" i="6"/>
  <c r="E220" i="6"/>
  <c r="D220" i="6"/>
  <c r="C220" i="6"/>
  <c r="E218" i="6"/>
  <c r="D218" i="6"/>
  <c r="C218" i="6"/>
  <c r="E217" i="6"/>
  <c r="D217" i="6"/>
  <c r="C217" i="6"/>
  <c r="E216" i="6"/>
  <c r="D216" i="6"/>
  <c r="C216" i="6"/>
  <c r="E215" i="6"/>
  <c r="D215" i="6"/>
  <c r="C215" i="6"/>
  <c r="E214" i="6"/>
  <c r="D214" i="6"/>
  <c r="C214" i="6"/>
  <c r="E213" i="6"/>
  <c r="D213" i="6"/>
  <c r="C213" i="6"/>
  <c r="E212" i="6"/>
  <c r="D212" i="6"/>
  <c r="C212" i="6"/>
  <c r="E211" i="6"/>
  <c r="D211" i="6"/>
  <c r="C211" i="6"/>
  <c r="E210" i="6"/>
  <c r="D210" i="6"/>
  <c r="C210" i="6"/>
  <c r="E209" i="6"/>
  <c r="D209" i="6"/>
  <c r="C209" i="6"/>
  <c r="E208" i="6"/>
  <c r="D208" i="6"/>
  <c r="C208" i="6"/>
  <c r="E207" i="6"/>
  <c r="D207" i="6"/>
  <c r="C207" i="6"/>
  <c r="E206" i="6"/>
  <c r="D206" i="6"/>
  <c r="C206" i="6"/>
  <c r="E205" i="6"/>
  <c r="D205" i="6"/>
  <c r="C205" i="6"/>
  <c r="E200" i="6"/>
  <c r="D200" i="6"/>
  <c r="C200" i="6"/>
  <c r="E199" i="6"/>
  <c r="D199" i="6"/>
  <c r="C199" i="6"/>
  <c r="E198" i="6"/>
  <c r="D198" i="6"/>
  <c r="C198" i="6"/>
  <c r="E197" i="6"/>
  <c r="D197" i="6"/>
  <c r="C197" i="6"/>
  <c r="E196" i="6"/>
  <c r="D196" i="6"/>
  <c r="C196" i="6"/>
  <c r="E195" i="6"/>
  <c r="D195" i="6"/>
  <c r="C195" i="6"/>
  <c r="E194" i="6"/>
  <c r="D194" i="6"/>
  <c r="C194" i="6"/>
  <c r="E193" i="6"/>
  <c r="D193" i="6"/>
  <c r="C193" i="6"/>
  <c r="E192" i="6"/>
  <c r="D192" i="6"/>
  <c r="C192" i="6"/>
  <c r="E191" i="6"/>
  <c r="D191" i="6"/>
  <c r="C191" i="6"/>
  <c r="E190" i="6"/>
  <c r="D190" i="6"/>
  <c r="C190" i="6"/>
  <c r="E189" i="6"/>
  <c r="D189" i="6"/>
  <c r="C189" i="6"/>
  <c r="E188" i="6"/>
  <c r="D188" i="6"/>
  <c r="C188" i="6"/>
  <c r="E187" i="6"/>
  <c r="D187" i="6"/>
  <c r="C187" i="6"/>
  <c r="E186" i="6"/>
  <c r="D186" i="6"/>
  <c r="C186" i="6"/>
  <c r="E185" i="6"/>
  <c r="D185" i="6"/>
  <c r="C185" i="6"/>
  <c r="E184" i="6"/>
  <c r="D184" i="6"/>
  <c r="C184" i="6"/>
  <c r="E183" i="6"/>
  <c r="D183" i="6"/>
  <c r="C183" i="6"/>
  <c r="E182" i="6"/>
  <c r="D182" i="6"/>
  <c r="C182" i="6"/>
  <c r="E181" i="6"/>
  <c r="D181" i="6"/>
  <c r="C181" i="6"/>
  <c r="E180" i="6"/>
  <c r="D180" i="6"/>
  <c r="C180" i="6"/>
  <c r="E179" i="6"/>
  <c r="D179" i="6"/>
  <c r="C179" i="6"/>
  <c r="E178" i="6"/>
  <c r="D178" i="6"/>
  <c r="C178" i="6"/>
  <c r="E177" i="6"/>
  <c r="D177" i="6"/>
  <c r="C177" i="6"/>
  <c r="E176" i="6"/>
  <c r="D176" i="6"/>
  <c r="C176" i="6"/>
  <c r="E175" i="6"/>
  <c r="D175" i="6"/>
  <c r="C175" i="6"/>
  <c r="E174" i="6"/>
  <c r="D174" i="6"/>
  <c r="C174" i="6"/>
  <c r="E173" i="6"/>
  <c r="D173" i="6"/>
  <c r="C173" i="6"/>
  <c r="E172" i="6"/>
  <c r="D172" i="6"/>
  <c r="C172" i="6"/>
  <c r="E171" i="6"/>
  <c r="D171" i="6"/>
  <c r="C171" i="6"/>
  <c r="E170" i="6"/>
  <c r="D170" i="6"/>
  <c r="C170" i="6"/>
  <c r="E169" i="6"/>
  <c r="D169" i="6"/>
  <c r="C169" i="6"/>
  <c r="E168" i="6"/>
  <c r="D168" i="6"/>
  <c r="C168" i="6"/>
  <c r="E167" i="6"/>
  <c r="D167" i="6"/>
  <c r="C167" i="6"/>
  <c r="E163" i="6"/>
  <c r="D163" i="6"/>
  <c r="C163" i="6"/>
  <c r="E162" i="6"/>
  <c r="D162" i="6"/>
  <c r="C162" i="6"/>
  <c r="C158" i="6"/>
  <c r="C157" i="6"/>
  <c r="C156" i="6"/>
  <c r="C155" i="6"/>
  <c r="C154" i="6"/>
  <c r="E152" i="6"/>
  <c r="D152" i="6"/>
  <c r="C152" i="6"/>
  <c r="E151" i="6"/>
  <c r="D151" i="6"/>
  <c r="C151" i="6"/>
  <c r="E150" i="6"/>
  <c r="D150" i="6"/>
  <c r="C150" i="6"/>
  <c r="E149" i="6"/>
  <c r="D149" i="6"/>
  <c r="C149" i="6"/>
  <c r="E148" i="6"/>
  <c r="D148" i="6"/>
  <c r="C148" i="6"/>
  <c r="E147" i="6"/>
  <c r="D147" i="6"/>
  <c r="C147" i="6"/>
  <c r="E146" i="6"/>
  <c r="D146" i="6"/>
  <c r="C146" i="6"/>
  <c r="E145" i="6"/>
  <c r="D145" i="6"/>
  <c r="C145" i="6"/>
  <c r="E144" i="6"/>
  <c r="D144" i="6"/>
  <c r="C144" i="6"/>
  <c r="E143" i="6"/>
  <c r="D143" i="6"/>
  <c r="C143" i="6"/>
  <c r="E140" i="6"/>
  <c r="D140" i="6"/>
  <c r="C140" i="6"/>
  <c r="E139" i="6"/>
  <c r="D139" i="6"/>
  <c r="C139" i="6"/>
  <c r="E138" i="6"/>
  <c r="D138" i="6"/>
  <c r="C138" i="6"/>
  <c r="E137" i="6"/>
  <c r="D137" i="6"/>
  <c r="C137" i="6"/>
  <c r="E136" i="6"/>
  <c r="D136" i="6"/>
  <c r="C136" i="6"/>
  <c r="E135" i="6"/>
  <c r="D135" i="6"/>
  <c r="C135" i="6"/>
  <c r="E134" i="6"/>
  <c r="D134" i="6"/>
  <c r="C134" i="6"/>
  <c r="E133" i="6"/>
  <c r="D133" i="6"/>
  <c r="C133" i="6"/>
  <c r="E132" i="6"/>
  <c r="D132" i="6"/>
  <c r="C132" i="6"/>
  <c r="E131" i="6"/>
  <c r="D131" i="6"/>
  <c r="C131" i="6"/>
  <c r="E130" i="6"/>
  <c r="D130" i="6"/>
  <c r="C130" i="6"/>
  <c r="E129" i="6"/>
  <c r="D129" i="6"/>
  <c r="C129" i="6"/>
  <c r="E128" i="6"/>
  <c r="D128" i="6"/>
  <c r="C128" i="6"/>
  <c r="G124" i="6"/>
  <c r="H123" i="6"/>
  <c r="G123" i="6"/>
  <c r="F123" i="6"/>
  <c r="E123" i="6"/>
  <c r="D123" i="6"/>
  <c r="C123" i="6"/>
  <c r="H122" i="6"/>
  <c r="F122" i="6"/>
  <c r="E122" i="6"/>
  <c r="D122" i="6"/>
  <c r="C122" i="6"/>
  <c r="H121" i="6"/>
  <c r="H118" i="6" s="1"/>
  <c r="F121" i="6"/>
  <c r="F118" i="6" s="1"/>
  <c r="E121" i="6"/>
  <c r="E118" i="6" s="1"/>
  <c r="D121" i="6"/>
  <c r="D118" i="6" s="1"/>
  <c r="C121" i="6"/>
  <c r="C118" i="6" s="1"/>
  <c r="H117" i="6"/>
  <c r="F117" i="6"/>
  <c r="E117" i="6"/>
  <c r="D117" i="6"/>
  <c r="C117" i="6"/>
  <c r="H116" i="6"/>
  <c r="F116" i="6"/>
  <c r="E116" i="6"/>
  <c r="D116" i="6"/>
  <c r="C116" i="6"/>
  <c r="H115" i="6"/>
  <c r="F115" i="6"/>
  <c r="E115" i="6"/>
  <c r="D115" i="6"/>
  <c r="C115" i="6"/>
  <c r="H114" i="6"/>
  <c r="F114" i="6"/>
  <c r="E114" i="6"/>
  <c r="D114" i="6"/>
  <c r="C114" i="6"/>
  <c r="H113" i="6"/>
  <c r="F113" i="6"/>
  <c r="E113" i="6"/>
  <c r="D113" i="6"/>
  <c r="C113" i="6"/>
  <c r="H112" i="6"/>
  <c r="F112" i="6"/>
  <c r="E112" i="6"/>
  <c r="D112" i="6"/>
  <c r="C112" i="6"/>
  <c r="H111" i="6"/>
  <c r="F111" i="6"/>
  <c r="E111" i="6"/>
  <c r="D111" i="6"/>
  <c r="C111" i="6"/>
  <c r="H110" i="6"/>
  <c r="F110" i="6"/>
  <c r="E110" i="6"/>
  <c r="D110" i="6"/>
  <c r="C110" i="6"/>
  <c r="H109" i="6"/>
  <c r="F109" i="6"/>
  <c r="E109" i="6"/>
  <c r="D109" i="6"/>
  <c r="C109" i="6"/>
  <c r="H108" i="6"/>
  <c r="F108" i="6"/>
  <c r="E108" i="6"/>
  <c r="D108" i="6"/>
  <c r="C108" i="6"/>
  <c r="H107" i="6"/>
  <c r="F107" i="6"/>
  <c r="E107" i="6"/>
  <c r="D107" i="6"/>
  <c r="C107" i="6"/>
  <c r="H106" i="6"/>
  <c r="F106" i="6"/>
  <c r="E106" i="6"/>
  <c r="D106" i="6"/>
  <c r="C106" i="6"/>
  <c r="H105" i="6"/>
  <c r="F105" i="6"/>
  <c r="E105" i="6"/>
  <c r="D105" i="6"/>
  <c r="C105" i="6"/>
  <c r="E101" i="6"/>
  <c r="D101" i="6"/>
  <c r="C101" i="6"/>
  <c r="E100" i="6"/>
  <c r="D100" i="6"/>
  <c r="C100" i="6"/>
  <c r="E99" i="6"/>
  <c r="D99" i="6"/>
  <c r="C99" i="6"/>
  <c r="E96" i="6"/>
  <c r="D96" i="6"/>
  <c r="C96" i="6"/>
  <c r="D95" i="6"/>
  <c r="C95" i="6"/>
  <c r="E94" i="6"/>
  <c r="D94" i="6"/>
  <c r="C94" i="6"/>
  <c r="E93" i="6"/>
  <c r="D93" i="6"/>
  <c r="C93" i="6"/>
  <c r="E92" i="6"/>
  <c r="D92" i="6"/>
  <c r="C92" i="6"/>
  <c r="E91" i="6"/>
  <c r="D91" i="6"/>
  <c r="C91" i="6"/>
  <c r="E89" i="6"/>
  <c r="D89" i="6"/>
  <c r="C89" i="6"/>
  <c r="E88" i="6"/>
  <c r="D88" i="6"/>
  <c r="C88" i="6"/>
  <c r="E87" i="6"/>
  <c r="D87" i="6"/>
  <c r="C87" i="6"/>
  <c r="D85" i="6"/>
  <c r="C85" i="6"/>
  <c r="E84" i="6"/>
  <c r="D84" i="6"/>
  <c r="C84" i="6"/>
  <c r="E83" i="6"/>
  <c r="D83" i="6"/>
  <c r="C83" i="6"/>
  <c r="E82" i="6"/>
  <c r="D82" i="6"/>
  <c r="C82" i="6"/>
  <c r="E81" i="6"/>
  <c r="D81" i="6"/>
  <c r="C81" i="6"/>
  <c r="E80" i="6"/>
  <c r="D80" i="6"/>
  <c r="C80" i="6"/>
  <c r="E79" i="6"/>
  <c r="D79" i="6"/>
  <c r="C79" i="6"/>
  <c r="E77" i="6"/>
  <c r="D77" i="6"/>
  <c r="C77" i="6"/>
  <c r="E76" i="6"/>
  <c r="D76" i="6"/>
  <c r="C76" i="6"/>
  <c r="E75" i="6"/>
  <c r="D75" i="6"/>
  <c r="C75" i="6"/>
  <c r="E74" i="6"/>
  <c r="D74" i="6"/>
  <c r="C74" i="6"/>
  <c r="E73" i="6"/>
  <c r="D73" i="6"/>
  <c r="C73" i="6"/>
  <c r="C68" i="6"/>
  <c r="C67" i="6"/>
  <c r="E65" i="6"/>
  <c r="D65" i="6"/>
  <c r="C65" i="6"/>
  <c r="E64" i="6"/>
  <c r="D64" i="6"/>
  <c r="C64" i="6"/>
  <c r="E63" i="6"/>
  <c r="D63" i="6"/>
  <c r="C63" i="6"/>
  <c r="C61" i="6"/>
  <c r="C60" i="6" s="1"/>
  <c r="E59" i="6"/>
  <c r="D59" i="6"/>
  <c r="C59" i="6"/>
  <c r="E58" i="6"/>
  <c r="D58" i="6"/>
  <c r="C58" i="6"/>
  <c r="E57" i="6"/>
  <c r="D57" i="6"/>
  <c r="C57" i="6"/>
  <c r="E56" i="6"/>
  <c r="D56" i="6"/>
  <c r="C56" i="6"/>
  <c r="C54" i="6"/>
  <c r="C53" i="6" s="1"/>
  <c r="E52" i="6"/>
  <c r="D52" i="6"/>
  <c r="C52" i="6"/>
  <c r="E51" i="6"/>
  <c r="D51" i="6"/>
  <c r="C51" i="6"/>
  <c r="C49" i="6"/>
  <c r="C48" i="6"/>
  <c r="C47" i="6"/>
  <c r="C46" i="6"/>
  <c r="C45" i="6"/>
  <c r="E43" i="6"/>
  <c r="D43" i="6"/>
  <c r="C43" i="6"/>
  <c r="E42" i="6"/>
  <c r="D42" i="6"/>
  <c r="C42" i="6"/>
  <c r="E41" i="6"/>
  <c r="D41" i="6"/>
  <c r="C41" i="6"/>
  <c r="E40" i="6"/>
  <c r="D40" i="6"/>
  <c r="C40" i="6"/>
  <c r="E39" i="6"/>
  <c r="D39" i="6"/>
  <c r="C39" i="6"/>
  <c r="E38" i="6"/>
  <c r="D38" i="6"/>
  <c r="C38" i="6"/>
  <c r="E37" i="6"/>
  <c r="D37" i="6"/>
  <c r="C37" i="6"/>
  <c r="E36" i="6"/>
  <c r="D36" i="6"/>
  <c r="C36" i="6"/>
  <c r="E35" i="6"/>
  <c r="D35" i="6"/>
  <c r="C35" i="6"/>
  <c r="E34" i="6"/>
  <c r="D34" i="6"/>
  <c r="C34" i="6"/>
  <c r="E33" i="6"/>
  <c r="D33" i="6"/>
  <c r="C33" i="6"/>
  <c r="C31" i="6"/>
  <c r="C30" i="6"/>
  <c r="C29" i="6"/>
  <c r="C28" i="6"/>
  <c r="C27" i="6"/>
  <c r="C26" i="6"/>
  <c r="E24" i="6"/>
  <c r="D24" i="6"/>
  <c r="C24" i="6"/>
  <c r="E23" i="6"/>
  <c r="D23" i="6"/>
  <c r="C23" i="6"/>
  <c r="E22" i="6"/>
  <c r="D22" i="6"/>
  <c r="C22" i="6"/>
  <c r="E21" i="6"/>
  <c r="D21" i="6"/>
  <c r="C21" i="6"/>
  <c r="E20" i="6"/>
  <c r="D20" i="6"/>
  <c r="C20" i="6"/>
  <c r="E19" i="6"/>
  <c r="D19" i="6"/>
  <c r="C19" i="6"/>
  <c r="E18" i="6"/>
  <c r="D18" i="6"/>
  <c r="C18" i="6"/>
  <c r="E17" i="6"/>
  <c r="D17" i="6"/>
  <c r="C17" i="6"/>
  <c r="E16" i="6"/>
  <c r="D16" i="6"/>
  <c r="C16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A5" i="6"/>
  <c r="A4" i="6"/>
  <c r="A3" i="6"/>
  <c r="A2" i="6"/>
  <c r="E347" i="6" l="1"/>
  <c r="I347" i="6"/>
  <c r="M347" i="6"/>
  <c r="Q347" i="6"/>
  <c r="O347" i="6"/>
  <c r="C426" i="6"/>
  <c r="C436" i="6"/>
  <c r="G436" i="6"/>
  <c r="K436" i="6"/>
  <c r="O436" i="6"/>
  <c r="D347" i="6"/>
  <c r="D343" i="6" s="1"/>
  <c r="H347" i="6"/>
  <c r="L347" i="6"/>
  <c r="P347" i="6"/>
  <c r="F347" i="6"/>
  <c r="F343" i="6" s="1"/>
  <c r="J347" i="6"/>
  <c r="N347" i="6"/>
  <c r="C369" i="6"/>
  <c r="G369" i="6"/>
  <c r="K369" i="6"/>
  <c r="O369" i="6"/>
  <c r="D369" i="6"/>
  <c r="H369" i="6"/>
  <c r="L369" i="6"/>
  <c r="P369" i="6"/>
  <c r="M369" i="6"/>
  <c r="Q369" i="6"/>
  <c r="D164" i="6"/>
  <c r="G335" i="6"/>
  <c r="O335" i="6"/>
  <c r="C414" i="6"/>
  <c r="AA414" i="6" s="1"/>
  <c r="K414" i="6" s="1"/>
  <c r="O433" i="6"/>
  <c r="E436" i="6"/>
  <c r="I436" i="6"/>
  <c r="M436" i="6"/>
  <c r="Q436" i="6"/>
  <c r="F436" i="6"/>
  <c r="C50" i="6"/>
  <c r="C62" i="6"/>
  <c r="E78" i="6"/>
  <c r="E90" i="6"/>
  <c r="C204" i="6"/>
  <c r="D204" i="6"/>
  <c r="C347" i="6"/>
  <c r="G347" i="6"/>
  <c r="K347" i="6"/>
  <c r="G445" i="6"/>
  <c r="K445" i="6"/>
  <c r="O445" i="6"/>
  <c r="D446" i="6"/>
  <c r="H446" i="6"/>
  <c r="L446" i="6"/>
  <c r="P446" i="6"/>
  <c r="H124" i="6"/>
  <c r="C142" i="6"/>
  <c r="C335" i="6"/>
  <c r="F443" i="6"/>
  <c r="D335" i="6"/>
  <c r="H335" i="6"/>
  <c r="H329" i="6" s="1"/>
  <c r="L335" i="6"/>
  <c r="P335" i="6"/>
  <c r="P329" i="6" s="1"/>
  <c r="F335" i="6"/>
  <c r="F329" i="6" s="1"/>
  <c r="J335" i="6"/>
  <c r="J329" i="6" s="1"/>
  <c r="N335" i="6"/>
  <c r="C443" i="6"/>
  <c r="G443" i="6"/>
  <c r="K443" i="6"/>
  <c r="O443" i="6"/>
  <c r="E540" i="6"/>
  <c r="I540" i="6"/>
  <c r="M540" i="6"/>
  <c r="J540" i="6"/>
  <c r="C516" i="6"/>
  <c r="E10" i="6"/>
  <c r="D102" i="6"/>
  <c r="E204" i="6"/>
  <c r="C219" i="6"/>
  <c r="E219" i="6"/>
  <c r="E32" i="6"/>
  <c r="D55" i="6"/>
  <c r="E86" i="6"/>
  <c r="C90" i="6"/>
  <c r="D90" i="6"/>
  <c r="D86" i="6" s="1"/>
  <c r="E102" i="6"/>
  <c r="C102" i="6"/>
  <c r="C164" i="6"/>
  <c r="E201" i="6"/>
  <c r="E320" i="6"/>
  <c r="K335" i="6"/>
  <c r="K329" i="6" s="1"/>
  <c r="J426" i="6"/>
  <c r="D433" i="6"/>
  <c r="H433" i="6"/>
  <c r="L433" i="6"/>
  <c r="P433" i="6"/>
  <c r="J436" i="6"/>
  <c r="E440" i="6"/>
  <c r="I440" i="6"/>
  <c r="M440" i="6"/>
  <c r="Q440" i="6"/>
  <c r="J443" i="6"/>
  <c r="G343" i="6"/>
  <c r="H407" i="6"/>
  <c r="C32" i="6"/>
  <c r="D32" i="6"/>
  <c r="D50" i="6"/>
  <c r="C66" i="6"/>
  <c r="C141" i="6"/>
  <c r="E238" i="6"/>
  <c r="C279" i="6"/>
  <c r="C286" i="6"/>
  <c r="C320" i="6"/>
  <c r="F382" i="6"/>
  <c r="J382" i="6"/>
  <c r="N382" i="6"/>
  <c r="F433" i="6"/>
  <c r="J433" i="6"/>
  <c r="G440" i="6"/>
  <c r="K440" i="6"/>
  <c r="O440" i="6"/>
  <c r="F540" i="6"/>
  <c r="E62" i="6"/>
  <c r="C78" i="6"/>
  <c r="C72" i="6" s="1"/>
  <c r="G329" i="6"/>
  <c r="O329" i="6"/>
  <c r="D329" i="6"/>
  <c r="L329" i="6"/>
  <c r="C343" i="6"/>
  <c r="K343" i="6"/>
  <c r="E369" i="6"/>
  <c r="I369" i="6"/>
  <c r="F446" i="6"/>
  <c r="J446" i="6"/>
  <c r="N446" i="6"/>
  <c r="E55" i="6"/>
  <c r="C201" i="6"/>
  <c r="D238" i="6"/>
  <c r="E273" i="6"/>
  <c r="C297" i="6"/>
  <c r="C315" i="6"/>
  <c r="O343" i="6"/>
  <c r="D407" i="6"/>
  <c r="N407" i="6"/>
  <c r="F426" i="6"/>
  <c r="G540" i="6"/>
  <c r="K540" i="6"/>
  <c r="C329" i="6"/>
  <c r="C86" i="6"/>
  <c r="C124" i="6"/>
  <c r="E124" i="6"/>
  <c r="E141" i="6"/>
  <c r="C10" i="6"/>
  <c r="D10" i="6"/>
  <c r="C55" i="6"/>
  <c r="D62" i="6"/>
  <c r="D78" i="6"/>
  <c r="D72" i="6" s="1"/>
  <c r="F124" i="6"/>
  <c r="C153" i="6"/>
  <c r="D201" i="6"/>
  <c r="C238" i="6"/>
  <c r="D273" i="6"/>
  <c r="E279" i="6"/>
  <c r="D297" i="6"/>
  <c r="H343" i="6"/>
  <c r="L343" i="6"/>
  <c r="P343" i="6"/>
  <c r="E343" i="6"/>
  <c r="I343" i="6"/>
  <c r="M343" i="6"/>
  <c r="Q343" i="6"/>
  <c r="J343" i="6"/>
  <c r="N343" i="6"/>
  <c r="F369" i="6"/>
  <c r="J369" i="6"/>
  <c r="N369" i="6"/>
  <c r="C407" i="6"/>
  <c r="G407" i="6"/>
  <c r="K407" i="6"/>
  <c r="L407" i="6"/>
  <c r="P407" i="6"/>
  <c r="C411" i="6"/>
  <c r="AA411" i="6" s="1"/>
  <c r="K411" i="6" s="1"/>
  <c r="C413" i="6"/>
  <c r="D436" i="6"/>
  <c r="H436" i="6"/>
  <c r="L436" i="6"/>
  <c r="P436" i="6"/>
  <c r="D440" i="6"/>
  <c r="H440" i="6"/>
  <c r="L440" i="6"/>
  <c r="P440" i="6"/>
  <c r="C503" i="6"/>
  <c r="E72" i="6"/>
  <c r="O426" i="6"/>
  <c r="I445" i="6"/>
  <c r="C25" i="6"/>
  <c r="C44" i="6"/>
  <c r="E50" i="6"/>
  <c r="D124" i="6"/>
  <c r="D141" i="6"/>
  <c r="D142" i="6"/>
  <c r="E142" i="6"/>
  <c r="E164" i="6"/>
  <c r="C245" i="6"/>
  <c r="C263" i="6"/>
  <c r="D263" i="6"/>
  <c r="E263" i="6"/>
  <c r="D279" i="6"/>
  <c r="E286" i="6"/>
  <c r="D320" i="6"/>
  <c r="C382" i="6"/>
  <c r="G382" i="6"/>
  <c r="K382" i="6"/>
  <c r="O382" i="6"/>
  <c r="C412" i="6"/>
  <c r="AA412" i="6" s="1"/>
  <c r="K412" i="6" s="1"/>
  <c r="E446" i="6"/>
  <c r="I446" i="6"/>
  <c r="I447" i="6" s="1"/>
  <c r="M446" i="6"/>
  <c r="Q446" i="6"/>
  <c r="C433" i="6"/>
  <c r="G433" i="6"/>
  <c r="K433" i="6"/>
  <c r="F440" i="6"/>
  <c r="J440" i="6"/>
  <c r="N440" i="6"/>
  <c r="D443" i="6"/>
  <c r="H443" i="6"/>
  <c r="L443" i="6"/>
  <c r="P443" i="6"/>
  <c r="D460" i="6"/>
  <c r="C508" i="6"/>
  <c r="C525" i="6"/>
  <c r="E159" i="6"/>
  <c r="D445" i="6"/>
  <c r="D426" i="6"/>
  <c r="E382" i="6"/>
  <c r="I382" i="6"/>
  <c r="M382" i="6"/>
  <c r="Q382" i="6"/>
  <c r="E407" i="6"/>
  <c r="I407" i="6"/>
  <c r="M407" i="6"/>
  <c r="Q407" i="6"/>
  <c r="F445" i="6"/>
  <c r="J445" i="6"/>
  <c r="N445" i="6"/>
  <c r="N447" i="6" s="1"/>
  <c r="G446" i="6"/>
  <c r="C446" i="6" s="1"/>
  <c r="K446" i="6"/>
  <c r="K447" i="6" s="1"/>
  <c r="O446" i="6"/>
  <c r="E433" i="6"/>
  <c r="I433" i="6"/>
  <c r="M433" i="6"/>
  <c r="Q433" i="6"/>
  <c r="Q445" i="6"/>
  <c r="C460" i="6"/>
  <c r="E460" i="6"/>
  <c r="AB474" i="6"/>
  <c r="AA474" i="6"/>
  <c r="K474" i="6" s="1"/>
  <c r="D540" i="6"/>
  <c r="H540" i="6"/>
  <c r="L540" i="6"/>
  <c r="C512" i="6"/>
  <c r="C532" i="6"/>
  <c r="C539" i="6"/>
  <c r="N329" i="6"/>
  <c r="F407" i="6"/>
  <c r="J407" i="6"/>
  <c r="R407" i="6"/>
  <c r="E445" i="6"/>
  <c r="E447" i="6" s="1"/>
  <c r="O407" i="6"/>
  <c r="H445" i="6"/>
  <c r="H426" i="6"/>
  <c r="L445" i="6"/>
  <c r="L447" i="6" s="1"/>
  <c r="L426" i="6"/>
  <c r="P445" i="6"/>
  <c r="P426" i="6"/>
  <c r="AB472" i="6"/>
  <c r="AA472" i="6"/>
  <c r="K472" i="6" s="1"/>
  <c r="D219" i="6"/>
  <c r="C273" i="6"/>
  <c r="D286" i="6"/>
  <c r="E297" i="6"/>
  <c r="E335" i="6"/>
  <c r="E329" i="6" s="1"/>
  <c r="I335" i="6"/>
  <c r="I329" i="6" s="1"/>
  <c r="M335" i="6"/>
  <c r="M329" i="6" s="1"/>
  <c r="Q335" i="6"/>
  <c r="Q329" i="6" s="1"/>
  <c r="D382" i="6"/>
  <c r="H382" i="6"/>
  <c r="L382" i="6"/>
  <c r="P382" i="6"/>
  <c r="AB411" i="6"/>
  <c r="E426" i="6"/>
  <c r="I426" i="6"/>
  <c r="M426" i="6"/>
  <c r="Q426" i="6"/>
  <c r="E443" i="6"/>
  <c r="I443" i="6"/>
  <c r="M443" i="6"/>
  <c r="Q443" i="6"/>
  <c r="M445" i="6"/>
  <c r="M447" i="6" s="1"/>
  <c r="AB473" i="6"/>
  <c r="AA473" i="6"/>
  <c r="K473" i="6" s="1"/>
  <c r="G426" i="6"/>
  <c r="K426" i="6"/>
  <c r="H447" i="6" l="1"/>
  <c r="F447" i="6"/>
  <c r="AB414" i="6"/>
  <c r="D255" i="6"/>
  <c r="P447" i="6"/>
  <c r="O447" i="6"/>
  <c r="C159" i="6"/>
  <c r="E255" i="6"/>
  <c r="C255" i="6"/>
  <c r="C69" i="6"/>
  <c r="D69" i="6"/>
  <c r="J447" i="6"/>
  <c r="E69" i="6"/>
  <c r="AA413" i="6"/>
  <c r="K413" i="6" s="1"/>
  <c r="AB413" i="6"/>
  <c r="Q447" i="6"/>
  <c r="AB412" i="6"/>
  <c r="D159" i="6"/>
  <c r="C540" i="6"/>
  <c r="G447" i="6"/>
  <c r="C445" i="6"/>
  <c r="C447" i="6" s="1"/>
  <c r="D447" i="6"/>
  <c r="G9" i="6" l="1"/>
  <c r="M539" i="5"/>
  <c r="L539" i="5"/>
  <c r="K539" i="5"/>
  <c r="J539" i="5"/>
  <c r="I539" i="5"/>
  <c r="H539" i="5"/>
  <c r="G539" i="5"/>
  <c r="F539" i="5"/>
  <c r="E539" i="5"/>
  <c r="D539" i="5"/>
  <c r="C538" i="5"/>
  <c r="C535" i="5"/>
  <c r="C534" i="5"/>
  <c r="C533" i="5"/>
  <c r="M532" i="5"/>
  <c r="L532" i="5"/>
  <c r="K532" i="5"/>
  <c r="J532" i="5"/>
  <c r="I532" i="5"/>
  <c r="H532" i="5"/>
  <c r="G532" i="5"/>
  <c r="F532" i="5"/>
  <c r="E532" i="5"/>
  <c r="D532" i="5"/>
  <c r="C531" i="5"/>
  <c r="C530" i="5"/>
  <c r="C529" i="5"/>
  <c r="C528" i="5"/>
  <c r="C527" i="5"/>
  <c r="C526" i="5"/>
  <c r="M525" i="5"/>
  <c r="L525" i="5"/>
  <c r="K525" i="5"/>
  <c r="J525" i="5"/>
  <c r="I525" i="5"/>
  <c r="H525" i="5"/>
  <c r="G525" i="5"/>
  <c r="F525" i="5"/>
  <c r="E525" i="5"/>
  <c r="D525" i="5"/>
  <c r="C524" i="5"/>
  <c r="C523" i="5"/>
  <c r="C522" i="5"/>
  <c r="C521" i="5"/>
  <c r="C520" i="5"/>
  <c r="C519" i="5"/>
  <c r="C518" i="5"/>
  <c r="C517" i="5"/>
  <c r="M516" i="5"/>
  <c r="L516" i="5"/>
  <c r="K516" i="5"/>
  <c r="J516" i="5"/>
  <c r="I516" i="5"/>
  <c r="H516" i="5"/>
  <c r="G516" i="5"/>
  <c r="F516" i="5"/>
  <c r="E516" i="5"/>
  <c r="D516" i="5"/>
  <c r="C515" i="5"/>
  <c r="C514" i="5"/>
  <c r="C513" i="5"/>
  <c r="M512" i="5"/>
  <c r="L512" i="5"/>
  <c r="K512" i="5"/>
  <c r="J512" i="5"/>
  <c r="I512" i="5"/>
  <c r="H512" i="5"/>
  <c r="G512" i="5"/>
  <c r="F512" i="5"/>
  <c r="E512" i="5"/>
  <c r="D512" i="5"/>
  <c r="C511" i="5"/>
  <c r="C510" i="5"/>
  <c r="C509" i="5"/>
  <c r="M508" i="5"/>
  <c r="L508" i="5"/>
  <c r="K508" i="5"/>
  <c r="J508" i="5"/>
  <c r="I508" i="5"/>
  <c r="H508" i="5"/>
  <c r="G508" i="5"/>
  <c r="F508" i="5"/>
  <c r="E508" i="5"/>
  <c r="D508" i="5"/>
  <c r="C507" i="5"/>
  <c r="C506" i="5"/>
  <c r="C505" i="5"/>
  <c r="C504" i="5"/>
  <c r="M503" i="5"/>
  <c r="L503" i="5"/>
  <c r="K503" i="5"/>
  <c r="J503" i="5"/>
  <c r="I503" i="5"/>
  <c r="H503" i="5"/>
  <c r="G503" i="5"/>
  <c r="F503" i="5"/>
  <c r="E503" i="5"/>
  <c r="D503" i="5"/>
  <c r="C502" i="5"/>
  <c r="C501" i="5"/>
  <c r="C500" i="5"/>
  <c r="C499" i="5"/>
  <c r="C498" i="5"/>
  <c r="C483" i="5"/>
  <c r="C483" i="7" s="1"/>
  <c r="C482" i="5"/>
  <c r="C482" i="7" s="1"/>
  <c r="AB479" i="5"/>
  <c r="AA479" i="5"/>
  <c r="F479" i="5" s="1"/>
  <c r="AB478" i="5"/>
  <c r="AA478" i="5"/>
  <c r="F478" i="5" s="1"/>
  <c r="AB477" i="5"/>
  <c r="AA477" i="5"/>
  <c r="F477" i="5" s="1"/>
  <c r="C474" i="5"/>
  <c r="C473" i="5"/>
  <c r="C472" i="5"/>
  <c r="D459" i="5"/>
  <c r="D459" i="7" s="1"/>
  <c r="C459" i="5"/>
  <c r="C459" i="7" s="1"/>
  <c r="E458" i="5"/>
  <c r="E458" i="7" s="1"/>
  <c r="D458" i="5"/>
  <c r="D458" i="7" s="1"/>
  <c r="C458" i="5"/>
  <c r="C458" i="7" s="1"/>
  <c r="E457" i="5"/>
  <c r="E457" i="7" s="1"/>
  <c r="D457" i="5"/>
  <c r="D457" i="7" s="1"/>
  <c r="C457" i="5"/>
  <c r="C457" i="7" s="1"/>
  <c r="E456" i="5"/>
  <c r="E456" i="7" s="1"/>
  <c r="D456" i="5"/>
  <c r="D456" i="7" s="1"/>
  <c r="C456" i="5"/>
  <c r="C456" i="7" s="1"/>
  <c r="E455" i="5"/>
  <c r="E455" i="7" s="1"/>
  <c r="D455" i="5"/>
  <c r="D455" i="7" s="1"/>
  <c r="C455" i="5"/>
  <c r="C455" i="7" s="1"/>
  <c r="D454" i="5"/>
  <c r="D454" i="7" s="1"/>
  <c r="C454" i="5"/>
  <c r="C454" i="7" s="1"/>
  <c r="E453" i="5"/>
  <c r="E453" i="7" s="1"/>
  <c r="D453" i="5"/>
  <c r="D453" i="7" s="1"/>
  <c r="C453" i="5"/>
  <c r="C453" i="7" s="1"/>
  <c r="D452" i="5"/>
  <c r="D452" i="7" s="1"/>
  <c r="C452" i="5"/>
  <c r="C452" i="7" s="1"/>
  <c r="E451" i="5"/>
  <c r="E451" i="7" s="1"/>
  <c r="D451" i="5"/>
  <c r="D451" i="7" s="1"/>
  <c r="C451" i="5"/>
  <c r="C451" i="7" s="1"/>
  <c r="D450" i="5"/>
  <c r="D450" i="7" s="1"/>
  <c r="C450" i="5"/>
  <c r="C450" i="7" s="1"/>
  <c r="Q444" i="5"/>
  <c r="Q444" i="7" s="1"/>
  <c r="P444" i="5"/>
  <c r="P444" i="7" s="1"/>
  <c r="O444" i="5"/>
  <c r="O444" i="7" s="1"/>
  <c r="N444" i="5"/>
  <c r="N444" i="7" s="1"/>
  <c r="M444" i="5"/>
  <c r="M444" i="7" s="1"/>
  <c r="L444" i="5"/>
  <c r="L444" i="7" s="1"/>
  <c r="K444" i="5"/>
  <c r="K444" i="7" s="1"/>
  <c r="J444" i="5"/>
  <c r="J444" i="7" s="1"/>
  <c r="I444" i="5"/>
  <c r="I444" i="7" s="1"/>
  <c r="H444" i="5"/>
  <c r="H444" i="7" s="1"/>
  <c r="G444" i="5"/>
  <c r="G444" i="7" s="1"/>
  <c r="F444" i="5"/>
  <c r="F444" i="7" s="1"/>
  <c r="E444" i="5"/>
  <c r="E444" i="7" s="1"/>
  <c r="D444" i="5"/>
  <c r="D444" i="7" s="1"/>
  <c r="C444" i="5"/>
  <c r="C444" i="7" s="1"/>
  <c r="Q442" i="5"/>
  <c r="Q442" i="7" s="1"/>
  <c r="P442" i="5"/>
  <c r="P442" i="7" s="1"/>
  <c r="O442" i="5"/>
  <c r="O442" i="7" s="1"/>
  <c r="N442" i="5"/>
  <c r="N442" i="7" s="1"/>
  <c r="M442" i="5"/>
  <c r="M442" i="7" s="1"/>
  <c r="L442" i="5"/>
  <c r="L442" i="7" s="1"/>
  <c r="K442" i="5"/>
  <c r="K442" i="7" s="1"/>
  <c r="J442" i="5"/>
  <c r="J442" i="7" s="1"/>
  <c r="I442" i="5"/>
  <c r="I442" i="7" s="1"/>
  <c r="H442" i="5"/>
  <c r="H442" i="7" s="1"/>
  <c r="G442" i="5"/>
  <c r="G442" i="7" s="1"/>
  <c r="F442" i="5"/>
  <c r="F442" i="7" s="1"/>
  <c r="E442" i="5"/>
  <c r="E442" i="7" s="1"/>
  <c r="D442" i="5"/>
  <c r="D442" i="7" s="1"/>
  <c r="C442" i="5"/>
  <c r="C442" i="7" s="1"/>
  <c r="Q441" i="5"/>
  <c r="Q441" i="7" s="1"/>
  <c r="P441" i="5"/>
  <c r="O441" i="5"/>
  <c r="N441" i="5"/>
  <c r="N441" i="7" s="1"/>
  <c r="M441" i="5"/>
  <c r="M441" i="7" s="1"/>
  <c r="L441" i="5"/>
  <c r="K441" i="5"/>
  <c r="K441" i="7" s="1"/>
  <c r="J441" i="5"/>
  <c r="I441" i="5"/>
  <c r="I441" i="7" s="1"/>
  <c r="H441" i="5"/>
  <c r="G441" i="5"/>
  <c r="G441" i="7" s="1"/>
  <c r="F441" i="5"/>
  <c r="E441" i="5"/>
  <c r="E441" i="7" s="1"/>
  <c r="D441" i="5"/>
  <c r="C441" i="5"/>
  <c r="C441" i="7" s="1"/>
  <c r="Q439" i="5"/>
  <c r="Q439" i="7" s="1"/>
  <c r="P439" i="5"/>
  <c r="P439" i="7" s="1"/>
  <c r="O439" i="5"/>
  <c r="N439" i="5"/>
  <c r="N439" i="7" s="1"/>
  <c r="M439" i="5"/>
  <c r="M439" i="7" s="1"/>
  <c r="L439" i="5"/>
  <c r="L439" i="7" s="1"/>
  <c r="K439" i="5"/>
  <c r="K439" i="7" s="1"/>
  <c r="J439" i="5"/>
  <c r="J439" i="7" s="1"/>
  <c r="I439" i="5"/>
  <c r="I439" i="7" s="1"/>
  <c r="H439" i="5"/>
  <c r="H439" i="7" s="1"/>
  <c r="G439" i="5"/>
  <c r="F439" i="5"/>
  <c r="F439" i="7" s="1"/>
  <c r="E439" i="5"/>
  <c r="E439" i="7" s="1"/>
  <c r="D439" i="5"/>
  <c r="D439" i="7" s="1"/>
  <c r="C439" i="5"/>
  <c r="C439" i="7" s="1"/>
  <c r="Q438" i="5"/>
  <c r="Q438" i="7" s="1"/>
  <c r="P438" i="5"/>
  <c r="O438" i="5"/>
  <c r="O438" i="7" s="1"/>
  <c r="N438" i="5"/>
  <c r="M438" i="5"/>
  <c r="M438" i="7" s="1"/>
  <c r="L438" i="5"/>
  <c r="K438" i="5"/>
  <c r="J438" i="5"/>
  <c r="I438" i="5"/>
  <c r="I438" i="7" s="1"/>
  <c r="H438" i="5"/>
  <c r="G438" i="5"/>
  <c r="G438" i="7" s="1"/>
  <c r="F438" i="5"/>
  <c r="E438" i="5"/>
  <c r="E438" i="7" s="1"/>
  <c r="D438" i="5"/>
  <c r="C438" i="5"/>
  <c r="Q437" i="5"/>
  <c r="Q437" i="7" s="1"/>
  <c r="P437" i="5"/>
  <c r="P437" i="7" s="1"/>
  <c r="O437" i="5"/>
  <c r="O437" i="7" s="1"/>
  <c r="N437" i="5"/>
  <c r="N437" i="7" s="1"/>
  <c r="M437" i="5"/>
  <c r="M437" i="7" s="1"/>
  <c r="L437" i="5"/>
  <c r="L437" i="7" s="1"/>
  <c r="K437" i="5"/>
  <c r="K437" i="7" s="1"/>
  <c r="J437" i="5"/>
  <c r="J437" i="7" s="1"/>
  <c r="I437" i="5"/>
  <c r="I437" i="7" s="1"/>
  <c r="H437" i="5"/>
  <c r="H437" i="7" s="1"/>
  <c r="G437" i="5"/>
  <c r="G437" i="7" s="1"/>
  <c r="F437" i="5"/>
  <c r="F437" i="7" s="1"/>
  <c r="E437" i="5"/>
  <c r="E437" i="7" s="1"/>
  <c r="D437" i="5"/>
  <c r="D437" i="7" s="1"/>
  <c r="C437" i="5"/>
  <c r="C437" i="7" s="1"/>
  <c r="Q435" i="5"/>
  <c r="Q435" i="7" s="1"/>
  <c r="P435" i="5"/>
  <c r="P435" i="7" s="1"/>
  <c r="O435" i="5"/>
  <c r="O435" i="7" s="1"/>
  <c r="N435" i="5"/>
  <c r="N435" i="7" s="1"/>
  <c r="M435" i="5"/>
  <c r="M435" i="7" s="1"/>
  <c r="L435" i="5"/>
  <c r="L435" i="7" s="1"/>
  <c r="K435" i="5"/>
  <c r="K435" i="7" s="1"/>
  <c r="J435" i="5"/>
  <c r="J435" i="7" s="1"/>
  <c r="I435" i="5"/>
  <c r="I435" i="7" s="1"/>
  <c r="H435" i="5"/>
  <c r="H435" i="7" s="1"/>
  <c r="G435" i="5"/>
  <c r="G435" i="7" s="1"/>
  <c r="F435" i="5"/>
  <c r="F435" i="7" s="1"/>
  <c r="E435" i="5"/>
  <c r="E435" i="7" s="1"/>
  <c r="D435" i="5"/>
  <c r="D435" i="7" s="1"/>
  <c r="C435" i="5"/>
  <c r="C435" i="7" s="1"/>
  <c r="Q434" i="5"/>
  <c r="Q434" i="7" s="1"/>
  <c r="P434" i="5"/>
  <c r="O434" i="5"/>
  <c r="N434" i="5"/>
  <c r="N434" i="7" s="1"/>
  <c r="M434" i="5"/>
  <c r="M434" i="7" s="1"/>
  <c r="L434" i="5"/>
  <c r="K434" i="5"/>
  <c r="K434" i="7" s="1"/>
  <c r="J434" i="5"/>
  <c r="I434" i="5"/>
  <c r="I434" i="7" s="1"/>
  <c r="H434" i="5"/>
  <c r="G434" i="5"/>
  <c r="G434" i="7" s="1"/>
  <c r="F434" i="5"/>
  <c r="E434" i="5"/>
  <c r="E434" i="7" s="1"/>
  <c r="D434" i="5"/>
  <c r="C434" i="5"/>
  <c r="C434" i="7" s="1"/>
  <c r="Q432" i="5"/>
  <c r="Q432" i="7" s="1"/>
  <c r="P432" i="5"/>
  <c r="P432" i="7" s="1"/>
  <c r="O432" i="5"/>
  <c r="O432" i="7" s="1"/>
  <c r="N432" i="5"/>
  <c r="N432" i="7" s="1"/>
  <c r="M432" i="5"/>
  <c r="M432" i="7" s="1"/>
  <c r="L432" i="5"/>
  <c r="L432" i="7" s="1"/>
  <c r="K432" i="5"/>
  <c r="K432" i="7" s="1"/>
  <c r="J432" i="5"/>
  <c r="J432" i="7" s="1"/>
  <c r="I432" i="5"/>
  <c r="I432" i="7" s="1"/>
  <c r="H432" i="5"/>
  <c r="H432" i="7" s="1"/>
  <c r="G432" i="5"/>
  <c r="G432" i="7" s="1"/>
  <c r="F432" i="5"/>
  <c r="E432" i="5"/>
  <c r="E432" i="7" s="1"/>
  <c r="D432" i="5"/>
  <c r="D432" i="7" s="1"/>
  <c r="C432" i="5"/>
  <c r="C432" i="7" s="1"/>
  <c r="Q431" i="5"/>
  <c r="Q431" i="7" s="1"/>
  <c r="P431" i="5"/>
  <c r="P431" i="7" s="1"/>
  <c r="O431" i="5"/>
  <c r="N431" i="5"/>
  <c r="N431" i="7" s="1"/>
  <c r="M431" i="5"/>
  <c r="M431" i="7" s="1"/>
  <c r="L431" i="5"/>
  <c r="L431" i="7" s="1"/>
  <c r="K431" i="5"/>
  <c r="J431" i="5"/>
  <c r="I431" i="5"/>
  <c r="I431" i="7" s="1"/>
  <c r="H431" i="5"/>
  <c r="H431" i="7" s="1"/>
  <c r="G431" i="5"/>
  <c r="F431" i="5"/>
  <c r="F431" i="7" s="1"/>
  <c r="E431" i="5"/>
  <c r="E431" i="7" s="1"/>
  <c r="D431" i="5"/>
  <c r="D431" i="7" s="1"/>
  <c r="C431" i="5"/>
  <c r="Q430" i="5"/>
  <c r="Q430" i="7" s="1"/>
  <c r="P430" i="5"/>
  <c r="P430" i="7" s="1"/>
  <c r="O430" i="5"/>
  <c r="O430" i="7" s="1"/>
  <c r="N430" i="5"/>
  <c r="N430" i="7" s="1"/>
  <c r="M430" i="5"/>
  <c r="M430" i="7" s="1"/>
  <c r="L430" i="5"/>
  <c r="L430" i="7" s="1"/>
  <c r="K430" i="5"/>
  <c r="K430" i="7" s="1"/>
  <c r="J430" i="5"/>
  <c r="J430" i="7" s="1"/>
  <c r="I430" i="5"/>
  <c r="I430" i="7" s="1"/>
  <c r="H430" i="5"/>
  <c r="H430" i="7" s="1"/>
  <c r="G430" i="5"/>
  <c r="G430" i="7" s="1"/>
  <c r="F430" i="5"/>
  <c r="F430" i="7" s="1"/>
  <c r="E430" i="5"/>
  <c r="E430" i="7" s="1"/>
  <c r="D430" i="5"/>
  <c r="D430" i="7" s="1"/>
  <c r="C430" i="5"/>
  <c r="C430" i="7" s="1"/>
  <c r="Q429" i="5"/>
  <c r="Q429" i="7" s="1"/>
  <c r="P429" i="5"/>
  <c r="P429" i="7" s="1"/>
  <c r="O429" i="5"/>
  <c r="O429" i="7" s="1"/>
  <c r="N429" i="5"/>
  <c r="N429" i="7" s="1"/>
  <c r="M429" i="5"/>
  <c r="M429" i="7" s="1"/>
  <c r="L429" i="5"/>
  <c r="L429" i="7" s="1"/>
  <c r="K429" i="5"/>
  <c r="K429" i="7" s="1"/>
  <c r="J429" i="5"/>
  <c r="J429" i="7" s="1"/>
  <c r="I429" i="5"/>
  <c r="I429" i="7" s="1"/>
  <c r="H429" i="5"/>
  <c r="H429" i="7" s="1"/>
  <c r="G429" i="5"/>
  <c r="G429" i="7" s="1"/>
  <c r="F429" i="5"/>
  <c r="F429" i="7" s="1"/>
  <c r="E429" i="5"/>
  <c r="E429" i="7" s="1"/>
  <c r="D429" i="5"/>
  <c r="D429" i="7" s="1"/>
  <c r="C429" i="5"/>
  <c r="C429" i="7" s="1"/>
  <c r="Q428" i="5"/>
  <c r="Q428" i="7" s="1"/>
  <c r="P428" i="5"/>
  <c r="P428" i="7" s="1"/>
  <c r="O428" i="5"/>
  <c r="O428" i="7" s="1"/>
  <c r="N428" i="5"/>
  <c r="N428" i="7" s="1"/>
  <c r="M428" i="5"/>
  <c r="M428" i="7" s="1"/>
  <c r="L428" i="5"/>
  <c r="L428" i="7" s="1"/>
  <c r="K428" i="5"/>
  <c r="K428" i="7" s="1"/>
  <c r="J428" i="5"/>
  <c r="J428" i="7" s="1"/>
  <c r="I428" i="5"/>
  <c r="I428" i="7" s="1"/>
  <c r="H428" i="5"/>
  <c r="H428" i="7" s="1"/>
  <c r="G428" i="5"/>
  <c r="G428" i="7" s="1"/>
  <c r="F428" i="5"/>
  <c r="F428" i="7" s="1"/>
  <c r="E428" i="5"/>
  <c r="E428" i="7" s="1"/>
  <c r="D428" i="5"/>
  <c r="D428" i="7" s="1"/>
  <c r="C428" i="5"/>
  <c r="C428" i="7" s="1"/>
  <c r="Q427" i="5"/>
  <c r="Q427" i="7" s="1"/>
  <c r="P427" i="5"/>
  <c r="P427" i="7" s="1"/>
  <c r="O427" i="5"/>
  <c r="O427" i="7" s="1"/>
  <c r="N427" i="5"/>
  <c r="N427" i="7" s="1"/>
  <c r="M427" i="5"/>
  <c r="M427" i="7" s="1"/>
  <c r="L427" i="5"/>
  <c r="L427" i="7" s="1"/>
  <c r="K427" i="5"/>
  <c r="K427" i="7" s="1"/>
  <c r="J427" i="5"/>
  <c r="J427" i="7" s="1"/>
  <c r="I427" i="5"/>
  <c r="I427" i="7" s="1"/>
  <c r="H427" i="5"/>
  <c r="H427" i="7" s="1"/>
  <c r="G427" i="5"/>
  <c r="G427" i="7" s="1"/>
  <c r="F427" i="5"/>
  <c r="F427" i="7" s="1"/>
  <c r="E427" i="5"/>
  <c r="E427" i="7" s="1"/>
  <c r="D427" i="5"/>
  <c r="D427" i="7" s="1"/>
  <c r="C427" i="5"/>
  <c r="C427" i="7" s="1"/>
  <c r="Q425" i="5"/>
  <c r="P425" i="5"/>
  <c r="P425" i="7" s="1"/>
  <c r="O425" i="5"/>
  <c r="O425" i="7" s="1"/>
  <c r="N425" i="5"/>
  <c r="M425" i="5"/>
  <c r="L425" i="5"/>
  <c r="L425" i="7" s="1"/>
  <c r="K425" i="5"/>
  <c r="K425" i="7" s="1"/>
  <c r="J425" i="5"/>
  <c r="I425" i="5"/>
  <c r="H425" i="5"/>
  <c r="H425" i="7" s="1"/>
  <c r="G425" i="5"/>
  <c r="G425" i="7" s="1"/>
  <c r="F425" i="5"/>
  <c r="E425" i="5"/>
  <c r="D425" i="5"/>
  <c r="D425" i="7" s="1"/>
  <c r="C425" i="5"/>
  <c r="C425" i="7" s="1"/>
  <c r="Q424" i="5"/>
  <c r="Q424" i="7" s="1"/>
  <c r="P424" i="5"/>
  <c r="P424" i="7" s="1"/>
  <c r="O424" i="5"/>
  <c r="O424" i="7" s="1"/>
  <c r="N424" i="5"/>
  <c r="N424" i="7" s="1"/>
  <c r="M424" i="5"/>
  <c r="L424" i="5"/>
  <c r="L424" i="7" s="1"/>
  <c r="K424" i="5"/>
  <c r="K424" i="7" s="1"/>
  <c r="J424" i="5"/>
  <c r="I424" i="5"/>
  <c r="H424" i="5"/>
  <c r="H424" i="7" s="1"/>
  <c r="G424" i="5"/>
  <c r="G424" i="7" s="1"/>
  <c r="F424" i="5"/>
  <c r="E424" i="5"/>
  <c r="E424" i="7" s="1"/>
  <c r="D424" i="5"/>
  <c r="D424" i="7" s="1"/>
  <c r="C424" i="5"/>
  <c r="C424" i="7" s="1"/>
  <c r="D419" i="5"/>
  <c r="D419" i="7" s="1"/>
  <c r="C419" i="5"/>
  <c r="C419" i="7" s="1"/>
  <c r="D418" i="5"/>
  <c r="D418" i="7" s="1"/>
  <c r="C418" i="5"/>
  <c r="C418" i="7" s="1"/>
  <c r="F414" i="5"/>
  <c r="F414" i="7" s="1"/>
  <c r="E414" i="5"/>
  <c r="E414" i="7" s="1"/>
  <c r="F413" i="5"/>
  <c r="F413" i="7" s="1"/>
  <c r="E413" i="5"/>
  <c r="E413" i="7" s="1"/>
  <c r="F412" i="5"/>
  <c r="F412" i="7" s="1"/>
  <c r="E412" i="5"/>
  <c r="E412" i="7" s="1"/>
  <c r="F411" i="5"/>
  <c r="F411" i="7" s="1"/>
  <c r="E411" i="5"/>
  <c r="R406" i="5"/>
  <c r="R406" i="7" s="1"/>
  <c r="Q406" i="5"/>
  <c r="Q406" i="7" s="1"/>
  <c r="P406" i="5"/>
  <c r="P406" i="7" s="1"/>
  <c r="O406" i="5"/>
  <c r="O406" i="7" s="1"/>
  <c r="N406" i="5"/>
  <c r="N406" i="7" s="1"/>
  <c r="M406" i="5"/>
  <c r="M406" i="7" s="1"/>
  <c r="L406" i="5"/>
  <c r="L406" i="7" s="1"/>
  <c r="J406" i="5"/>
  <c r="J406" i="7" s="1"/>
  <c r="I406" i="5"/>
  <c r="I406" i="7" s="1"/>
  <c r="H406" i="5"/>
  <c r="H406" i="7" s="1"/>
  <c r="G406" i="5"/>
  <c r="G406" i="7" s="1"/>
  <c r="F406" i="5"/>
  <c r="F406" i="7" s="1"/>
  <c r="E406" i="5"/>
  <c r="E406" i="7" s="1"/>
  <c r="D406" i="5"/>
  <c r="D406" i="7" s="1"/>
  <c r="C406" i="5"/>
  <c r="C406" i="7" s="1"/>
  <c r="R405" i="5"/>
  <c r="R405" i="7" s="1"/>
  <c r="Q405" i="5"/>
  <c r="Q405" i="7" s="1"/>
  <c r="P405" i="5"/>
  <c r="P405" i="7" s="1"/>
  <c r="O405" i="5"/>
  <c r="O405" i="7" s="1"/>
  <c r="N405" i="5"/>
  <c r="N405" i="7" s="1"/>
  <c r="M405" i="5"/>
  <c r="M405" i="7" s="1"/>
  <c r="L405" i="5"/>
  <c r="L405" i="7" s="1"/>
  <c r="J405" i="5"/>
  <c r="J405" i="7" s="1"/>
  <c r="I405" i="5"/>
  <c r="I405" i="7" s="1"/>
  <c r="H405" i="5"/>
  <c r="H405" i="7" s="1"/>
  <c r="G405" i="5"/>
  <c r="G405" i="7" s="1"/>
  <c r="F405" i="5"/>
  <c r="F405" i="7" s="1"/>
  <c r="E405" i="5"/>
  <c r="E405" i="7" s="1"/>
  <c r="D405" i="5"/>
  <c r="D405" i="7" s="1"/>
  <c r="C405" i="5"/>
  <c r="C405" i="7" s="1"/>
  <c r="R404" i="5"/>
  <c r="R404" i="7" s="1"/>
  <c r="Q404" i="5"/>
  <c r="Q404" i="7" s="1"/>
  <c r="P404" i="5"/>
  <c r="P404" i="7" s="1"/>
  <c r="O404" i="5"/>
  <c r="O404" i="7" s="1"/>
  <c r="N404" i="5"/>
  <c r="N404" i="7" s="1"/>
  <c r="M404" i="5"/>
  <c r="M404" i="7" s="1"/>
  <c r="L404" i="5"/>
  <c r="L404" i="7" s="1"/>
  <c r="J404" i="5"/>
  <c r="J404" i="7" s="1"/>
  <c r="I404" i="5"/>
  <c r="I404" i="7" s="1"/>
  <c r="H404" i="5"/>
  <c r="G404" i="5"/>
  <c r="G404" i="7" s="1"/>
  <c r="F404" i="5"/>
  <c r="F404" i="7" s="1"/>
  <c r="E404" i="5"/>
  <c r="E404" i="7" s="1"/>
  <c r="D404" i="5"/>
  <c r="D404" i="7" s="1"/>
  <c r="C404" i="5"/>
  <c r="C404" i="7" s="1"/>
  <c r="R403" i="5"/>
  <c r="R403" i="7" s="1"/>
  <c r="R400" i="7" s="1"/>
  <c r="Q403" i="5"/>
  <c r="P403" i="5"/>
  <c r="P403" i="7" s="1"/>
  <c r="P400" i="7" s="1"/>
  <c r="O403" i="5"/>
  <c r="N403" i="5"/>
  <c r="N403" i="7" s="1"/>
  <c r="N400" i="7" s="1"/>
  <c r="M403" i="5"/>
  <c r="M403" i="7" s="1"/>
  <c r="M400" i="7" s="1"/>
  <c r="L403" i="5"/>
  <c r="L403" i="7" s="1"/>
  <c r="L400" i="7" s="1"/>
  <c r="J403" i="5"/>
  <c r="I403" i="5"/>
  <c r="I403" i="7" s="1"/>
  <c r="I400" i="7" s="1"/>
  <c r="H403" i="5"/>
  <c r="G403" i="5"/>
  <c r="G403" i="7" s="1"/>
  <c r="G400" i="7" s="1"/>
  <c r="F403" i="5"/>
  <c r="E403" i="5"/>
  <c r="E403" i="7" s="1"/>
  <c r="E400" i="7" s="1"/>
  <c r="D403" i="5"/>
  <c r="D403" i="7" s="1"/>
  <c r="D400" i="7" s="1"/>
  <c r="C403" i="5"/>
  <c r="C403" i="7" s="1"/>
  <c r="C400" i="7" s="1"/>
  <c r="R399" i="5"/>
  <c r="R399" i="7" s="1"/>
  <c r="Q399" i="5"/>
  <c r="Q399" i="7" s="1"/>
  <c r="P399" i="5"/>
  <c r="P399" i="7" s="1"/>
  <c r="O399" i="5"/>
  <c r="O399" i="7" s="1"/>
  <c r="N399" i="5"/>
  <c r="N399" i="7" s="1"/>
  <c r="M399" i="5"/>
  <c r="M399" i="7" s="1"/>
  <c r="L399" i="5"/>
  <c r="L399" i="7" s="1"/>
  <c r="K399" i="5"/>
  <c r="K399" i="7" s="1"/>
  <c r="J399" i="5"/>
  <c r="J399" i="7" s="1"/>
  <c r="I399" i="5"/>
  <c r="I399" i="7" s="1"/>
  <c r="H399" i="5"/>
  <c r="H399" i="7" s="1"/>
  <c r="G399" i="5"/>
  <c r="G399" i="7" s="1"/>
  <c r="F399" i="5"/>
  <c r="F399" i="7" s="1"/>
  <c r="E399" i="5"/>
  <c r="E399" i="7" s="1"/>
  <c r="D399" i="5"/>
  <c r="D399" i="7" s="1"/>
  <c r="C399" i="5"/>
  <c r="C399" i="7" s="1"/>
  <c r="R398" i="5"/>
  <c r="R398" i="7" s="1"/>
  <c r="Q398" i="5"/>
  <c r="Q398" i="7" s="1"/>
  <c r="P398" i="5"/>
  <c r="P398" i="7" s="1"/>
  <c r="O398" i="5"/>
  <c r="O398" i="7" s="1"/>
  <c r="N398" i="5"/>
  <c r="N398" i="7" s="1"/>
  <c r="M398" i="5"/>
  <c r="M398" i="7" s="1"/>
  <c r="L398" i="5"/>
  <c r="L398" i="7" s="1"/>
  <c r="K398" i="5"/>
  <c r="K398" i="7" s="1"/>
  <c r="J398" i="5"/>
  <c r="J398" i="7" s="1"/>
  <c r="I398" i="5"/>
  <c r="I398" i="7" s="1"/>
  <c r="H398" i="5"/>
  <c r="H398" i="7" s="1"/>
  <c r="G398" i="5"/>
  <c r="G398" i="7" s="1"/>
  <c r="F398" i="5"/>
  <c r="F398" i="7" s="1"/>
  <c r="E398" i="5"/>
  <c r="E398" i="7" s="1"/>
  <c r="D398" i="5"/>
  <c r="D398" i="7" s="1"/>
  <c r="C398" i="5"/>
  <c r="C398" i="7" s="1"/>
  <c r="R397" i="5"/>
  <c r="R397" i="7" s="1"/>
  <c r="Q397" i="5"/>
  <c r="Q397" i="7" s="1"/>
  <c r="P397" i="5"/>
  <c r="P397" i="7" s="1"/>
  <c r="O397" i="5"/>
  <c r="O397" i="7" s="1"/>
  <c r="N397" i="5"/>
  <c r="N397" i="7" s="1"/>
  <c r="M397" i="5"/>
  <c r="M397" i="7" s="1"/>
  <c r="L397" i="5"/>
  <c r="L397" i="7" s="1"/>
  <c r="K397" i="5"/>
  <c r="K397" i="7" s="1"/>
  <c r="J397" i="5"/>
  <c r="J397" i="7" s="1"/>
  <c r="I397" i="5"/>
  <c r="I397" i="7" s="1"/>
  <c r="H397" i="5"/>
  <c r="H397" i="7" s="1"/>
  <c r="G397" i="5"/>
  <c r="G397" i="7" s="1"/>
  <c r="F397" i="5"/>
  <c r="F397" i="7" s="1"/>
  <c r="E397" i="5"/>
  <c r="E397" i="7" s="1"/>
  <c r="D397" i="5"/>
  <c r="D397" i="7" s="1"/>
  <c r="C397" i="5"/>
  <c r="C397" i="7" s="1"/>
  <c r="R396" i="5"/>
  <c r="R396" i="7" s="1"/>
  <c r="Q396" i="5"/>
  <c r="Q396" i="7" s="1"/>
  <c r="P396" i="5"/>
  <c r="P396" i="7" s="1"/>
  <c r="O396" i="5"/>
  <c r="O396" i="7" s="1"/>
  <c r="N396" i="5"/>
  <c r="N396" i="7" s="1"/>
  <c r="M396" i="5"/>
  <c r="M396" i="7" s="1"/>
  <c r="L396" i="5"/>
  <c r="L396" i="7" s="1"/>
  <c r="K396" i="5"/>
  <c r="K396" i="7" s="1"/>
  <c r="K407" i="7" s="1"/>
  <c r="J396" i="5"/>
  <c r="J396" i="7" s="1"/>
  <c r="I396" i="5"/>
  <c r="I396" i="7" s="1"/>
  <c r="H396" i="5"/>
  <c r="H396" i="7" s="1"/>
  <c r="G396" i="5"/>
  <c r="G396" i="7" s="1"/>
  <c r="F396" i="5"/>
  <c r="F396" i="7" s="1"/>
  <c r="E396" i="5"/>
  <c r="E396" i="7" s="1"/>
  <c r="D396" i="5"/>
  <c r="D396" i="7" s="1"/>
  <c r="C396" i="5"/>
  <c r="C396" i="7" s="1"/>
  <c r="R395" i="5"/>
  <c r="R395" i="7" s="1"/>
  <c r="Q395" i="5"/>
  <c r="Q395" i="7" s="1"/>
  <c r="P395" i="5"/>
  <c r="P395" i="7" s="1"/>
  <c r="O395" i="5"/>
  <c r="O395" i="7" s="1"/>
  <c r="N395" i="5"/>
  <c r="N395" i="7" s="1"/>
  <c r="M395" i="5"/>
  <c r="M395" i="7" s="1"/>
  <c r="L395" i="5"/>
  <c r="L395" i="7" s="1"/>
  <c r="J395" i="5"/>
  <c r="J395" i="7" s="1"/>
  <c r="I395" i="5"/>
  <c r="I395" i="7" s="1"/>
  <c r="H395" i="5"/>
  <c r="H395" i="7" s="1"/>
  <c r="G395" i="5"/>
  <c r="G395" i="7" s="1"/>
  <c r="F395" i="5"/>
  <c r="F395" i="7" s="1"/>
  <c r="E395" i="5"/>
  <c r="E395" i="7" s="1"/>
  <c r="D395" i="5"/>
  <c r="D395" i="7" s="1"/>
  <c r="C395" i="5"/>
  <c r="C395" i="7" s="1"/>
  <c r="R394" i="5"/>
  <c r="R394" i="7" s="1"/>
  <c r="Q394" i="5"/>
  <c r="Q394" i="7" s="1"/>
  <c r="P394" i="5"/>
  <c r="P394" i="7" s="1"/>
  <c r="O394" i="5"/>
  <c r="O394" i="7" s="1"/>
  <c r="N394" i="5"/>
  <c r="N394" i="7" s="1"/>
  <c r="M394" i="5"/>
  <c r="M394" i="7" s="1"/>
  <c r="L394" i="5"/>
  <c r="L394" i="7" s="1"/>
  <c r="J394" i="5"/>
  <c r="J394" i="7" s="1"/>
  <c r="I394" i="5"/>
  <c r="I394" i="7" s="1"/>
  <c r="H394" i="5"/>
  <c r="H394" i="7" s="1"/>
  <c r="G394" i="5"/>
  <c r="G394" i="7" s="1"/>
  <c r="F394" i="5"/>
  <c r="F394" i="7" s="1"/>
  <c r="E394" i="5"/>
  <c r="E394" i="7" s="1"/>
  <c r="D394" i="5"/>
  <c r="D394" i="7" s="1"/>
  <c r="C394" i="5"/>
  <c r="C394" i="7" s="1"/>
  <c r="R393" i="5"/>
  <c r="R393" i="7" s="1"/>
  <c r="Q393" i="5"/>
  <c r="Q393" i="7" s="1"/>
  <c r="P393" i="5"/>
  <c r="P393" i="7" s="1"/>
  <c r="O393" i="5"/>
  <c r="O393" i="7" s="1"/>
  <c r="N393" i="5"/>
  <c r="N393" i="7" s="1"/>
  <c r="M393" i="5"/>
  <c r="M393" i="7" s="1"/>
  <c r="L393" i="5"/>
  <c r="L393" i="7" s="1"/>
  <c r="J393" i="5"/>
  <c r="J393" i="7" s="1"/>
  <c r="I393" i="5"/>
  <c r="I393" i="7" s="1"/>
  <c r="H393" i="5"/>
  <c r="H393" i="7" s="1"/>
  <c r="G393" i="5"/>
  <c r="G393" i="7" s="1"/>
  <c r="F393" i="5"/>
  <c r="F393" i="7" s="1"/>
  <c r="E393" i="5"/>
  <c r="E393" i="7" s="1"/>
  <c r="D393" i="5"/>
  <c r="D393" i="7" s="1"/>
  <c r="C393" i="5"/>
  <c r="C393" i="7" s="1"/>
  <c r="R392" i="5"/>
  <c r="R392" i="7" s="1"/>
  <c r="Q392" i="5"/>
  <c r="Q392" i="7" s="1"/>
  <c r="P392" i="5"/>
  <c r="P392" i="7" s="1"/>
  <c r="O392" i="5"/>
  <c r="O392" i="7" s="1"/>
  <c r="N392" i="5"/>
  <c r="N392" i="7" s="1"/>
  <c r="M392" i="5"/>
  <c r="M392" i="7" s="1"/>
  <c r="L392" i="5"/>
  <c r="L392" i="7" s="1"/>
  <c r="J392" i="5"/>
  <c r="J392" i="7" s="1"/>
  <c r="I392" i="5"/>
  <c r="I392" i="7" s="1"/>
  <c r="H392" i="5"/>
  <c r="H392" i="7" s="1"/>
  <c r="G392" i="5"/>
  <c r="G392" i="7" s="1"/>
  <c r="F392" i="5"/>
  <c r="F392" i="7" s="1"/>
  <c r="E392" i="5"/>
  <c r="E392" i="7" s="1"/>
  <c r="D392" i="5"/>
  <c r="D392" i="7" s="1"/>
  <c r="C392" i="5"/>
  <c r="C392" i="7" s="1"/>
  <c r="R391" i="5"/>
  <c r="R391" i="7" s="1"/>
  <c r="Q391" i="5"/>
  <c r="Q391" i="7" s="1"/>
  <c r="P391" i="5"/>
  <c r="P391" i="7" s="1"/>
  <c r="O391" i="5"/>
  <c r="O391" i="7" s="1"/>
  <c r="N391" i="5"/>
  <c r="N391" i="7" s="1"/>
  <c r="M391" i="5"/>
  <c r="M391" i="7" s="1"/>
  <c r="L391" i="5"/>
  <c r="L391" i="7" s="1"/>
  <c r="J391" i="5"/>
  <c r="J391" i="7" s="1"/>
  <c r="I391" i="5"/>
  <c r="I391" i="7" s="1"/>
  <c r="H391" i="5"/>
  <c r="H391" i="7" s="1"/>
  <c r="G391" i="5"/>
  <c r="G391" i="7" s="1"/>
  <c r="F391" i="5"/>
  <c r="F391" i="7" s="1"/>
  <c r="E391" i="5"/>
  <c r="E391" i="7" s="1"/>
  <c r="D391" i="5"/>
  <c r="D391" i="7" s="1"/>
  <c r="C391" i="5"/>
  <c r="C391" i="7" s="1"/>
  <c r="R390" i="5"/>
  <c r="R390" i="7" s="1"/>
  <c r="Q390" i="5"/>
  <c r="Q390" i="7" s="1"/>
  <c r="P390" i="5"/>
  <c r="P390" i="7" s="1"/>
  <c r="O390" i="5"/>
  <c r="O390" i="7" s="1"/>
  <c r="N390" i="5"/>
  <c r="N390" i="7" s="1"/>
  <c r="M390" i="5"/>
  <c r="M390" i="7" s="1"/>
  <c r="L390" i="5"/>
  <c r="L390" i="7" s="1"/>
  <c r="J390" i="5"/>
  <c r="J390" i="7" s="1"/>
  <c r="I390" i="5"/>
  <c r="I390" i="7" s="1"/>
  <c r="H390" i="5"/>
  <c r="H390" i="7" s="1"/>
  <c r="G390" i="5"/>
  <c r="G390" i="7" s="1"/>
  <c r="F390" i="5"/>
  <c r="F390" i="7" s="1"/>
  <c r="E390" i="5"/>
  <c r="E390" i="7" s="1"/>
  <c r="D390" i="5"/>
  <c r="D390" i="7" s="1"/>
  <c r="C390" i="5"/>
  <c r="C390" i="7" s="1"/>
  <c r="R389" i="5"/>
  <c r="R389" i="7" s="1"/>
  <c r="Q389" i="5"/>
  <c r="Q389" i="7" s="1"/>
  <c r="P389" i="5"/>
  <c r="P389" i="7" s="1"/>
  <c r="O389" i="5"/>
  <c r="O389" i="7" s="1"/>
  <c r="N389" i="5"/>
  <c r="N389" i="7" s="1"/>
  <c r="M389" i="5"/>
  <c r="M389" i="7" s="1"/>
  <c r="L389" i="5"/>
  <c r="L389" i="7" s="1"/>
  <c r="J389" i="5"/>
  <c r="J389" i="7" s="1"/>
  <c r="I389" i="5"/>
  <c r="I389" i="7" s="1"/>
  <c r="H389" i="5"/>
  <c r="H389" i="7" s="1"/>
  <c r="G389" i="5"/>
  <c r="G389" i="7" s="1"/>
  <c r="F389" i="5"/>
  <c r="F389" i="7" s="1"/>
  <c r="E389" i="5"/>
  <c r="E389" i="7" s="1"/>
  <c r="D389" i="5"/>
  <c r="D389" i="7" s="1"/>
  <c r="C389" i="5"/>
  <c r="C389" i="7" s="1"/>
  <c r="R388" i="5"/>
  <c r="R388" i="7" s="1"/>
  <c r="Q388" i="5"/>
  <c r="Q388" i="7" s="1"/>
  <c r="P388" i="5"/>
  <c r="P388" i="7" s="1"/>
  <c r="O388" i="5"/>
  <c r="O388" i="7" s="1"/>
  <c r="N388" i="5"/>
  <c r="N388" i="7" s="1"/>
  <c r="M388" i="5"/>
  <c r="M388" i="7" s="1"/>
  <c r="L388" i="5"/>
  <c r="L388" i="7" s="1"/>
  <c r="J388" i="5"/>
  <c r="J388" i="7" s="1"/>
  <c r="I388" i="5"/>
  <c r="I388" i="7" s="1"/>
  <c r="H388" i="5"/>
  <c r="H388" i="7" s="1"/>
  <c r="G388" i="5"/>
  <c r="G388" i="7" s="1"/>
  <c r="F388" i="5"/>
  <c r="F388" i="7" s="1"/>
  <c r="E388" i="5"/>
  <c r="E388" i="7" s="1"/>
  <c r="D388" i="5"/>
  <c r="D388" i="7" s="1"/>
  <c r="C388" i="5"/>
  <c r="C388" i="7" s="1"/>
  <c r="R387" i="5"/>
  <c r="R387" i="7" s="1"/>
  <c r="Q387" i="5"/>
  <c r="Q387" i="7" s="1"/>
  <c r="P387" i="5"/>
  <c r="P387" i="7" s="1"/>
  <c r="O387" i="5"/>
  <c r="O387" i="7" s="1"/>
  <c r="N387" i="5"/>
  <c r="N387" i="7" s="1"/>
  <c r="M387" i="5"/>
  <c r="M387" i="7" s="1"/>
  <c r="L387" i="5"/>
  <c r="L387" i="7" s="1"/>
  <c r="J387" i="5"/>
  <c r="J387" i="7" s="1"/>
  <c r="I387" i="5"/>
  <c r="I387" i="7" s="1"/>
  <c r="H387" i="5"/>
  <c r="H387" i="7" s="1"/>
  <c r="G387" i="5"/>
  <c r="G387" i="7" s="1"/>
  <c r="F387" i="5"/>
  <c r="F387" i="7" s="1"/>
  <c r="E387" i="5"/>
  <c r="E387" i="7" s="1"/>
  <c r="D387" i="5"/>
  <c r="D387" i="7" s="1"/>
  <c r="C387" i="5"/>
  <c r="C387" i="7" s="1"/>
  <c r="Q381" i="5"/>
  <c r="Q381" i="7" s="1"/>
  <c r="P381" i="5"/>
  <c r="P381" i="7" s="1"/>
  <c r="O381" i="5"/>
  <c r="O381" i="7" s="1"/>
  <c r="N381" i="5"/>
  <c r="N381" i="7" s="1"/>
  <c r="M381" i="5"/>
  <c r="M381" i="7" s="1"/>
  <c r="L381" i="5"/>
  <c r="L381" i="7" s="1"/>
  <c r="K381" i="5"/>
  <c r="K381" i="7" s="1"/>
  <c r="J381" i="5"/>
  <c r="J381" i="7" s="1"/>
  <c r="I381" i="5"/>
  <c r="I381" i="7" s="1"/>
  <c r="H381" i="5"/>
  <c r="H381" i="7" s="1"/>
  <c r="G381" i="5"/>
  <c r="G381" i="7" s="1"/>
  <c r="F381" i="5"/>
  <c r="F381" i="7" s="1"/>
  <c r="E381" i="5"/>
  <c r="E381" i="7" s="1"/>
  <c r="D381" i="5"/>
  <c r="D381" i="7" s="1"/>
  <c r="C381" i="5"/>
  <c r="C381" i="7" s="1"/>
  <c r="Q380" i="5"/>
  <c r="Q380" i="7" s="1"/>
  <c r="P380" i="5"/>
  <c r="P380" i="7" s="1"/>
  <c r="O380" i="5"/>
  <c r="O380" i="7" s="1"/>
  <c r="N380" i="5"/>
  <c r="N380" i="7" s="1"/>
  <c r="M380" i="5"/>
  <c r="M380" i="7" s="1"/>
  <c r="L380" i="5"/>
  <c r="L380" i="7" s="1"/>
  <c r="K380" i="5"/>
  <c r="K380" i="7" s="1"/>
  <c r="J380" i="5"/>
  <c r="J380" i="7" s="1"/>
  <c r="I380" i="5"/>
  <c r="I380" i="7" s="1"/>
  <c r="H380" i="5"/>
  <c r="H380" i="7" s="1"/>
  <c r="G380" i="5"/>
  <c r="G380" i="7" s="1"/>
  <c r="F380" i="5"/>
  <c r="F380" i="7" s="1"/>
  <c r="E380" i="5"/>
  <c r="E380" i="7" s="1"/>
  <c r="D380" i="5"/>
  <c r="D380" i="7" s="1"/>
  <c r="C380" i="5"/>
  <c r="C380" i="7" s="1"/>
  <c r="Q379" i="5"/>
  <c r="Q379" i="7" s="1"/>
  <c r="P379" i="5"/>
  <c r="P379" i="7" s="1"/>
  <c r="O379" i="5"/>
  <c r="O379" i="7" s="1"/>
  <c r="N379" i="5"/>
  <c r="N379" i="7" s="1"/>
  <c r="M379" i="5"/>
  <c r="M379" i="7" s="1"/>
  <c r="L379" i="5"/>
  <c r="L379" i="7" s="1"/>
  <c r="K379" i="5"/>
  <c r="K379" i="7" s="1"/>
  <c r="J379" i="5"/>
  <c r="J379" i="7" s="1"/>
  <c r="I379" i="5"/>
  <c r="I379" i="7" s="1"/>
  <c r="H379" i="5"/>
  <c r="H379" i="7" s="1"/>
  <c r="G379" i="5"/>
  <c r="G379" i="7" s="1"/>
  <c r="F379" i="5"/>
  <c r="F379" i="7" s="1"/>
  <c r="E379" i="5"/>
  <c r="E379" i="7" s="1"/>
  <c r="D379" i="5"/>
  <c r="D379" i="7" s="1"/>
  <c r="C379" i="5"/>
  <c r="C379" i="7" s="1"/>
  <c r="Q378" i="5"/>
  <c r="Q378" i="7" s="1"/>
  <c r="P378" i="5"/>
  <c r="P378" i="7" s="1"/>
  <c r="O378" i="5"/>
  <c r="O378" i="7" s="1"/>
  <c r="N378" i="5"/>
  <c r="N378" i="7" s="1"/>
  <c r="M378" i="5"/>
  <c r="M378" i="7" s="1"/>
  <c r="L378" i="5"/>
  <c r="L378" i="7" s="1"/>
  <c r="K378" i="5"/>
  <c r="K378" i="7" s="1"/>
  <c r="J378" i="5"/>
  <c r="J378" i="7" s="1"/>
  <c r="I378" i="5"/>
  <c r="I378" i="7" s="1"/>
  <c r="H378" i="5"/>
  <c r="H378" i="7" s="1"/>
  <c r="G378" i="5"/>
  <c r="G378" i="7" s="1"/>
  <c r="F378" i="5"/>
  <c r="F378" i="7" s="1"/>
  <c r="E378" i="5"/>
  <c r="E378" i="7" s="1"/>
  <c r="D378" i="5"/>
  <c r="D378" i="7" s="1"/>
  <c r="C378" i="5"/>
  <c r="C378" i="7" s="1"/>
  <c r="Q377" i="5"/>
  <c r="Q377" i="7" s="1"/>
  <c r="P377" i="5"/>
  <c r="P377" i="7" s="1"/>
  <c r="O377" i="5"/>
  <c r="O377" i="7" s="1"/>
  <c r="N377" i="5"/>
  <c r="N377" i="7" s="1"/>
  <c r="M377" i="5"/>
  <c r="M377" i="7" s="1"/>
  <c r="L377" i="5"/>
  <c r="L377" i="7" s="1"/>
  <c r="K377" i="5"/>
  <c r="K377" i="7" s="1"/>
  <c r="J377" i="5"/>
  <c r="J377" i="7" s="1"/>
  <c r="I377" i="5"/>
  <c r="I377" i="7" s="1"/>
  <c r="H377" i="5"/>
  <c r="H377" i="7" s="1"/>
  <c r="G377" i="5"/>
  <c r="G377" i="7" s="1"/>
  <c r="F377" i="5"/>
  <c r="F377" i="7" s="1"/>
  <c r="E377" i="5"/>
  <c r="E377" i="7" s="1"/>
  <c r="D377" i="5"/>
  <c r="D377" i="7" s="1"/>
  <c r="C377" i="5"/>
  <c r="C377" i="7" s="1"/>
  <c r="Q376" i="5"/>
  <c r="Q376" i="7" s="1"/>
  <c r="P376" i="5"/>
  <c r="P376" i="7" s="1"/>
  <c r="O376" i="5"/>
  <c r="O376" i="7" s="1"/>
  <c r="N376" i="5"/>
  <c r="N376" i="7" s="1"/>
  <c r="M376" i="5"/>
  <c r="M376" i="7" s="1"/>
  <c r="L376" i="5"/>
  <c r="L376" i="7" s="1"/>
  <c r="K376" i="5"/>
  <c r="K376" i="7" s="1"/>
  <c r="J376" i="5"/>
  <c r="J376" i="7" s="1"/>
  <c r="I376" i="5"/>
  <c r="I376" i="7" s="1"/>
  <c r="H376" i="5"/>
  <c r="H376" i="7" s="1"/>
  <c r="G376" i="5"/>
  <c r="G376" i="7" s="1"/>
  <c r="F376" i="5"/>
  <c r="F376" i="7" s="1"/>
  <c r="E376" i="5"/>
  <c r="E376" i="7" s="1"/>
  <c r="D376" i="5"/>
  <c r="D376" i="7" s="1"/>
  <c r="C376" i="5"/>
  <c r="C376" i="7" s="1"/>
  <c r="Q375" i="5"/>
  <c r="Q375" i="7" s="1"/>
  <c r="P375" i="5"/>
  <c r="P375" i="7" s="1"/>
  <c r="O375" i="5"/>
  <c r="O375" i="7" s="1"/>
  <c r="N375" i="5"/>
  <c r="N375" i="7" s="1"/>
  <c r="M375" i="5"/>
  <c r="M375" i="7" s="1"/>
  <c r="L375" i="5"/>
  <c r="L375" i="7" s="1"/>
  <c r="K375" i="5"/>
  <c r="K375" i="7" s="1"/>
  <c r="J375" i="5"/>
  <c r="J375" i="7" s="1"/>
  <c r="I375" i="5"/>
  <c r="I375" i="7" s="1"/>
  <c r="H375" i="5"/>
  <c r="H375" i="7" s="1"/>
  <c r="G375" i="5"/>
  <c r="G375" i="7" s="1"/>
  <c r="F375" i="5"/>
  <c r="E375" i="5"/>
  <c r="E375" i="7" s="1"/>
  <c r="D375" i="5"/>
  <c r="D375" i="7" s="1"/>
  <c r="C375" i="5"/>
  <c r="C375" i="7" s="1"/>
  <c r="Q374" i="5"/>
  <c r="Q374" i="7" s="1"/>
  <c r="P374" i="5"/>
  <c r="P374" i="7" s="1"/>
  <c r="O374" i="5"/>
  <c r="N374" i="5"/>
  <c r="N374" i="7" s="1"/>
  <c r="M374" i="5"/>
  <c r="M374" i="7" s="1"/>
  <c r="L374" i="5"/>
  <c r="L374" i="7" s="1"/>
  <c r="K374" i="5"/>
  <c r="J374" i="5"/>
  <c r="J374" i="7" s="1"/>
  <c r="I374" i="5"/>
  <c r="I374" i="7" s="1"/>
  <c r="H374" i="5"/>
  <c r="H374" i="7" s="1"/>
  <c r="G374" i="5"/>
  <c r="F374" i="5"/>
  <c r="F374" i="7" s="1"/>
  <c r="E374" i="5"/>
  <c r="E374" i="7" s="1"/>
  <c r="D374" i="5"/>
  <c r="D374" i="7" s="1"/>
  <c r="C374" i="5"/>
  <c r="Q368" i="5"/>
  <c r="Q368" i="7" s="1"/>
  <c r="P368" i="5"/>
  <c r="P368" i="7" s="1"/>
  <c r="O368" i="5"/>
  <c r="O368" i="7" s="1"/>
  <c r="N368" i="5"/>
  <c r="N368" i="7" s="1"/>
  <c r="M368" i="5"/>
  <c r="M368" i="7" s="1"/>
  <c r="L368" i="5"/>
  <c r="L368" i="7" s="1"/>
  <c r="K368" i="5"/>
  <c r="K368" i="7" s="1"/>
  <c r="J368" i="5"/>
  <c r="J368" i="7" s="1"/>
  <c r="I368" i="5"/>
  <c r="I368" i="7" s="1"/>
  <c r="H368" i="5"/>
  <c r="H368" i="7" s="1"/>
  <c r="G368" i="5"/>
  <c r="G368" i="7" s="1"/>
  <c r="F368" i="5"/>
  <c r="F368" i="7" s="1"/>
  <c r="E368" i="5"/>
  <c r="E368" i="7" s="1"/>
  <c r="D368" i="5"/>
  <c r="D368" i="7" s="1"/>
  <c r="C368" i="5"/>
  <c r="C368" i="7" s="1"/>
  <c r="Q367" i="5"/>
  <c r="Q367" i="7" s="1"/>
  <c r="P367" i="5"/>
  <c r="P367" i="7" s="1"/>
  <c r="O367" i="5"/>
  <c r="O367" i="7" s="1"/>
  <c r="N367" i="5"/>
  <c r="N367" i="7" s="1"/>
  <c r="M367" i="5"/>
  <c r="M367" i="7" s="1"/>
  <c r="L367" i="5"/>
  <c r="L367" i="7" s="1"/>
  <c r="K367" i="5"/>
  <c r="K367" i="7" s="1"/>
  <c r="J367" i="5"/>
  <c r="J367" i="7" s="1"/>
  <c r="I367" i="5"/>
  <c r="I367" i="7" s="1"/>
  <c r="H367" i="5"/>
  <c r="H367" i="7" s="1"/>
  <c r="G367" i="5"/>
  <c r="G367" i="7" s="1"/>
  <c r="F367" i="5"/>
  <c r="F367" i="7" s="1"/>
  <c r="E367" i="5"/>
  <c r="E367" i="7" s="1"/>
  <c r="D367" i="5"/>
  <c r="D367" i="7" s="1"/>
  <c r="C367" i="5"/>
  <c r="C367" i="7" s="1"/>
  <c r="Q366" i="5"/>
  <c r="Q366" i="7" s="1"/>
  <c r="P366" i="5"/>
  <c r="P366" i="7" s="1"/>
  <c r="O366" i="5"/>
  <c r="O366" i="7" s="1"/>
  <c r="N366" i="5"/>
  <c r="N366" i="7" s="1"/>
  <c r="M366" i="5"/>
  <c r="M366" i="7" s="1"/>
  <c r="L366" i="5"/>
  <c r="L366" i="7" s="1"/>
  <c r="K366" i="5"/>
  <c r="K366" i="7" s="1"/>
  <c r="J366" i="5"/>
  <c r="J366" i="7" s="1"/>
  <c r="I366" i="5"/>
  <c r="I366" i="7" s="1"/>
  <c r="H366" i="5"/>
  <c r="H366" i="7" s="1"/>
  <c r="G366" i="5"/>
  <c r="G366" i="7" s="1"/>
  <c r="F366" i="5"/>
  <c r="F366" i="7" s="1"/>
  <c r="E366" i="5"/>
  <c r="E366" i="7" s="1"/>
  <c r="D366" i="5"/>
  <c r="D366" i="7" s="1"/>
  <c r="C366" i="5"/>
  <c r="C366" i="7" s="1"/>
  <c r="Q364" i="5"/>
  <c r="Q364" i="7" s="1"/>
  <c r="P364" i="5"/>
  <c r="P364" i="7" s="1"/>
  <c r="O364" i="5"/>
  <c r="O364" i="7" s="1"/>
  <c r="N364" i="5"/>
  <c r="N364" i="7" s="1"/>
  <c r="M364" i="5"/>
  <c r="M364" i="7" s="1"/>
  <c r="L364" i="5"/>
  <c r="L364" i="7" s="1"/>
  <c r="K364" i="5"/>
  <c r="K364" i="7" s="1"/>
  <c r="J364" i="5"/>
  <c r="J364" i="7" s="1"/>
  <c r="I364" i="5"/>
  <c r="I364" i="7" s="1"/>
  <c r="H364" i="5"/>
  <c r="H364" i="7" s="1"/>
  <c r="G364" i="5"/>
  <c r="G364" i="7" s="1"/>
  <c r="F364" i="5"/>
  <c r="F364" i="7" s="1"/>
  <c r="E364" i="5"/>
  <c r="E364" i="7" s="1"/>
  <c r="D364" i="5"/>
  <c r="D364" i="7" s="1"/>
  <c r="C364" i="5"/>
  <c r="C364" i="7" s="1"/>
  <c r="Q362" i="5"/>
  <c r="Q362" i="7" s="1"/>
  <c r="P362" i="5"/>
  <c r="P362" i="7" s="1"/>
  <c r="O362" i="5"/>
  <c r="O362" i="7" s="1"/>
  <c r="N362" i="5"/>
  <c r="N362" i="7" s="1"/>
  <c r="M362" i="5"/>
  <c r="M362" i="7" s="1"/>
  <c r="L362" i="5"/>
  <c r="L362" i="7" s="1"/>
  <c r="K362" i="5"/>
  <c r="K362" i="7" s="1"/>
  <c r="J362" i="5"/>
  <c r="J362" i="7" s="1"/>
  <c r="I362" i="5"/>
  <c r="H362" i="5"/>
  <c r="H362" i="7" s="1"/>
  <c r="G362" i="5"/>
  <c r="G362" i="7" s="1"/>
  <c r="F362" i="5"/>
  <c r="F362" i="7" s="1"/>
  <c r="E362" i="5"/>
  <c r="E362" i="7" s="1"/>
  <c r="D362" i="5"/>
  <c r="D362" i="7" s="1"/>
  <c r="C362" i="5"/>
  <c r="C362" i="7" s="1"/>
  <c r="Q361" i="5"/>
  <c r="P361" i="5"/>
  <c r="P361" i="7" s="1"/>
  <c r="O361" i="5"/>
  <c r="O361" i="7" s="1"/>
  <c r="N361" i="5"/>
  <c r="M361" i="5"/>
  <c r="M361" i="7" s="1"/>
  <c r="L361" i="5"/>
  <c r="L361" i="7" s="1"/>
  <c r="K361" i="5"/>
  <c r="K361" i="7" s="1"/>
  <c r="J361" i="5"/>
  <c r="I361" i="5"/>
  <c r="I361" i="7" s="1"/>
  <c r="H361" i="5"/>
  <c r="H361" i="7" s="1"/>
  <c r="G361" i="5"/>
  <c r="G361" i="7" s="1"/>
  <c r="F361" i="5"/>
  <c r="E361" i="5"/>
  <c r="D361" i="5"/>
  <c r="D361" i="7" s="1"/>
  <c r="C361" i="5"/>
  <c r="C361" i="7" s="1"/>
  <c r="Q354" i="5"/>
  <c r="Q354" i="7" s="1"/>
  <c r="P354" i="5"/>
  <c r="P354" i="7" s="1"/>
  <c r="O354" i="5"/>
  <c r="O354" i="7" s="1"/>
  <c r="N354" i="5"/>
  <c r="N354" i="7" s="1"/>
  <c r="M354" i="5"/>
  <c r="M354" i="7" s="1"/>
  <c r="L354" i="5"/>
  <c r="L354" i="7" s="1"/>
  <c r="K354" i="5"/>
  <c r="K354" i="7" s="1"/>
  <c r="J354" i="5"/>
  <c r="J354" i="7" s="1"/>
  <c r="I354" i="5"/>
  <c r="I354" i="7" s="1"/>
  <c r="H354" i="5"/>
  <c r="H354" i="7" s="1"/>
  <c r="G354" i="5"/>
  <c r="G354" i="7" s="1"/>
  <c r="F354" i="5"/>
  <c r="F354" i="7" s="1"/>
  <c r="E354" i="5"/>
  <c r="E354" i="7" s="1"/>
  <c r="D354" i="5"/>
  <c r="D354" i="7" s="1"/>
  <c r="C354" i="5"/>
  <c r="C354" i="7" s="1"/>
  <c r="Q353" i="5"/>
  <c r="Q353" i="7" s="1"/>
  <c r="P353" i="5"/>
  <c r="P353" i="7" s="1"/>
  <c r="O353" i="5"/>
  <c r="O353" i="7" s="1"/>
  <c r="N353" i="5"/>
  <c r="N353" i="7" s="1"/>
  <c r="M353" i="5"/>
  <c r="M353" i="7" s="1"/>
  <c r="L353" i="5"/>
  <c r="L353" i="7" s="1"/>
  <c r="K353" i="5"/>
  <c r="K353" i="7" s="1"/>
  <c r="J353" i="5"/>
  <c r="J353" i="7" s="1"/>
  <c r="I353" i="5"/>
  <c r="I353" i="7" s="1"/>
  <c r="H353" i="5"/>
  <c r="H353" i="7" s="1"/>
  <c r="G353" i="5"/>
  <c r="G353" i="7" s="1"/>
  <c r="F353" i="5"/>
  <c r="F353" i="7" s="1"/>
  <c r="E353" i="5"/>
  <c r="E353" i="7" s="1"/>
  <c r="D353" i="5"/>
  <c r="D353" i="7" s="1"/>
  <c r="C353" i="5"/>
  <c r="C353" i="7" s="1"/>
  <c r="Q352" i="5"/>
  <c r="Q352" i="7" s="1"/>
  <c r="P352" i="5"/>
  <c r="P352" i="7" s="1"/>
  <c r="O352" i="5"/>
  <c r="O352" i="7" s="1"/>
  <c r="N352" i="5"/>
  <c r="N352" i="7" s="1"/>
  <c r="M352" i="5"/>
  <c r="M352" i="7" s="1"/>
  <c r="L352" i="5"/>
  <c r="L352" i="7" s="1"/>
  <c r="K352" i="5"/>
  <c r="K352" i="7" s="1"/>
  <c r="J352" i="5"/>
  <c r="J352" i="7" s="1"/>
  <c r="I352" i="5"/>
  <c r="I352" i="7" s="1"/>
  <c r="H352" i="5"/>
  <c r="H352" i="7" s="1"/>
  <c r="G352" i="5"/>
  <c r="G352" i="7" s="1"/>
  <c r="F352" i="5"/>
  <c r="F352" i="7" s="1"/>
  <c r="E352" i="5"/>
  <c r="E352" i="7" s="1"/>
  <c r="D352" i="5"/>
  <c r="D352" i="7" s="1"/>
  <c r="C352" i="5"/>
  <c r="C352" i="7" s="1"/>
  <c r="Q351" i="5"/>
  <c r="Q351" i="7" s="1"/>
  <c r="P351" i="5"/>
  <c r="P351" i="7" s="1"/>
  <c r="O351" i="5"/>
  <c r="O351" i="7" s="1"/>
  <c r="N351" i="5"/>
  <c r="N351" i="7" s="1"/>
  <c r="M351" i="5"/>
  <c r="M351" i="7" s="1"/>
  <c r="L351" i="5"/>
  <c r="L351" i="7" s="1"/>
  <c r="K351" i="5"/>
  <c r="K351" i="7" s="1"/>
  <c r="J351" i="5"/>
  <c r="J351" i="7" s="1"/>
  <c r="I351" i="5"/>
  <c r="I351" i="7" s="1"/>
  <c r="H351" i="5"/>
  <c r="H351" i="7" s="1"/>
  <c r="G351" i="5"/>
  <c r="G351" i="7" s="1"/>
  <c r="F351" i="5"/>
  <c r="F351" i="7" s="1"/>
  <c r="E351" i="5"/>
  <c r="E351" i="7" s="1"/>
  <c r="D351" i="5"/>
  <c r="D351" i="7" s="1"/>
  <c r="C351" i="5"/>
  <c r="C351" i="7" s="1"/>
  <c r="Q350" i="5"/>
  <c r="Q350" i="7" s="1"/>
  <c r="P350" i="5"/>
  <c r="P350" i="7" s="1"/>
  <c r="O350" i="5"/>
  <c r="O350" i="7" s="1"/>
  <c r="N350" i="5"/>
  <c r="N350" i="7" s="1"/>
  <c r="M350" i="5"/>
  <c r="M350" i="7" s="1"/>
  <c r="L350" i="5"/>
  <c r="L350" i="7" s="1"/>
  <c r="K350" i="5"/>
  <c r="K350" i="7" s="1"/>
  <c r="J350" i="5"/>
  <c r="J350" i="7" s="1"/>
  <c r="I350" i="5"/>
  <c r="I350" i="7" s="1"/>
  <c r="H350" i="5"/>
  <c r="H350" i="7" s="1"/>
  <c r="G350" i="5"/>
  <c r="G350" i="7" s="1"/>
  <c r="F350" i="5"/>
  <c r="F350" i="7" s="1"/>
  <c r="E350" i="5"/>
  <c r="E350" i="7" s="1"/>
  <c r="D350" i="5"/>
  <c r="D350" i="7" s="1"/>
  <c r="C350" i="5"/>
  <c r="C350" i="7" s="1"/>
  <c r="Q349" i="5"/>
  <c r="Q349" i="7" s="1"/>
  <c r="P349" i="5"/>
  <c r="P349" i="7" s="1"/>
  <c r="O349" i="5"/>
  <c r="O349" i="7" s="1"/>
  <c r="N349" i="5"/>
  <c r="N349" i="7" s="1"/>
  <c r="M349" i="5"/>
  <c r="M349" i="7" s="1"/>
  <c r="L349" i="5"/>
  <c r="L349" i="7" s="1"/>
  <c r="K349" i="5"/>
  <c r="K349" i="7" s="1"/>
  <c r="J349" i="5"/>
  <c r="J349" i="7" s="1"/>
  <c r="I349" i="5"/>
  <c r="I349" i="7" s="1"/>
  <c r="H349" i="5"/>
  <c r="H349" i="7" s="1"/>
  <c r="G349" i="5"/>
  <c r="G349" i="7" s="1"/>
  <c r="F349" i="5"/>
  <c r="F349" i="7" s="1"/>
  <c r="E349" i="5"/>
  <c r="E349" i="7" s="1"/>
  <c r="D349" i="5"/>
  <c r="D349" i="7" s="1"/>
  <c r="C349" i="5"/>
  <c r="C349" i="7" s="1"/>
  <c r="Q348" i="5"/>
  <c r="Q348" i="7" s="1"/>
  <c r="P348" i="5"/>
  <c r="P348" i="7" s="1"/>
  <c r="O348" i="5"/>
  <c r="N348" i="5"/>
  <c r="N348" i="7" s="1"/>
  <c r="M348" i="5"/>
  <c r="M348" i="7" s="1"/>
  <c r="L348" i="5"/>
  <c r="L348" i="7" s="1"/>
  <c r="K348" i="5"/>
  <c r="K348" i="7" s="1"/>
  <c r="J348" i="5"/>
  <c r="J348" i="7" s="1"/>
  <c r="I348" i="5"/>
  <c r="I348" i="7" s="1"/>
  <c r="H348" i="5"/>
  <c r="H348" i="7" s="1"/>
  <c r="G348" i="5"/>
  <c r="F348" i="5"/>
  <c r="F348" i="7" s="1"/>
  <c r="E348" i="5"/>
  <c r="E348" i="7" s="1"/>
  <c r="D348" i="5"/>
  <c r="D348" i="7" s="1"/>
  <c r="C348" i="5"/>
  <c r="C348" i="7" s="1"/>
  <c r="Q346" i="5"/>
  <c r="Q346" i="7" s="1"/>
  <c r="P346" i="5"/>
  <c r="P346" i="7" s="1"/>
  <c r="O346" i="5"/>
  <c r="O346" i="7" s="1"/>
  <c r="N346" i="5"/>
  <c r="N346" i="7" s="1"/>
  <c r="M346" i="5"/>
  <c r="M346" i="7" s="1"/>
  <c r="L346" i="5"/>
  <c r="L346" i="7" s="1"/>
  <c r="K346" i="5"/>
  <c r="K346" i="7" s="1"/>
  <c r="J346" i="5"/>
  <c r="J346" i="7" s="1"/>
  <c r="I346" i="5"/>
  <c r="I346" i="7" s="1"/>
  <c r="H346" i="5"/>
  <c r="H346" i="7" s="1"/>
  <c r="G346" i="5"/>
  <c r="G346" i="7" s="1"/>
  <c r="F346" i="5"/>
  <c r="F346" i="7" s="1"/>
  <c r="E346" i="5"/>
  <c r="E346" i="7" s="1"/>
  <c r="D346" i="5"/>
  <c r="D346" i="7" s="1"/>
  <c r="C346" i="5"/>
  <c r="C346" i="7" s="1"/>
  <c r="Q345" i="5"/>
  <c r="Q345" i="7" s="1"/>
  <c r="P345" i="5"/>
  <c r="P345" i="7" s="1"/>
  <c r="O345" i="5"/>
  <c r="O345" i="7" s="1"/>
  <c r="N345" i="5"/>
  <c r="N345" i="7" s="1"/>
  <c r="M345" i="5"/>
  <c r="M345" i="7" s="1"/>
  <c r="L345" i="5"/>
  <c r="L345" i="7" s="1"/>
  <c r="K345" i="5"/>
  <c r="K345" i="7" s="1"/>
  <c r="J345" i="5"/>
  <c r="J345" i="7" s="1"/>
  <c r="I345" i="5"/>
  <c r="I345" i="7" s="1"/>
  <c r="H345" i="5"/>
  <c r="H345" i="7" s="1"/>
  <c r="G345" i="5"/>
  <c r="G345" i="7" s="1"/>
  <c r="F345" i="5"/>
  <c r="F345" i="7" s="1"/>
  <c r="E345" i="5"/>
  <c r="E345" i="7" s="1"/>
  <c r="D345" i="5"/>
  <c r="D345" i="7" s="1"/>
  <c r="C345" i="5"/>
  <c r="Q344" i="5"/>
  <c r="Q344" i="7" s="1"/>
  <c r="P344" i="5"/>
  <c r="P344" i="7" s="1"/>
  <c r="O344" i="5"/>
  <c r="O344" i="7" s="1"/>
  <c r="N344" i="5"/>
  <c r="N344" i="7" s="1"/>
  <c r="M344" i="5"/>
  <c r="M344" i="7" s="1"/>
  <c r="L344" i="5"/>
  <c r="L344" i="7" s="1"/>
  <c r="K344" i="5"/>
  <c r="K344" i="7" s="1"/>
  <c r="J344" i="5"/>
  <c r="J344" i="7" s="1"/>
  <c r="I344" i="5"/>
  <c r="I344" i="7" s="1"/>
  <c r="H344" i="5"/>
  <c r="H344" i="7" s="1"/>
  <c r="G344" i="5"/>
  <c r="G344" i="7" s="1"/>
  <c r="F344" i="5"/>
  <c r="F344" i="7" s="1"/>
  <c r="E344" i="5"/>
  <c r="E344" i="7" s="1"/>
  <c r="D344" i="5"/>
  <c r="D344" i="7" s="1"/>
  <c r="C344" i="5"/>
  <c r="C344" i="7" s="1"/>
  <c r="Q342" i="5"/>
  <c r="Q342" i="7" s="1"/>
  <c r="P342" i="5"/>
  <c r="P342" i="7" s="1"/>
  <c r="O342" i="5"/>
  <c r="O342" i="7" s="1"/>
  <c r="N342" i="5"/>
  <c r="N342" i="7" s="1"/>
  <c r="M342" i="5"/>
  <c r="M342" i="7" s="1"/>
  <c r="L342" i="5"/>
  <c r="L342" i="7" s="1"/>
  <c r="K342" i="5"/>
  <c r="K342" i="7" s="1"/>
  <c r="J342" i="5"/>
  <c r="J342" i="7" s="1"/>
  <c r="I342" i="5"/>
  <c r="I342" i="7" s="1"/>
  <c r="H342" i="5"/>
  <c r="H342" i="7" s="1"/>
  <c r="G342" i="5"/>
  <c r="G342" i="7" s="1"/>
  <c r="F342" i="5"/>
  <c r="F342" i="7" s="1"/>
  <c r="E342" i="5"/>
  <c r="E342" i="7" s="1"/>
  <c r="D342" i="5"/>
  <c r="D342" i="7" s="1"/>
  <c r="C342" i="5"/>
  <c r="C342" i="7" s="1"/>
  <c r="Q341" i="5"/>
  <c r="Q341" i="7" s="1"/>
  <c r="P341" i="5"/>
  <c r="P341" i="7" s="1"/>
  <c r="O341" i="5"/>
  <c r="O341" i="7" s="1"/>
  <c r="N341" i="5"/>
  <c r="N341" i="7" s="1"/>
  <c r="M341" i="5"/>
  <c r="M341" i="7" s="1"/>
  <c r="L341" i="5"/>
  <c r="L341" i="7" s="1"/>
  <c r="K341" i="5"/>
  <c r="K341" i="7" s="1"/>
  <c r="J341" i="5"/>
  <c r="J341" i="7" s="1"/>
  <c r="I341" i="5"/>
  <c r="I341" i="7" s="1"/>
  <c r="H341" i="5"/>
  <c r="H341" i="7" s="1"/>
  <c r="G341" i="5"/>
  <c r="G341" i="7" s="1"/>
  <c r="F341" i="5"/>
  <c r="F341" i="7" s="1"/>
  <c r="E341" i="5"/>
  <c r="E341" i="7" s="1"/>
  <c r="D341" i="5"/>
  <c r="D341" i="7" s="1"/>
  <c r="C341" i="5"/>
  <c r="C341" i="7" s="1"/>
  <c r="Q340" i="5"/>
  <c r="Q340" i="7" s="1"/>
  <c r="P340" i="5"/>
  <c r="P340" i="7" s="1"/>
  <c r="O340" i="5"/>
  <c r="O340" i="7" s="1"/>
  <c r="N340" i="5"/>
  <c r="N340" i="7" s="1"/>
  <c r="M340" i="5"/>
  <c r="M340" i="7" s="1"/>
  <c r="L340" i="5"/>
  <c r="L340" i="7" s="1"/>
  <c r="K340" i="5"/>
  <c r="K340" i="7" s="1"/>
  <c r="J340" i="5"/>
  <c r="J340" i="7" s="1"/>
  <c r="I340" i="5"/>
  <c r="I340" i="7" s="1"/>
  <c r="H340" i="5"/>
  <c r="H340" i="7" s="1"/>
  <c r="G340" i="5"/>
  <c r="G340" i="7" s="1"/>
  <c r="F340" i="5"/>
  <c r="F340" i="7" s="1"/>
  <c r="E340" i="5"/>
  <c r="E340" i="7" s="1"/>
  <c r="D340" i="5"/>
  <c r="D340" i="7" s="1"/>
  <c r="C340" i="5"/>
  <c r="C340" i="7" s="1"/>
  <c r="Q339" i="5"/>
  <c r="Q339" i="7" s="1"/>
  <c r="P339" i="5"/>
  <c r="P339" i="7" s="1"/>
  <c r="O339" i="5"/>
  <c r="O339" i="7" s="1"/>
  <c r="N339" i="5"/>
  <c r="N339" i="7" s="1"/>
  <c r="M339" i="5"/>
  <c r="M339" i="7" s="1"/>
  <c r="L339" i="5"/>
  <c r="L339" i="7" s="1"/>
  <c r="K339" i="5"/>
  <c r="K339" i="7" s="1"/>
  <c r="J339" i="5"/>
  <c r="J339" i="7" s="1"/>
  <c r="I339" i="5"/>
  <c r="I339" i="7" s="1"/>
  <c r="H339" i="5"/>
  <c r="H339" i="7" s="1"/>
  <c r="G339" i="5"/>
  <c r="G339" i="7" s="1"/>
  <c r="F339" i="5"/>
  <c r="F339" i="7" s="1"/>
  <c r="E339" i="5"/>
  <c r="E339" i="7" s="1"/>
  <c r="D339" i="5"/>
  <c r="D339" i="7" s="1"/>
  <c r="C339" i="5"/>
  <c r="C339" i="7" s="1"/>
  <c r="Q338" i="5"/>
  <c r="Q338" i="7" s="1"/>
  <c r="P338" i="5"/>
  <c r="P338" i="7" s="1"/>
  <c r="O338" i="5"/>
  <c r="O338" i="7" s="1"/>
  <c r="N338" i="5"/>
  <c r="N338" i="7" s="1"/>
  <c r="M338" i="5"/>
  <c r="M338" i="7" s="1"/>
  <c r="L338" i="5"/>
  <c r="L338" i="7" s="1"/>
  <c r="K338" i="5"/>
  <c r="K338" i="7" s="1"/>
  <c r="J338" i="5"/>
  <c r="J338" i="7" s="1"/>
  <c r="I338" i="5"/>
  <c r="I338" i="7" s="1"/>
  <c r="H338" i="5"/>
  <c r="H338" i="7" s="1"/>
  <c r="G338" i="5"/>
  <c r="G338" i="7" s="1"/>
  <c r="F338" i="5"/>
  <c r="F338" i="7" s="1"/>
  <c r="E338" i="5"/>
  <c r="E338" i="7" s="1"/>
  <c r="D338" i="5"/>
  <c r="D338" i="7" s="1"/>
  <c r="C338" i="5"/>
  <c r="C338" i="7" s="1"/>
  <c r="Q337" i="5"/>
  <c r="Q337" i="7" s="1"/>
  <c r="P337" i="5"/>
  <c r="P337" i="7" s="1"/>
  <c r="O337" i="5"/>
  <c r="O337" i="7" s="1"/>
  <c r="N337" i="5"/>
  <c r="N337" i="7" s="1"/>
  <c r="M337" i="5"/>
  <c r="M337" i="7" s="1"/>
  <c r="L337" i="5"/>
  <c r="L337" i="7" s="1"/>
  <c r="K337" i="5"/>
  <c r="K337" i="7" s="1"/>
  <c r="J337" i="5"/>
  <c r="J337" i="7" s="1"/>
  <c r="I337" i="5"/>
  <c r="I337" i="7" s="1"/>
  <c r="H337" i="5"/>
  <c r="H337" i="7" s="1"/>
  <c r="G337" i="5"/>
  <c r="G337" i="7" s="1"/>
  <c r="F337" i="5"/>
  <c r="F337" i="7" s="1"/>
  <c r="E337" i="5"/>
  <c r="E337" i="7" s="1"/>
  <c r="D337" i="5"/>
  <c r="D337" i="7" s="1"/>
  <c r="C337" i="5"/>
  <c r="C337" i="7" s="1"/>
  <c r="Q336" i="5"/>
  <c r="Q336" i="7" s="1"/>
  <c r="P336" i="5"/>
  <c r="P336" i="7" s="1"/>
  <c r="O336" i="5"/>
  <c r="N336" i="5"/>
  <c r="N336" i="7" s="1"/>
  <c r="M336" i="5"/>
  <c r="M336" i="7" s="1"/>
  <c r="L336" i="5"/>
  <c r="L336" i="7" s="1"/>
  <c r="K336" i="5"/>
  <c r="K336" i="7" s="1"/>
  <c r="J336" i="5"/>
  <c r="J336" i="7" s="1"/>
  <c r="I336" i="5"/>
  <c r="I336" i="7" s="1"/>
  <c r="H336" i="5"/>
  <c r="H336" i="7" s="1"/>
  <c r="G336" i="5"/>
  <c r="F336" i="5"/>
  <c r="F336" i="7" s="1"/>
  <c r="E336" i="5"/>
  <c r="E336" i="7" s="1"/>
  <c r="D336" i="5"/>
  <c r="D336" i="7" s="1"/>
  <c r="C336" i="5"/>
  <c r="C336" i="7" s="1"/>
  <c r="Q334" i="5"/>
  <c r="Q334" i="7" s="1"/>
  <c r="P334" i="5"/>
  <c r="P334" i="7" s="1"/>
  <c r="O334" i="5"/>
  <c r="O334" i="7" s="1"/>
  <c r="N334" i="5"/>
  <c r="N334" i="7" s="1"/>
  <c r="M334" i="5"/>
  <c r="M334" i="7" s="1"/>
  <c r="L334" i="5"/>
  <c r="L334" i="7" s="1"/>
  <c r="K334" i="5"/>
  <c r="K334" i="7" s="1"/>
  <c r="J334" i="5"/>
  <c r="J334" i="7" s="1"/>
  <c r="I334" i="5"/>
  <c r="I334" i="7" s="1"/>
  <c r="H334" i="5"/>
  <c r="H334" i="7" s="1"/>
  <c r="G334" i="5"/>
  <c r="G334" i="7" s="1"/>
  <c r="F334" i="5"/>
  <c r="F334" i="7" s="1"/>
  <c r="E334" i="5"/>
  <c r="E334" i="7" s="1"/>
  <c r="D334" i="5"/>
  <c r="D334" i="7" s="1"/>
  <c r="C334" i="5"/>
  <c r="C334" i="7" s="1"/>
  <c r="Q333" i="5"/>
  <c r="Q333" i="7" s="1"/>
  <c r="P333" i="5"/>
  <c r="P333" i="7" s="1"/>
  <c r="O333" i="5"/>
  <c r="O333" i="7" s="1"/>
  <c r="N333" i="5"/>
  <c r="N333" i="7" s="1"/>
  <c r="M333" i="5"/>
  <c r="M333" i="7" s="1"/>
  <c r="L333" i="5"/>
  <c r="L333" i="7" s="1"/>
  <c r="K333" i="5"/>
  <c r="K333" i="7" s="1"/>
  <c r="J333" i="5"/>
  <c r="J333" i="7" s="1"/>
  <c r="I333" i="5"/>
  <c r="I333" i="7" s="1"/>
  <c r="H333" i="5"/>
  <c r="H333" i="7" s="1"/>
  <c r="G333" i="5"/>
  <c r="G333" i="7" s="1"/>
  <c r="F333" i="5"/>
  <c r="F333" i="7" s="1"/>
  <c r="E333" i="5"/>
  <c r="E333" i="7" s="1"/>
  <c r="D333" i="5"/>
  <c r="D333" i="7" s="1"/>
  <c r="C333" i="5"/>
  <c r="C333" i="7" s="1"/>
  <c r="Q332" i="5"/>
  <c r="Q332" i="7" s="1"/>
  <c r="P332" i="5"/>
  <c r="P332" i="7" s="1"/>
  <c r="O332" i="5"/>
  <c r="O332" i="7" s="1"/>
  <c r="N332" i="5"/>
  <c r="N332" i="7" s="1"/>
  <c r="M332" i="5"/>
  <c r="M332" i="7" s="1"/>
  <c r="L332" i="5"/>
  <c r="L332" i="7" s="1"/>
  <c r="K332" i="5"/>
  <c r="K332" i="7" s="1"/>
  <c r="J332" i="5"/>
  <c r="J332" i="7" s="1"/>
  <c r="I332" i="5"/>
  <c r="I332" i="7" s="1"/>
  <c r="H332" i="5"/>
  <c r="H332" i="7" s="1"/>
  <c r="G332" i="5"/>
  <c r="G332" i="7" s="1"/>
  <c r="F332" i="5"/>
  <c r="F332" i="7" s="1"/>
  <c r="E332" i="5"/>
  <c r="E332" i="7" s="1"/>
  <c r="D332" i="5"/>
  <c r="D332" i="7" s="1"/>
  <c r="C332" i="5"/>
  <c r="C332" i="7" s="1"/>
  <c r="Q331" i="5"/>
  <c r="Q331" i="7" s="1"/>
  <c r="P331" i="5"/>
  <c r="P331" i="7" s="1"/>
  <c r="O331" i="5"/>
  <c r="O331" i="7" s="1"/>
  <c r="N331" i="5"/>
  <c r="N331" i="7" s="1"/>
  <c r="M331" i="5"/>
  <c r="M331" i="7" s="1"/>
  <c r="L331" i="5"/>
  <c r="L331" i="7" s="1"/>
  <c r="K331" i="5"/>
  <c r="K331" i="7" s="1"/>
  <c r="J331" i="5"/>
  <c r="J331" i="7" s="1"/>
  <c r="I331" i="5"/>
  <c r="I331" i="7" s="1"/>
  <c r="H331" i="5"/>
  <c r="H331" i="7" s="1"/>
  <c r="G331" i="5"/>
  <c r="G331" i="7" s="1"/>
  <c r="F331" i="5"/>
  <c r="F331" i="7" s="1"/>
  <c r="E331" i="5"/>
  <c r="E331" i="7" s="1"/>
  <c r="D331" i="5"/>
  <c r="D331" i="7" s="1"/>
  <c r="C331" i="5"/>
  <c r="C331" i="7" s="1"/>
  <c r="Q330" i="5"/>
  <c r="Q330" i="7" s="1"/>
  <c r="P330" i="5"/>
  <c r="P330" i="7" s="1"/>
  <c r="O330" i="5"/>
  <c r="O330" i="7" s="1"/>
  <c r="N330" i="5"/>
  <c r="N330" i="7" s="1"/>
  <c r="M330" i="5"/>
  <c r="M330" i="7" s="1"/>
  <c r="L330" i="5"/>
  <c r="L330" i="7" s="1"/>
  <c r="K330" i="5"/>
  <c r="K330" i="7" s="1"/>
  <c r="J330" i="5"/>
  <c r="J330" i="7" s="1"/>
  <c r="I330" i="5"/>
  <c r="I330" i="7" s="1"/>
  <c r="H330" i="5"/>
  <c r="H330" i="7" s="1"/>
  <c r="G330" i="5"/>
  <c r="G330" i="7" s="1"/>
  <c r="F330" i="5"/>
  <c r="F330" i="7" s="1"/>
  <c r="E330" i="5"/>
  <c r="E330" i="7" s="1"/>
  <c r="D330" i="5"/>
  <c r="D330" i="7" s="1"/>
  <c r="C330" i="5"/>
  <c r="C330" i="7" s="1"/>
  <c r="E323" i="5"/>
  <c r="E323" i="7" s="1"/>
  <c r="D323" i="5"/>
  <c r="D323" i="7" s="1"/>
  <c r="C323" i="5"/>
  <c r="C323" i="7" s="1"/>
  <c r="E319" i="5"/>
  <c r="E319" i="7" s="1"/>
  <c r="D319" i="5"/>
  <c r="D319" i="7" s="1"/>
  <c r="C319" i="5"/>
  <c r="C319" i="7" s="1"/>
  <c r="E318" i="5"/>
  <c r="D318" i="5"/>
  <c r="D318" i="7" s="1"/>
  <c r="C318" i="5"/>
  <c r="C318" i="7" s="1"/>
  <c r="C314" i="5"/>
  <c r="C314" i="7" s="1"/>
  <c r="C313" i="5"/>
  <c r="C313" i="7" s="1"/>
  <c r="C312" i="5"/>
  <c r="C312" i="7" s="1"/>
  <c r="C311" i="5"/>
  <c r="C311" i="7" s="1"/>
  <c r="C310" i="5"/>
  <c r="C310" i="7" s="1"/>
  <c r="C309" i="5"/>
  <c r="C309" i="7" s="1"/>
  <c r="C308" i="5"/>
  <c r="C308" i="7" s="1"/>
  <c r="C307" i="5"/>
  <c r="C307" i="7" s="1"/>
  <c r="C306" i="5"/>
  <c r="C306" i="7" s="1"/>
  <c r="C305" i="5"/>
  <c r="C305" i="7" s="1"/>
  <c r="C304" i="5"/>
  <c r="C304" i="7" s="1"/>
  <c r="C303" i="5"/>
  <c r="C303" i="7" s="1"/>
  <c r="C302" i="5"/>
  <c r="C302" i="7" s="1"/>
  <c r="C301" i="5"/>
  <c r="E296" i="5"/>
  <c r="E296" i="7" s="1"/>
  <c r="D296" i="5"/>
  <c r="D296" i="7" s="1"/>
  <c r="C296" i="5"/>
  <c r="C296" i="7" s="1"/>
  <c r="E295" i="5"/>
  <c r="E295" i="7" s="1"/>
  <c r="D295" i="5"/>
  <c r="D295" i="7" s="1"/>
  <c r="C295" i="5"/>
  <c r="C295" i="7" s="1"/>
  <c r="E294" i="5"/>
  <c r="E294" i="7" s="1"/>
  <c r="D294" i="5"/>
  <c r="D294" i="7" s="1"/>
  <c r="C294" i="5"/>
  <c r="C294" i="7" s="1"/>
  <c r="E293" i="5"/>
  <c r="E293" i="7" s="1"/>
  <c r="D293" i="5"/>
  <c r="D293" i="7" s="1"/>
  <c r="C293" i="5"/>
  <c r="C293" i="7" s="1"/>
  <c r="E292" i="5"/>
  <c r="E292" i="7" s="1"/>
  <c r="D292" i="5"/>
  <c r="D292" i="7" s="1"/>
  <c r="C292" i="5"/>
  <c r="C292" i="7" s="1"/>
  <c r="E291" i="5"/>
  <c r="E291" i="7" s="1"/>
  <c r="D291" i="5"/>
  <c r="D291" i="7" s="1"/>
  <c r="C291" i="5"/>
  <c r="C291" i="7" s="1"/>
  <c r="E290" i="5"/>
  <c r="E290" i="7" s="1"/>
  <c r="D290" i="5"/>
  <c r="D290" i="7" s="1"/>
  <c r="C290" i="5"/>
  <c r="C290" i="7" s="1"/>
  <c r="E289" i="5"/>
  <c r="E289" i="7" s="1"/>
  <c r="D289" i="5"/>
  <c r="D289" i="7" s="1"/>
  <c r="C289" i="5"/>
  <c r="C285" i="5"/>
  <c r="C285" i="7" s="1"/>
  <c r="E284" i="5"/>
  <c r="E284" i="7" s="1"/>
  <c r="D284" i="5"/>
  <c r="D284" i="7" s="1"/>
  <c r="C284" i="5"/>
  <c r="C284" i="7" s="1"/>
  <c r="E283" i="5"/>
  <c r="E283" i="7" s="1"/>
  <c r="D283" i="5"/>
  <c r="D283" i="7" s="1"/>
  <c r="C283" i="5"/>
  <c r="C283" i="7" s="1"/>
  <c r="E282" i="5"/>
  <c r="D282" i="5"/>
  <c r="D282" i="7" s="1"/>
  <c r="C282" i="5"/>
  <c r="C282" i="7" s="1"/>
  <c r="C278" i="5"/>
  <c r="C278" i="7" s="1"/>
  <c r="E277" i="5"/>
  <c r="E277" i="7" s="1"/>
  <c r="D277" i="5"/>
  <c r="D277" i="7" s="1"/>
  <c r="C277" i="5"/>
  <c r="E276" i="5"/>
  <c r="E276" i="7" s="1"/>
  <c r="D276" i="5"/>
  <c r="C276" i="5"/>
  <c r="C276" i="7" s="1"/>
  <c r="E272" i="5"/>
  <c r="E272" i="7" s="1"/>
  <c r="D272" i="5"/>
  <c r="D272" i="7" s="1"/>
  <c r="C272" i="5"/>
  <c r="C272" i="7" s="1"/>
  <c r="E271" i="5"/>
  <c r="E271" i="7" s="1"/>
  <c r="D271" i="5"/>
  <c r="D271" i="7" s="1"/>
  <c r="C271" i="5"/>
  <c r="C271" i="7" s="1"/>
  <c r="E270" i="5"/>
  <c r="E270" i="7" s="1"/>
  <c r="D270" i="5"/>
  <c r="D270" i="7" s="1"/>
  <c r="C270" i="5"/>
  <c r="C270" i="7" s="1"/>
  <c r="E269" i="5"/>
  <c r="E269" i="7" s="1"/>
  <c r="D269" i="5"/>
  <c r="D269" i="7" s="1"/>
  <c r="C269" i="5"/>
  <c r="C269" i="7" s="1"/>
  <c r="E268" i="5"/>
  <c r="E268" i="7" s="1"/>
  <c r="D268" i="5"/>
  <c r="D268" i="7" s="1"/>
  <c r="C268" i="5"/>
  <c r="C268" i="7" s="1"/>
  <c r="E267" i="5"/>
  <c r="D267" i="5"/>
  <c r="D267" i="7" s="1"/>
  <c r="C267" i="5"/>
  <c r="C267" i="7" s="1"/>
  <c r="E266" i="5"/>
  <c r="E266" i="7" s="1"/>
  <c r="D266" i="5"/>
  <c r="D266" i="7" s="1"/>
  <c r="C266" i="5"/>
  <c r="C266" i="7" s="1"/>
  <c r="E262" i="5"/>
  <c r="E262" i="7" s="1"/>
  <c r="D262" i="5"/>
  <c r="D262" i="7" s="1"/>
  <c r="C262" i="5"/>
  <c r="C262" i="7" s="1"/>
  <c r="E261" i="5"/>
  <c r="E261" i="7" s="1"/>
  <c r="D261" i="5"/>
  <c r="D261" i="7" s="1"/>
  <c r="C261" i="5"/>
  <c r="C261" i="7" s="1"/>
  <c r="E260" i="5"/>
  <c r="E260" i="7" s="1"/>
  <c r="D260" i="5"/>
  <c r="D260" i="7" s="1"/>
  <c r="C260" i="5"/>
  <c r="C260" i="7" s="1"/>
  <c r="E259" i="5"/>
  <c r="E259" i="7" s="1"/>
  <c r="D259" i="5"/>
  <c r="D259" i="7" s="1"/>
  <c r="C259" i="5"/>
  <c r="C259" i="7" s="1"/>
  <c r="E258" i="5"/>
  <c r="E258" i="7" s="1"/>
  <c r="D258" i="5"/>
  <c r="D258" i="7" s="1"/>
  <c r="C258" i="5"/>
  <c r="C258" i="7" s="1"/>
  <c r="C254" i="5"/>
  <c r="C254" i="7" s="1"/>
  <c r="C252" i="5"/>
  <c r="C252" i="7" s="1"/>
  <c r="C251" i="5"/>
  <c r="C251" i="7" s="1"/>
  <c r="C250" i="5"/>
  <c r="C250" i="7" s="1"/>
  <c r="C249" i="5"/>
  <c r="C249" i="7" s="1"/>
  <c r="C248" i="5"/>
  <c r="C248" i="7" s="1"/>
  <c r="C247" i="5"/>
  <c r="C247" i="7" s="1"/>
  <c r="C246" i="5"/>
  <c r="E244" i="5"/>
  <c r="E244" i="7" s="1"/>
  <c r="D244" i="5"/>
  <c r="D244" i="7" s="1"/>
  <c r="C244" i="5"/>
  <c r="C244" i="7" s="1"/>
  <c r="E243" i="5"/>
  <c r="E243" i="7" s="1"/>
  <c r="D243" i="5"/>
  <c r="D243" i="7" s="1"/>
  <c r="C243" i="5"/>
  <c r="C243" i="7" s="1"/>
  <c r="E242" i="5"/>
  <c r="E242" i="7" s="1"/>
  <c r="D242" i="5"/>
  <c r="D242" i="7" s="1"/>
  <c r="C242" i="5"/>
  <c r="C242" i="7" s="1"/>
  <c r="E241" i="5"/>
  <c r="E241" i="7" s="1"/>
  <c r="D241" i="5"/>
  <c r="D241" i="7" s="1"/>
  <c r="C241" i="5"/>
  <c r="C241" i="7" s="1"/>
  <c r="E240" i="5"/>
  <c r="E240" i="7" s="1"/>
  <c r="D240" i="5"/>
  <c r="D240" i="7" s="1"/>
  <c r="C240" i="5"/>
  <c r="C240" i="7" s="1"/>
  <c r="E239" i="5"/>
  <c r="D239" i="5"/>
  <c r="D239" i="7" s="1"/>
  <c r="C239" i="5"/>
  <c r="C239" i="7" s="1"/>
  <c r="E237" i="5"/>
  <c r="E237" i="7" s="1"/>
  <c r="D237" i="5"/>
  <c r="D237" i="7" s="1"/>
  <c r="C237" i="5"/>
  <c r="C237" i="7" s="1"/>
  <c r="E236" i="5"/>
  <c r="E236" i="7" s="1"/>
  <c r="D236" i="5"/>
  <c r="D236" i="7" s="1"/>
  <c r="C236" i="5"/>
  <c r="C236" i="7" s="1"/>
  <c r="E235" i="5"/>
  <c r="E235" i="7" s="1"/>
  <c r="D235" i="5"/>
  <c r="D235" i="7" s="1"/>
  <c r="C235" i="5"/>
  <c r="C235" i="7" s="1"/>
  <c r="E234" i="5"/>
  <c r="E234" i="7" s="1"/>
  <c r="D234" i="5"/>
  <c r="D234" i="7" s="1"/>
  <c r="C234" i="5"/>
  <c r="C234" i="7" s="1"/>
  <c r="E233" i="5"/>
  <c r="E233" i="7" s="1"/>
  <c r="D233" i="5"/>
  <c r="D233" i="7" s="1"/>
  <c r="C233" i="5"/>
  <c r="C233" i="7" s="1"/>
  <c r="E232" i="5"/>
  <c r="E232" i="7" s="1"/>
  <c r="D232" i="5"/>
  <c r="D232" i="7" s="1"/>
  <c r="C232" i="5"/>
  <c r="C232" i="7" s="1"/>
  <c r="E231" i="5"/>
  <c r="E231" i="7" s="1"/>
  <c r="D231" i="5"/>
  <c r="D231" i="7" s="1"/>
  <c r="C231" i="5"/>
  <c r="C231" i="7" s="1"/>
  <c r="E230" i="5"/>
  <c r="E230" i="7" s="1"/>
  <c r="D230" i="5"/>
  <c r="D230" i="7" s="1"/>
  <c r="C230" i="5"/>
  <c r="C230" i="7" s="1"/>
  <c r="E229" i="5"/>
  <c r="E229" i="7" s="1"/>
  <c r="D229" i="5"/>
  <c r="D229" i="7" s="1"/>
  <c r="C229" i="5"/>
  <c r="C229" i="7" s="1"/>
  <c r="E228" i="5"/>
  <c r="E228" i="7" s="1"/>
  <c r="D228" i="5"/>
  <c r="D228" i="7" s="1"/>
  <c r="C228" i="5"/>
  <c r="C228" i="7" s="1"/>
  <c r="E227" i="5"/>
  <c r="E227" i="7" s="1"/>
  <c r="D227" i="5"/>
  <c r="D227" i="7" s="1"/>
  <c r="C227" i="5"/>
  <c r="C227" i="7" s="1"/>
  <c r="E226" i="5"/>
  <c r="E226" i="7" s="1"/>
  <c r="D226" i="5"/>
  <c r="D226" i="7" s="1"/>
  <c r="C226" i="5"/>
  <c r="C226" i="7" s="1"/>
  <c r="E225" i="5"/>
  <c r="E225" i="7" s="1"/>
  <c r="D225" i="5"/>
  <c r="D225" i="7" s="1"/>
  <c r="C225" i="5"/>
  <c r="C225" i="7" s="1"/>
  <c r="E224" i="5"/>
  <c r="E224" i="7" s="1"/>
  <c r="D224" i="5"/>
  <c r="D224" i="7" s="1"/>
  <c r="C224" i="5"/>
  <c r="C224" i="7" s="1"/>
  <c r="E223" i="5"/>
  <c r="E223" i="7" s="1"/>
  <c r="D223" i="5"/>
  <c r="D223" i="7" s="1"/>
  <c r="C223" i="5"/>
  <c r="C223" i="7" s="1"/>
  <c r="E222" i="5"/>
  <c r="E222" i="7" s="1"/>
  <c r="D222" i="5"/>
  <c r="D222" i="7" s="1"/>
  <c r="C222" i="5"/>
  <c r="C222" i="7" s="1"/>
  <c r="E221" i="5"/>
  <c r="E221" i="7" s="1"/>
  <c r="D221" i="5"/>
  <c r="D221" i="7" s="1"/>
  <c r="C221" i="5"/>
  <c r="C221" i="7" s="1"/>
  <c r="E220" i="5"/>
  <c r="E220" i="7" s="1"/>
  <c r="D220" i="5"/>
  <c r="D220" i="7" s="1"/>
  <c r="C220" i="5"/>
  <c r="C220" i="7" s="1"/>
  <c r="E218" i="5"/>
  <c r="E218" i="7" s="1"/>
  <c r="D218" i="5"/>
  <c r="D218" i="7" s="1"/>
  <c r="C218" i="5"/>
  <c r="C218" i="7" s="1"/>
  <c r="E217" i="5"/>
  <c r="E217" i="7" s="1"/>
  <c r="D217" i="5"/>
  <c r="D217" i="7" s="1"/>
  <c r="C217" i="5"/>
  <c r="C217" i="7" s="1"/>
  <c r="E216" i="5"/>
  <c r="E216" i="7" s="1"/>
  <c r="D216" i="5"/>
  <c r="D216" i="7" s="1"/>
  <c r="C216" i="5"/>
  <c r="C216" i="7" s="1"/>
  <c r="E215" i="5"/>
  <c r="E215" i="7" s="1"/>
  <c r="D215" i="5"/>
  <c r="D215" i="7" s="1"/>
  <c r="C215" i="5"/>
  <c r="C215" i="7" s="1"/>
  <c r="E214" i="5"/>
  <c r="E214" i="7" s="1"/>
  <c r="D214" i="5"/>
  <c r="D214" i="7" s="1"/>
  <c r="C214" i="5"/>
  <c r="C214" i="7" s="1"/>
  <c r="E213" i="5"/>
  <c r="E213" i="7" s="1"/>
  <c r="D213" i="5"/>
  <c r="D213" i="7" s="1"/>
  <c r="C213" i="5"/>
  <c r="C213" i="7" s="1"/>
  <c r="E212" i="5"/>
  <c r="E212" i="7" s="1"/>
  <c r="D212" i="5"/>
  <c r="D212" i="7" s="1"/>
  <c r="C212" i="5"/>
  <c r="C212" i="7" s="1"/>
  <c r="E211" i="5"/>
  <c r="E211" i="7" s="1"/>
  <c r="D211" i="5"/>
  <c r="D211" i="7" s="1"/>
  <c r="C211" i="5"/>
  <c r="C211" i="7" s="1"/>
  <c r="E210" i="5"/>
  <c r="E210" i="7" s="1"/>
  <c r="D210" i="5"/>
  <c r="D210" i="7" s="1"/>
  <c r="C210" i="5"/>
  <c r="C210" i="7" s="1"/>
  <c r="E209" i="5"/>
  <c r="E209" i="7" s="1"/>
  <c r="D209" i="5"/>
  <c r="D209" i="7" s="1"/>
  <c r="C209" i="5"/>
  <c r="C209" i="7" s="1"/>
  <c r="E208" i="5"/>
  <c r="E208" i="7" s="1"/>
  <c r="D208" i="5"/>
  <c r="D208" i="7" s="1"/>
  <c r="C208" i="5"/>
  <c r="E207" i="5"/>
  <c r="E207" i="7" s="1"/>
  <c r="D207" i="5"/>
  <c r="D207" i="7" s="1"/>
  <c r="C207" i="5"/>
  <c r="C207" i="7" s="1"/>
  <c r="E206" i="5"/>
  <c r="D206" i="5"/>
  <c r="D206" i="7" s="1"/>
  <c r="C206" i="5"/>
  <c r="C206" i="7" s="1"/>
  <c r="E205" i="5"/>
  <c r="E205" i="7" s="1"/>
  <c r="D205" i="5"/>
  <c r="C205" i="5"/>
  <c r="C205" i="7" s="1"/>
  <c r="E200" i="5"/>
  <c r="E200" i="7" s="1"/>
  <c r="D200" i="5"/>
  <c r="D200" i="7" s="1"/>
  <c r="C200" i="5"/>
  <c r="C200" i="7" s="1"/>
  <c r="E199" i="5"/>
  <c r="E199" i="7" s="1"/>
  <c r="D199" i="5"/>
  <c r="D199" i="7" s="1"/>
  <c r="C199" i="5"/>
  <c r="C199" i="7" s="1"/>
  <c r="E198" i="5"/>
  <c r="E198" i="7" s="1"/>
  <c r="D198" i="5"/>
  <c r="D198" i="7" s="1"/>
  <c r="C198" i="5"/>
  <c r="C198" i="7" s="1"/>
  <c r="E197" i="5"/>
  <c r="E197" i="7" s="1"/>
  <c r="D197" i="5"/>
  <c r="D197" i="7" s="1"/>
  <c r="C197" i="5"/>
  <c r="C197" i="7" s="1"/>
  <c r="E196" i="5"/>
  <c r="E196" i="7" s="1"/>
  <c r="D196" i="5"/>
  <c r="D196" i="7" s="1"/>
  <c r="C196" i="5"/>
  <c r="C196" i="7" s="1"/>
  <c r="E195" i="5"/>
  <c r="E195" i="7" s="1"/>
  <c r="D195" i="5"/>
  <c r="D195" i="7" s="1"/>
  <c r="C195" i="5"/>
  <c r="C195" i="7" s="1"/>
  <c r="E194" i="5"/>
  <c r="E194" i="7" s="1"/>
  <c r="D194" i="5"/>
  <c r="D194" i="7" s="1"/>
  <c r="C194" i="5"/>
  <c r="C194" i="7" s="1"/>
  <c r="E193" i="5"/>
  <c r="E193" i="7" s="1"/>
  <c r="D193" i="5"/>
  <c r="D193" i="7" s="1"/>
  <c r="C193" i="5"/>
  <c r="C193" i="7" s="1"/>
  <c r="E192" i="5"/>
  <c r="E192" i="7" s="1"/>
  <c r="D192" i="5"/>
  <c r="D192" i="7" s="1"/>
  <c r="C192" i="5"/>
  <c r="C192" i="7" s="1"/>
  <c r="E191" i="5"/>
  <c r="E191" i="7" s="1"/>
  <c r="D191" i="5"/>
  <c r="D191" i="7" s="1"/>
  <c r="C191" i="5"/>
  <c r="C191" i="7" s="1"/>
  <c r="E190" i="5"/>
  <c r="E190" i="7" s="1"/>
  <c r="D190" i="5"/>
  <c r="D190" i="7" s="1"/>
  <c r="C190" i="5"/>
  <c r="C190" i="7" s="1"/>
  <c r="E189" i="5"/>
  <c r="E189" i="7" s="1"/>
  <c r="D189" i="5"/>
  <c r="D189" i="7" s="1"/>
  <c r="C189" i="5"/>
  <c r="C189" i="7" s="1"/>
  <c r="E188" i="5"/>
  <c r="E188" i="7" s="1"/>
  <c r="D188" i="5"/>
  <c r="D188" i="7" s="1"/>
  <c r="C188" i="5"/>
  <c r="C188" i="7" s="1"/>
  <c r="E187" i="5"/>
  <c r="E187" i="7" s="1"/>
  <c r="D187" i="5"/>
  <c r="D187" i="7" s="1"/>
  <c r="C187" i="5"/>
  <c r="C187" i="7" s="1"/>
  <c r="E186" i="5"/>
  <c r="E186" i="7" s="1"/>
  <c r="D186" i="5"/>
  <c r="D186" i="7" s="1"/>
  <c r="C186" i="5"/>
  <c r="C186" i="7" s="1"/>
  <c r="E185" i="5"/>
  <c r="E185" i="7" s="1"/>
  <c r="D185" i="5"/>
  <c r="D185" i="7" s="1"/>
  <c r="C185" i="5"/>
  <c r="C185" i="7" s="1"/>
  <c r="E184" i="5"/>
  <c r="E184" i="7" s="1"/>
  <c r="D184" i="5"/>
  <c r="D184" i="7" s="1"/>
  <c r="C184" i="5"/>
  <c r="C184" i="7" s="1"/>
  <c r="E183" i="5"/>
  <c r="E183" i="7" s="1"/>
  <c r="D183" i="5"/>
  <c r="D183" i="7" s="1"/>
  <c r="C183" i="5"/>
  <c r="C183" i="7" s="1"/>
  <c r="E182" i="5"/>
  <c r="E182" i="7" s="1"/>
  <c r="D182" i="5"/>
  <c r="D182" i="7" s="1"/>
  <c r="C182" i="5"/>
  <c r="C182" i="7" s="1"/>
  <c r="E181" i="5"/>
  <c r="E181" i="7" s="1"/>
  <c r="D181" i="5"/>
  <c r="D181" i="7" s="1"/>
  <c r="C181" i="5"/>
  <c r="C181" i="7" s="1"/>
  <c r="E180" i="5"/>
  <c r="E180" i="7" s="1"/>
  <c r="D180" i="5"/>
  <c r="D180" i="7" s="1"/>
  <c r="C180" i="5"/>
  <c r="C180" i="7" s="1"/>
  <c r="E179" i="5"/>
  <c r="E179" i="7" s="1"/>
  <c r="D179" i="5"/>
  <c r="D179" i="7" s="1"/>
  <c r="C179" i="5"/>
  <c r="C179" i="7" s="1"/>
  <c r="E178" i="5"/>
  <c r="E178" i="7" s="1"/>
  <c r="D178" i="5"/>
  <c r="D178" i="7" s="1"/>
  <c r="C178" i="5"/>
  <c r="C178" i="7" s="1"/>
  <c r="E177" i="5"/>
  <c r="E177" i="7" s="1"/>
  <c r="D177" i="5"/>
  <c r="D177" i="7" s="1"/>
  <c r="C177" i="5"/>
  <c r="C177" i="7" s="1"/>
  <c r="E176" i="5"/>
  <c r="E176" i="7" s="1"/>
  <c r="D176" i="5"/>
  <c r="D176" i="7" s="1"/>
  <c r="C176" i="5"/>
  <c r="C176" i="7" s="1"/>
  <c r="E175" i="5"/>
  <c r="E175" i="7" s="1"/>
  <c r="D175" i="5"/>
  <c r="D175" i="7" s="1"/>
  <c r="C175" i="5"/>
  <c r="C175" i="7" s="1"/>
  <c r="E174" i="5"/>
  <c r="E174" i="7" s="1"/>
  <c r="D174" i="5"/>
  <c r="D174" i="7" s="1"/>
  <c r="C174" i="5"/>
  <c r="C174" i="7" s="1"/>
  <c r="E173" i="5"/>
  <c r="E173" i="7" s="1"/>
  <c r="D173" i="5"/>
  <c r="D173" i="7" s="1"/>
  <c r="C173" i="5"/>
  <c r="C173" i="7" s="1"/>
  <c r="E172" i="5"/>
  <c r="E172" i="7" s="1"/>
  <c r="D172" i="5"/>
  <c r="D172" i="7" s="1"/>
  <c r="C172" i="5"/>
  <c r="C172" i="7" s="1"/>
  <c r="E171" i="5"/>
  <c r="E171" i="7" s="1"/>
  <c r="D171" i="5"/>
  <c r="D171" i="7" s="1"/>
  <c r="C171" i="5"/>
  <c r="C171" i="7" s="1"/>
  <c r="E170" i="5"/>
  <c r="E170" i="7" s="1"/>
  <c r="D170" i="5"/>
  <c r="D170" i="7" s="1"/>
  <c r="C170" i="5"/>
  <c r="C170" i="7" s="1"/>
  <c r="E169" i="5"/>
  <c r="E169" i="7" s="1"/>
  <c r="D169" i="5"/>
  <c r="D169" i="7" s="1"/>
  <c r="C169" i="5"/>
  <c r="C169" i="7" s="1"/>
  <c r="E168" i="5"/>
  <c r="E168" i="7" s="1"/>
  <c r="D168" i="5"/>
  <c r="D168" i="7" s="1"/>
  <c r="C168" i="5"/>
  <c r="C168" i="7" s="1"/>
  <c r="E167" i="5"/>
  <c r="E167" i="7" s="1"/>
  <c r="D167" i="5"/>
  <c r="D167" i="7" s="1"/>
  <c r="C167" i="5"/>
  <c r="C167" i="7" s="1"/>
  <c r="E163" i="5"/>
  <c r="E163" i="7" s="1"/>
  <c r="D163" i="5"/>
  <c r="D163" i="7" s="1"/>
  <c r="C163" i="5"/>
  <c r="C163" i="7" s="1"/>
  <c r="E162" i="5"/>
  <c r="E162" i="7" s="1"/>
  <c r="D162" i="5"/>
  <c r="D162" i="7" s="1"/>
  <c r="C162" i="5"/>
  <c r="C162" i="7" s="1"/>
  <c r="C158" i="5"/>
  <c r="C158" i="7" s="1"/>
  <c r="C157" i="5"/>
  <c r="C157" i="7" s="1"/>
  <c r="C156" i="5"/>
  <c r="C156" i="7" s="1"/>
  <c r="C155" i="5"/>
  <c r="C155" i="7" s="1"/>
  <c r="C154" i="5"/>
  <c r="C154" i="7" s="1"/>
  <c r="E152" i="5"/>
  <c r="E152" i="7" s="1"/>
  <c r="D152" i="5"/>
  <c r="D152" i="7" s="1"/>
  <c r="C152" i="5"/>
  <c r="C152" i="7" s="1"/>
  <c r="E151" i="5"/>
  <c r="E151" i="7" s="1"/>
  <c r="D151" i="5"/>
  <c r="D151" i="7" s="1"/>
  <c r="C151" i="5"/>
  <c r="C151" i="7" s="1"/>
  <c r="E150" i="5"/>
  <c r="E150" i="7" s="1"/>
  <c r="D150" i="5"/>
  <c r="D150" i="7" s="1"/>
  <c r="C150" i="5"/>
  <c r="C150" i="7" s="1"/>
  <c r="E149" i="5"/>
  <c r="E149" i="7" s="1"/>
  <c r="D149" i="5"/>
  <c r="D149" i="7" s="1"/>
  <c r="C149" i="5"/>
  <c r="C149" i="7" s="1"/>
  <c r="E148" i="5"/>
  <c r="E148" i="7" s="1"/>
  <c r="D148" i="5"/>
  <c r="D148" i="7" s="1"/>
  <c r="C148" i="5"/>
  <c r="C148" i="7" s="1"/>
  <c r="E147" i="5"/>
  <c r="E147" i="7" s="1"/>
  <c r="D147" i="5"/>
  <c r="D147" i="7" s="1"/>
  <c r="C147" i="5"/>
  <c r="C147" i="7" s="1"/>
  <c r="E146" i="5"/>
  <c r="E146" i="7" s="1"/>
  <c r="D146" i="5"/>
  <c r="D146" i="7" s="1"/>
  <c r="C146" i="5"/>
  <c r="C146" i="7" s="1"/>
  <c r="E145" i="5"/>
  <c r="E145" i="7" s="1"/>
  <c r="D145" i="5"/>
  <c r="D145" i="7" s="1"/>
  <c r="C145" i="5"/>
  <c r="C145" i="7" s="1"/>
  <c r="E144" i="5"/>
  <c r="E144" i="7" s="1"/>
  <c r="D144" i="5"/>
  <c r="C144" i="5"/>
  <c r="C144" i="7" s="1"/>
  <c r="E143" i="5"/>
  <c r="D143" i="5"/>
  <c r="D143" i="7" s="1"/>
  <c r="C143" i="5"/>
  <c r="C143" i="7" s="1"/>
  <c r="E140" i="5"/>
  <c r="E140" i="7" s="1"/>
  <c r="D140" i="5"/>
  <c r="D140" i="7" s="1"/>
  <c r="C140" i="5"/>
  <c r="C140" i="7" s="1"/>
  <c r="E139" i="5"/>
  <c r="E139" i="7" s="1"/>
  <c r="D139" i="5"/>
  <c r="D139" i="7" s="1"/>
  <c r="C139" i="5"/>
  <c r="C139" i="7" s="1"/>
  <c r="E138" i="5"/>
  <c r="E138" i="7" s="1"/>
  <c r="D138" i="5"/>
  <c r="D138" i="7" s="1"/>
  <c r="C138" i="5"/>
  <c r="C138" i="7" s="1"/>
  <c r="E137" i="5"/>
  <c r="E137" i="7" s="1"/>
  <c r="D137" i="5"/>
  <c r="D137" i="7" s="1"/>
  <c r="C137" i="5"/>
  <c r="C137" i="7" s="1"/>
  <c r="E136" i="5"/>
  <c r="E136" i="7" s="1"/>
  <c r="D136" i="5"/>
  <c r="D136" i="7" s="1"/>
  <c r="C136" i="5"/>
  <c r="C136" i="7" s="1"/>
  <c r="E135" i="5"/>
  <c r="E135" i="7" s="1"/>
  <c r="D135" i="5"/>
  <c r="D135" i="7" s="1"/>
  <c r="C135" i="5"/>
  <c r="C135" i="7" s="1"/>
  <c r="E134" i="5"/>
  <c r="E134" i="7" s="1"/>
  <c r="D134" i="5"/>
  <c r="D134" i="7" s="1"/>
  <c r="C134" i="5"/>
  <c r="C134" i="7" s="1"/>
  <c r="E133" i="5"/>
  <c r="E133" i="7" s="1"/>
  <c r="D133" i="5"/>
  <c r="D133" i="7" s="1"/>
  <c r="C133" i="5"/>
  <c r="C133" i="7" s="1"/>
  <c r="E132" i="5"/>
  <c r="E132" i="7" s="1"/>
  <c r="D132" i="5"/>
  <c r="D132" i="7" s="1"/>
  <c r="C132" i="5"/>
  <c r="C132" i="7" s="1"/>
  <c r="E131" i="5"/>
  <c r="E131" i="7" s="1"/>
  <c r="D131" i="5"/>
  <c r="D131" i="7" s="1"/>
  <c r="C131" i="5"/>
  <c r="C131" i="7" s="1"/>
  <c r="E130" i="5"/>
  <c r="E130" i="7" s="1"/>
  <c r="D130" i="5"/>
  <c r="D130" i="7" s="1"/>
  <c r="C130" i="5"/>
  <c r="C130" i="7" s="1"/>
  <c r="E129" i="5"/>
  <c r="E129" i="7" s="1"/>
  <c r="D129" i="5"/>
  <c r="C129" i="5"/>
  <c r="C129" i="7" s="1"/>
  <c r="E128" i="5"/>
  <c r="D128" i="5"/>
  <c r="D128" i="7" s="1"/>
  <c r="C128" i="5"/>
  <c r="C128" i="7" s="1"/>
  <c r="G124" i="5"/>
  <c r="G124" i="7" s="1"/>
  <c r="H123" i="5"/>
  <c r="H123" i="7" s="1"/>
  <c r="G123" i="5"/>
  <c r="G123" i="7" s="1"/>
  <c r="F123" i="5"/>
  <c r="F123" i="7" s="1"/>
  <c r="E123" i="5"/>
  <c r="E123" i="7" s="1"/>
  <c r="D123" i="5"/>
  <c r="D123" i="7" s="1"/>
  <c r="C123" i="5"/>
  <c r="C123" i="7" s="1"/>
  <c r="H122" i="5"/>
  <c r="F122" i="5"/>
  <c r="F122" i="7" s="1"/>
  <c r="E122" i="5"/>
  <c r="E122" i="7" s="1"/>
  <c r="D122" i="5"/>
  <c r="D122" i="7" s="1"/>
  <c r="C122" i="5"/>
  <c r="C122" i="7" s="1"/>
  <c r="H121" i="5"/>
  <c r="F121" i="5"/>
  <c r="F121" i="7" s="1"/>
  <c r="E121" i="5"/>
  <c r="E121" i="7" s="1"/>
  <c r="D121" i="5"/>
  <c r="C121" i="5"/>
  <c r="F118" i="5"/>
  <c r="F118" i="7" s="1"/>
  <c r="E118" i="5"/>
  <c r="E118" i="7" s="1"/>
  <c r="H117" i="5"/>
  <c r="H117" i="7" s="1"/>
  <c r="F117" i="5"/>
  <c r="F117" i="7" s="1"/>
  <c r="E117" i="5"/>
  <c r="E117" i="7" s="1"/>
  <c r="D117" i="5"/>
  <c r="D117" i="7" s="1"/>
  <c r="C117" i="5"/>
  <c r="C117" i="7" s="1"/>
  <c r="H116" i="5"/>
  <c r="H116" i="7" s="1"/>
  <c r="F116" i="5"/>
  <c r="F116" i="7" s="1"/>
  <c r="E116" i="5"/>
  <c r="E116" i="7" s="1"/>
  <c r="D116" i="5"/>
  <c r="D116" i="7" s="1"/>
  <c r="C116" i="5"/>
  <c r="C116" i="7" s="1"/>
  <c r="H115" i="5"/>
  <c r="H115" i="7" s="1"/>
  <c r="F115" i="5"/>
  <c r="F115" i="7" s="1"/>
  <c r="E115" i="5"/>
  <c r="E115" i="7" s="1"/>
  <c r="D115" i="5"/>
  <c r="D115" i="7" s="1"/>
  <c r="C115" i="5"/>
  <c r="C115" i="7" s="1"/>
  <c r="H114" i="5"/>
  <c r="H114" i="7" s="1"/>
  <c r="F114" i="5"/>
  <c r="F114" i="7" s="1"/>
  <c r="E114" i="5"/>
  <c r="E114" i="7" s="1"/>
  <c r="D114" i="5"/>
  <c r="D114" i="7" s="1"/>
  <c r="C114" i="5"/>
  <c r="C114" i="7" s="1"/>
  <c r="H113" i="5"/>
  <c r="H113" i="7" s="1"/>
  <c r="F113" i="5"/>
  <c r="F113" i="7" s="1"/>
  <c r="E113" i="5"/>
  <c r="E113" i="7" s="1"/>
  <c r="D113" i="5"/>
  <c r="D113" i="7" s="1"/>
  <c r="C113" i="5"/>
  <c r="C113" i="7" s="1"/>
  <c r="H112" i="5"/>
  <c r="H112" i="7" s="1"/>
  <c r="F112" i="5"/>
  <c r="F112" i="7" s="1"/>
  <c r="E112" i="5"/>
  <c r="E112" i="7" s="1"/>
  <c r="D112" i="5"/>
  <c r="D112" i="7" s="1"/>
  <c r="C112" i="5"/>
  <c r="C112" i="7" s="1"/>
  <c r="H111" i="5"/>
  <c r="H111" i="7" s="1"/>
  <c r="F111" i="5"/>
  <c r="F111" i="7" s="1"/>
  <c r="E111" i="5"/>
  <c r="E111" i="7" s="1"/>
  <c r="D111" i="5"/>
  <c r="D111" i="7" s="1"/>
  <c r="C111" i="5"/>
  <c r="C111" i="7" s="1"/>
  <c r="H110" i="5"/>
  <c r="H110" i="7" s="1"/>
  <c r="F110" i="5"/>
  <c r="F110" i="7" s="1"/>
  <c r="E110" i="5"/>
  <c r="E110" i="7" s="1"/>
  <c r="D110" i="5"/>
  <c r="D110" i="7" s="1"/>
  <c r="C110" i="5"/>
  <c r="C110" i="7" s="1"/>
  <c r="H109" i="5"/>
  <c r="H109" i="7" s="1"/>
  <c r="F109" i="5"/>
  <c r="F109" i="7" s="1"/>
  <c r="E109" i="5"/>
  <c r="E109" i="7" s="1"/>
  <c r="D109" i="5"/>
  <c r="D109" i="7" s="1"/>
  <c r="C109" i="5"/>
  <c r="C109" i="7" s="1"/>
  <c r="H108" i="5"/>
  <c r="H108" i="7" s="1"/>
  <c r="F108" i="5"/>
  <c r="F108" i="7" s="1"/>
  <c r="E108" i="5"/>
  <c r="E108" i="7" s="1"/>
  <c r="D108" i="5"/>
  <c r="D108" i="7" s="1"/>
  <c r="C108" i="5"/>
  <c r="C108" i="7" s="1"/>
  <c r="H107" i="5"/>
  <c r="H107" i="7" s="1"/>
  <c r="F107" i="5"/>
  <c r="F107" i="7" s="1"/>
  <c r="E107" i="5"/>
  <c r="E107" i="7" s="1"/>
  <c r="D107" i="5"/>
  <c r="D107" i="7" s="1"/>
  <c r="C107" i="5"/>
  <c r="C107" i="7" s="1"/>
  <c r="H106" i="5"/>
  <c r="H106" i="7" s="1"/>
  <c r="F106" i="5"/>
  <c r="F106" i="7" s="1"/>
  <c r="E106" i="5"/>
  <c r="E106" i="7" s="1"/>
  <c r="D106" i="5"/>
  <c r="D106" i="7" s="1"/>
  <c r="C106" i="5"/>
  <c r="C106" i="7" s="1"/>
  <c r="H105" i="5"/>
  <c r="H105" i="7" s="1"/>
  <c r="F105" i="5"/>
  <c r="F105" i="7" s="1"/>
  <c r="E105" i="5"/>
  <c r="E105" i="7" s="1"/>
  <c r="D105" i="5"/>
  <c r="D105" i="7" s="1"/>
  <c r="C105" i="5"/>
  <c r="C105" i="7" s="1"/>
  <c r="E101" i="5"/>
  <c r="E101" i="7" s="1"/>
  <c r="D101" i="5"/>
  <c r="D101" i="7" s="1"/>
  <c r="C101" i="5"/>
  <c r="C101" i="7" s="1"/>
  <c r="E100" i="5"/>
  <c r="E100" i="7" s="1"/>
  <c r="D100" i="5"/>
  <c r="C100" i="5"/>
  <c r="C100" i="7" s="1"/>
  <c r="E99" i="5"/>
  <c r="D99" i="5"/>
  <c r="D99" i="7" s="1"/>
  <c r="C99" i="5"/>
  <c r="E96" i="5"/>
  <c r="E96" i="7" s="1"/>
  <c r="D96" i="5"/>
  <c r="D96" i="7" s="1"/>
  <c r="C96" i="5"/>
  <c r="C96" i="7" s="1"/>
  <c r="D95" i="5"/>
  <c r="D95" i="7" s="1"/>
  <c r="C95" i="5"/>
  <c r="C95" i="7" s="1"/>
  <c r="E94" i="5"/>
  <c r="E94" i="7" s="1"/>
  <c r="D94" i="5"/>
  <c r="D94" i="7" s="1"/>
  <c r="C94" i="5"/>
  <c r="C94" i="7" s="1"/>
  <c r="E93" i="5"/>
  <c r="E93" i="7" s="1"/>
  <c r="D93" i="5"/>
  <c r="D93" i="7" s="1"/>
  <c r="C93" i="5"/>
  <c r="C93" i="7" s="1"/>
  <c r="E92" i="5"/>
  <c r="D92" i="5"/>
  <c r="D92" i="7" s="1"/>
  <c r="C92" i="5"/>
  <c r="C92" i="7" s="1"/>
  <c r="E91" i="5"/>
  <c r="E91" i="7" s="1"/>
  <c r="D91" i="5"/>
  <c r="C91" i="5"/>
  <c r="C91" i="7" s="1"/>
  <c r="E89" i="5"/>
  <c r="E89" i="7" s="1"/>
  <c r="D89" i="5"/>
  <c r="D89" i="7" s="1"/>
  <c r="C89" i="5"/>
  <c r="C89" i="7" s="1"/>
  <c r="E88" i="5"/>
  <c r="E88" i="7" s="1"/>
  <c r="D88" i="5"/>
  <c r="D88" i="7" s="1"/>
  <c r="C88" i="5"/>
  <c r="C88" i="7" s="1"/>
  <c r="E87" i="5"/>
  <c r="E87" i="7" s="1"/>
  <c r="D87" i="5"/>
  <c r="D87" i="7" s="1"/>
  <c r="C87" i="5"/>
  <c r="C87" i="7" s="1"/>
  <c r="D85" i="5"/>
  <c r="D85" i="7" s="1"/>
  <c r="C85" i="5"/>
  <c r="C85" i="7" s="1"/>
  <c r="E84" i="5"/>
  <c r="E84" i="7" s="1"/>
  <c r="D84" i="5"/>
  <c r="D84" i="7" s="1"/>
  <c r="C84" i="5"/>
  <c r="C84" i="7" s="1"/>
  <c r="E83" i="5"/>
  <c r="E83" i="7" s="1"/>
  <c r="D83" i="5"/>
  <c r="D83" i="7" s="1"/>
  <c r="C83" i="5"/>
  <c r="C83" i="7" s="1"/>
  <c r="E82" i="5"/>
  <c r="E82" i="7" s="1"/>
  <c r="D82" i="5"/>
  <c r="D82" i="7" s="1"/>
  <c r="C82" i="5"/>
  <c r="C82" i="7" s="1"/>
  <c r="E81" i="5"/>
  <c r="E81" i="7" s="1"/>
  <c r="D81" i="5"/>
  <c r="D81" i="7" s="1"/>
  <c r="C81" i="5"/>
  <c r="C81" i="7" s="1"/>
  <c r="E80" i="5"/>
  <c r="E80" i="7" s="1"/>
  <c r="D80" i="5"/>
  <c r="C80" i="5"/>
  <c r="C80" i="7" s="1"/>
  <c r="E79" i="5"/>
  <c r="D79" i="5"/>
  <c r="D79" i="7" s="1"/>
  <c r="C79" i="5"/>
  <c r="E77" i="5"/>
  <c r="E77" i="7" s="1"/>
  <c r="D77" i="5"/>
  <c r="D77" i="7" s="1"/>
  <c r="C77" i="5"/>
  <c r="C77" i="7" s="1"/>
  <c r="E76" i="5"/>
  <c r="E76" i="7" s="1"/>
  <c r="D76" i="5"/>
  <c r="D76" i="7" s="1"/>
  <c r="C76" i="5"/>
  <c r="C76" i="7" s="1"/>
  <c r="E75" i="5"/>
  <c r="E75" i="7" s="1"/>
  <c r="D75" i="5"/>
  <c r="D75" i="7" s="1"/>
  <c r="C75" i="5"/>
  <c r="C75" i="7" s="1"/>
  <c r="E74" i="5"/>
  <c r="E74" i="7" s="1"/>
  <c r="D74" i="5"/>
  <c r="D74" i="7" s="1"/>
  <c r="C74" i="5"/>
  <c r="C74" i="7" s="1"/>
  <c r="E73" i="5"/>
  <c r="E73" i="7" s="1"/>
  <c r="D73" i="5"/>
  <c r="D73" i="7" s="1"/>
  <c r="C73" i="5"/>
  <c r="C73" i="7" s="1"/>
  <c r="C68" i="5"/>
  <c r="C68" i="7" s="1"/>
  <c r="C67" i="5"/>
  <c r="E65" i="5"/>
  <c r="E65" i="7" s="1"/>
  <c r="D65" i="5"/>
  <c r="D65" i="7" s="1"/>
  <c r="C65" i="5"/>
  <c r="C65" i="7" s="1"/>
  <c r="E64" i="5"/>
  <c r="E64" i="7" s="1"/>
  <c r="D64" i="5"/>
  <c r="D64" i="7" s="1"/>
  <c r="C64" i="5"/>
  <c r="C64" i="7" s="1"/>
  <c r="E63" i="5"/>
  <c r="E63" i="7" s="1"/>
  <c r="D63" i="5"/>
  <c r="D63" i="7" s="1"/>
  <c r="C63" i="5"/>
  <c r="C63" i="7" s="1"/>
  <c r="C61" i="5"/>
  <c r="C61" i="7" s="1"/>
  <c r="C60" i="7" s="1"/>
  <c r="E59" i="5"/>
  <c r="E59" i="7" s="1"/>
  <c r="D59" i="5"/>
  <c r="D59" i="7" s="1"/>
  <c r="C59" i="5"/>
  <c r="C59" i="7" s="1"/>
  <c r="E58" i="5"/>
  <c r="E58" i="7" s="1"/>
  <c r="D58" i="5"/>
  <c r="D58" i="7" s="1"/>
  <c r="C58" i="5"/>
  <c r="C58" i="7" s="1"/>
  <c r="E57" i="5"/>
  <c r="E57" i="7" s="1"/>
  <c r="D57" i="5"/>
  <c r="D57" i="7" s="1"/>
  <c r="C57" i="5"/>
  <c r="C57" i="7" s="1"/>
  <c r="E56" i="5"/>
  <c r="E56" i="7" s="1"/>
  <c r="D56" i="5"/>
  <c r="D56" i="7" s="1"/>
  <c r="C56" i="5"/>
  <c r="C56" i="7" s="1"/>
  <c r="C54" i="5"/>
  <c r="E52" i="5"/>
  <c r="D52" i="5"/>
  <c r="D52" i="7" s="1"/>
  <c r="C52" i="5"/>
  <c r="C52" i="7" s="1"/>
  <c r="E51" i="5"/>
  <c r="E51" i="7" s="1"/>
  <c r="D51" i="5"/>
  <c r="D51" i="7" s="1"/>
  <c r="C51" i="5"/>
  <c r="C51" i="7" s="1"/>
  <c r="C49" i="5"/>
  <c r="C49" i="7" s="1"/>
  <c r="C48" i="5"/>
  <c r="C48" i="7" s="1"/>
  <c r="C47" i="5"/>
  <c r="C47" i="7" s="1"/>
  <c r="C46" i="5"/>
  <c r="C46" i="7" s="1"/>
  <c r="C45" i="5"/>
  <c r="C45" i="7" s="1"/>
  <c r="E43" i="5"/>
  <c r="E43" i="7" s="1"/>
  <c r="D43" i="5"/>
  <c r="D43" i="7" s="1"/>
  <c r="C43" i="5"/>
  <c r="C43" i="7" s="1"/>
  <c r="E42" i="5"/>
  <c r="E42" i="7" s="1"/>
  <c r="D42" i="5"/>
  <c r="D42" i="7" s="1"/>
  <c r="C42" i="5"/>
  <c r="C42" i="7" s="1"/>
  <c r="E41" i="5"/>
  <c r="E41" i="7" s="1"/>
  <c r="D41" i="5"/>
  <c r="D41" i="7" s="1"/>
  <c r="C41" i="5"/>
  <c r="C41" i="7" s="1"/>
  <c r="E40" i="5"/>
  <c r="E40" i="7" s="1"/>
  <c r="D40" i="5"/>
  <c r="D40" i="7" s="1"/>
  <c r="C40" i="5"/>
  <c r="C40" i="7" s="1"/>
  <c r="E39" i="5"/>
  <c r="E39" i="7" s="1"/>
  <c r="D39" i="5"/>
  <c r="D39" i="7" s="1"/>
  <c r="C39" i="5"/>
  <c r="C39" i="7" s="1"/>
  <c r="E38" i="5"/>
  <c r="E38" i="7" s="1"/>
  <c r="D38" i="5"/>
  <c r="D38" i="7" s="1"/>
  <c r="C38" i="5"/>
  <c r="C38" i="7" s="1"/>
  <c r="E37" i="5"/>
  <c r="E37" i="7" s="1"/>
  <c r="D37" i="5"/>
  <c r="D37" i="7" s="1"/>
  <c r="C37" i="5"/>
  <c r="C37" i="7" s="1"/>
  <c r="E36" i="5"/>
  <c r="E36" i="7" s="1"/>
  <c r="D36" i="5"/>
  <c r="D36" i="7" s="1"/>
  <c r="C36" i="5"/>
  <c r="C36" i="7" s="1"/>
  <c r="E35" i="5"/>
  <c r="E35" i="7" s="1"/>
  <c r="D35" i="5"/>
  <c r="D35" i="7" s="1"/>
  <c r="C35" i="5"/>
  <c r="C35" i="7" s="1"/>
  <c r="E34" i="5"/>
  <c r="E34" i="7" s="1"/>
  <c r="D34" i="5"/>
  <c r="D34" i="7" s="1"/>
  <c r="C34" i="5"/>
  <c r="E33" i="5"/>
  <c r="E33" i="7" s="1"/>
  <c r="D33" i="5"/>
  <c r="C33" i="5"/>
  <c r="C33" i="7" s="1"/>
  <c r="C31" i="5"/>
  <c r="C31" i="7" s="1"/>
  <c r="C30" i="5"/>
  <c r="C30" i="7" s="1"/>
  <c r="C29" i="5"/>
  <c r="C29" i="7" s="1"/>
  <c r="C28" i="5"/>
  <c r="C28" i="7" s="1"/>
  <c r="C27" i="5"/>
  <c r="C27" i="7" s="1"/>
  <c r="C26" i="5"/>
  <c r="C26" i="7" s="1"/>
  <c r="E24" i="5"/>
  <c r="E24" i="7" s="1"/>
  <c r="D24" i="5"/>
  <c r="D24" i="7" s="1"/>
  <c r="C24" i="5"/>
  <c r="C24" i="7" s="1"/>
  <c r="E23" i="5"/>
  <c r="E23" i="7" s="1"/>
  <c r="D23" i="5"/>
  <c r="D23" i="7" s="1"/>
  <c r="C23" i="5"/>
  <c r="C23" i="7" s="1"/>
  <c r="E22" i="5"/>
  <c r="E22" i="7" s="1"/>
  <c r="D22" i="5"/>
  <c r="D22" i="7" s="1"/>
  <c r="C22" i="5"/>
  <c r="C22" i="7" s="1"/>
  <c r="E21" i="5"/>
  <c r="E21" i="7" s="1"/>
  <c r="D21" i="5"/>
  <c r="D21" i="7" s="1"/>
  <c r="C21" i="5"/>
  <c r="C21" i="7" s="1"/>
  <c r="E20" i="5"/>
  <c r="E20" i="7" s="1"/>
  <c r="D20" i="5"/>
  <c r="D20" i="7" s="1"/>
  <c r="C20" i="5"/>
  <c r="C20" i="7" s="1"/>
  <c r="E19" i="5"/>
  <c r="E19" i="7" s="1"/>
  <c r="D19" i="5"/>
  <c r="D19" i="7" s="1"/>
  <c r="C19" i="5"/>
  <c r="C19" i="7" s="1"/>
  <c r="E18" i="5"/>
  <c r="E18" i="7" s="1"/>
  <c r="D18" i="5"/>
  <c r="D18" i="7" s="1"/>
  <c r="C18" i="5"/>
  <c r="C18" i="7" s="1"/>
  <c r="E17" i="5"/>
  <c r="E17" i="7" s="1"/>
  <c r="D17" i="5"/>
  <c r="D17" i="7" s="1"/>
  <c r="C17" i="5"/>
  <c r="C17" i="7" s="1"/>
  <c r="E16" i="5"/>
  <c r="E16" i="7" s="1"/>
  <c r="D16" i="5"/>
  <c r="D16" i="7" s="1"/>
  <c r="C16" i="5"/>
  <c r="C16" i="7" s="1"/>
  <c r="E15" i="5"/>
  <c r="E15" i="7" s="1"/>
  <c r="D15" i="5"/>
  <c r="D15" i="7" s="1"/>
  <c r="C15" i="5"/>
  <c r="C15" i="7" s="1"/>
  <c r="E14" i="5"/>
  <c r="E14" i="7" s="1"/>
  <c r="D14" i="5"/>
  <c r="D14" i="7" s="1"/>
  <c r="C14" i="5"/>
  <c r="C14" i="7" s="1"/>
  <c r="E13" i="5"/>
  <c r="E13" i="7" s="1"/>
  <c r="D13" i="5"/>
  <c r="D13" i="7" s="1"/>
  <c r="C13" i="5"/>
  <c r="C13" i="7" s="1"/>
  <c r="E12" i="5"/>
  <c r="E12" i="7" s="1"/>
  <c r="D12" i="5"/>
  <c r="D12" i="7" s="1"/>
  <c r="C12" i="5"/>
  <c r="C12" i="7" s="1"/>
  <c r="E11" i="5"/>
  <c r="D11" i="5"/>
  <c r="D11" i="7" s="1"/>
  <c r="C11" i="5"/>
  <c r="A5" i="5"/>
  <c r="A4" i="5"/>
  <c r="A3" i="5"/>
  <c r="A2" i="5"/>
  <c r="K335" i="5" l="1"/>
  <c r="C400" i="5"/>
  <c r="P400" i="5"/>
  <c r="G400" i="5"/>
  <c r="L400" i="5"/>
  <c r="H122" i="7"/>
  <c r="K347" i="5"/>
  <c r="E400" i="5"/>
  <c r="N400" i="5"/>
  <c r="I400" i="5"/>
  <c r="I407" i="5" s="1"/>
  <c r="R400" i="5"/>
  <c r="R407" i="5" s="1"/>
  <c r="D335" i="7"/>
  <c r="D329" i="7" s="1"/>
  <c r="H335" i="7"/>
  <c r="L335" i="7"/>
  <c r="L329" i="7" s="1"/>
  <c r="P335" i="7"/>
  <c r="P329" i="7" s="1"/>
  <c r="E62" i="7"/>
  <c r="C153" i="7"/>
  <c r="C164" i="7"/>
  <c r="D201" i="7"/>
  <c r="C50" i="7"/>
  <c r="D164" i="7"/>
  <c r="E443" i="7"/>
  <c r="I443" i="7"/>
  <c r="M443" i="7"/>
  <c r="Q443" i="7"/>
  <c r="C273" i="7"/>
  <c r="D273" i="7"/>
  <c r="E297" i="7"/>
  <c r="D347" i="7"/>
  <c r="D343" i="7" s="1"/>
  <c r="H347" i="7"/>
  <c r="H343" i="7" s="1"/>
  <c r="L347" i="7"/>
  <c r="L343" i="7" s="1"/>
  <c r="P347" i="7"/>
  <c r="P343" i="7" s="1"/>
  <c r="C369" i="7"/>
  <c r="G369" i="7"/>
  <c r="K369" i="7"/>
  <c r="O369" i="7"/>
  <c r="E382" i="7"/>
  <c r="I382" i="7"/>
  <c r="M382" i="7"/>
  <c r="Q382" i="7"/>
  <c r="D433" i="7"/>
  <c r="H433" i="7"/>
  <c r="L433" i="7"/>
  <c r="P433" i="7"/>
  <c r="E440" i="7"/>
  <c r="I440" i="7"/>
  <c r="M440" i="7"/>
  <c r="Q440" i="7"/>
  <c r="C443" i="7"/>
  <c r="G443" i="7"/>
  <c r="K443" i="7"/>
  <c r="D219" i="7"/>
  <c r="C10" i="5"/>
  <c r="C11" i="7"/>
  <c r="C10" i="7" s="1"/>
  <c r="C44" i="7"/>
  <c r="D50" i="7"/>
  <c r="E50" i="5"/>
  <c r="E52" i="7"/>
  <c r="E50" i="7" s="1"/>
  <c r="E55" i="7"/>
  <c r="D55" i="7"/>
  <c r="E62" i="5"/>
  <c r="E124" i="7"/>
  <c r="E141" i="5"/>
  <c r="E128" i="7"/>
  <c r="E141" i="7" s="1"/>
  <c r="E201" i="7"/>
  <c r="E219" i="7"/>
  <c r="C238" i="7"/>
  <c r="D238" i="7"/>
  <c r="E263" i="7"/>
  <c r="E279" i="7"/>
  <c r="D297" i="7"/>
  <c r="C320" i="7"/>
  <c r="C335" i="7"/>
  <c r="C329" i="7" s="1"/>
  <c r="G335" i="5"/>
  <c r="G329" i="5" s="1"/>
  <c r="G336" i="7"/>
  <c r="G335" i="7" s="1"/>
  <c r="G329" i="7" s="1"/>
  <c r="K335" i="7"/>
  <c r="K329" i="7" s="1"/>
  <c r="O335" i="5"/>
  <c r="O336" i="7"/>
  <c r="O335" i="7" s="1"/>
  <c r="O329" i="7" s="1"/>
  <c r="C345" i="7"/>
  <c r="C347" i="7"/>
  <c r="G347" i="5"/>
  <c r="G343" i="5" s="1"/>
  <c r="G348" i="7"/>
  <c r="G347" i="7" s="1"/>
  <c r="G343" i="7" s="1"/>
  <c r="K347" i="7"/>
  <c r="K343" i="7" s="1"/>
  <c r="O347" i="5"/>
  <c r="O343" i="5" s="1"/>
  <c r="O348" i="7"/>
  <c r="O347" i="7" s="1"/>
  <c r="O343" i="7" s="1"/>
  <c r="F369" i="5"/>
  <c r="F361" i="7"/>
  <c r="F369" i="7" s="1"/>
  <c r="J369" i="5"/>
  <c r="J361" i="7"/>
  <c r="J369" i="7" s="1"/>
  <c r="N369" i="5"/>
  <c r="N361" i="7"/>
  <c r="N369" i="7" s="1"/>
  <c r="D382" i="7"/>
  <c r="H382" i="7"/>
  <c r="L382" i="7"/>
  <c r="P382" i="7"/>
  <c r="M400" i="5"/>
  <c r="D407" i="7"/>
  <c r="H404" i="7"/>
  <c r="M407" i="7"/>
  <c r="C411" i="5"/>
  <c r="AA411" i="5" s="1"/>
  <c r="K411" i="5" s="1"/>
  <c r="E411" i="7"/>
  <c r="C411" i="7" s="1"/>
  <c r="C413" i="7"/>
  <c r="C426" i="7"/>
  <c r="G426" i="7"/>
  <c r="K426" i="7"/>
  <c r="O426" i="7"/>
  <c r="D446" i="7"/>
  <c r="H446" i="7"/>
  <c r="L446" i="7"/>
  <c r="P446" i="7"/>
  <c r="E433" i="7"/>
  <c r="I433" i="7"/>
  <c r="M433" i="7"/>
  <c r="Q433" i="7"/>
  <c r="F433" i="5"/>
  <c r="F432" i="7"/>
  <c r="F433" i="7" s="1"/>
  <c r="C436" i="7"/>
  <c r="G436" i="7"/>
  <c r="K436" i="7"/>
  <c r="O436" i="5"/>
  <c r="O434" i="7"/>
  <c r="O436" i="7" s="1"/>
  <c r="F440" i="5"/>
  <c r="F438" i="7"/>
  <c r="F440" i="7" s="1"/>
  <c r="J440" i="5"/>
  <c r="J438" i="7"/>
  <c r="J440" i="7" s="1"/>
  <c r="N440" i="5"/>
  <c r="N438" i="7"/>
  <c r="N440" i="7" s="1"/>
  <c r="G440" i="5"/>
  <c r="G439" i="7"/>
  <c r="G440" i="7" s="1"/>
  <c r="O440" i="5"/>
  <c r="O439" i="7"/>
  <c r="O440" i="7" s="1"/>
  <c r="D443" i="5"/>
  <c r="D441" i="7"/>
  <c r="D443" i="7" s="1"/>
  <c r="H443" i="5"/>
  <c r="H441" i="7"/>
  <c r="H443" i="7" s="1"/>
  <c r="L443" i="5"/>
  <c r="L441" i="7"/>
  <c r="L443" i="7" s="1"/>
  <c r="P443" i="5"/>
  <c r="P441" i="7"/>
  <c r="P443" i="7" s="1"/>
  <c r="E460" i="7"/>
  <c r="D460" i="7"/>
  <c r="C460" i="7"/>
  <c r="C32" i="5"/>
  <c r="C34" i="7"/>
  <c r="C32" i="7" s="1"/>
  <c r="C78" i="5"/>
  <c r="C72" i="5" s="1"/>
  <c r="C79" i="7"/>
  <c r="C78" i="7" s="1"/>
  <c r="C72" i="7" s="1"/>
  <c r="D78" i="5"/>
  <c r="D72" i="5" s="1"/>
  <c r="D80" i="7"/>
  <c r="D78" i="7" s="1"/>
  <c r="D72" i="7" s="1"/>
  <c r="C53" i="5"/>
  <c r="C54" i="7"/>
  <c r="C53" i="7" s="1"/>
  <c r="C62" i="7"/>
  <c r="H118" i="5"/>
  <c r="H118" i="7" s="1"/>
  <c r="H121" i="7"/>
  <c r="C142" i="7"/>
  <c r="D142" i="5"/>
  <c r="D144" i="7"/>
  <c r="D142" i="7" s="1"/>
  <c r="D204" i="5"/>
  <c r="D205" i="7"/>
  <c r="D204" i="7" s="1"/>
  <c r="E204" i="5"/>
  <c r="E206" i="7"/>
  <c r="E204" i="7" s="1"/>
  <c r="C204" i="5"/>
  <c r="C208" i="7"/>
  <c r="C204" i="7" s="1"/>
  <c r="C279" i="5"/>
  <c r="C277" i="7"/>
  <c r="C279" i="7" s="1"/>
  <c r="H329" i="7"/>
  <c r="F382" i="5"/>
  <c r="F375" i="7"/>
  <c r="F382" i="7" s="1"/>
  <c r="H400" i="5"/>
  <c r="H407" i="5" s="1"/>
  <c r="H403" i="7"/>
  <c r="H400" i="7" s="1"/>
  <c r="Q400" i="5"/>
  <c r="Q407" i="5" s="1"/>
  <c r="Q403" i="7"/>
  <c r="Q400" i="7" s="1"/>
  <c r="Q407" i="7" s="1"/>
  <c r="E407" i="7"/>
  <c r="I407" i="7"/>
  <c r="N407" i="7"/>
  <c r="D426" i="7"/>
  <c r="H426" i="7"/>
  <c r="L426" i="7"/>
  <c r="P426" i="7"/>
  <c r="E446" i="5"/>
  <c r="E425" i="7"/>
  <c r="E446" i="7" s="1"/>
  <c r="I446" i="5"/>
  <c r="I425" i="7"/>
  <c r="I446" i="7" s="1"/>
  <c r="M446" i="5"/>
  <c r="M425" i="7"/>
  <c r="M446" i="7" s="1"/>
  <c r="Q446" i="5"/>
  <c r="Q425" i="7"/>
  <c r="Q446" i="7" s="1"/>
  <c r="J433" i="5"/>
  <c r="J431" i="7"/>
  <c r="J433" i="7" s="1"/>
  <c r="D436" i="5"/>
  <c r="D434" i="7"/>
  <c r="D436" i="7" s="1"/>
  <c r="H436" i="5"/>
  <c r="H434" i="7"/>
  <c r="H436" i="7" s="1"/>
  <c r="L436" i="5"/>
  <c r="L434" i="7"/>
  <c r="L436" i="7" s="1"/>
  <c r="P436" i="5"/>
  <c r="P434" i="7"/>
  <c r="P436" i="7" s="1"/>
  <c r="C440" i="5"/>
  <c r="C438" i="7"/>
  <c r="C440" i="7" s="1"/>
  <c r="K440" i="5"/>
  <c r="K438" i="7"/>
  <c r="K440" i="7" s="1"/>
  <c r="E102" i="5"/>
  <c r="E99" i="7"/>
  <c r="E102" i="7" s="1"/>
  <c r="D10" i="7"/>
  <c r="D32" i="5"/>
  <c r="D33" i="7"/>
  <c r="D32" i="7" s="1"/>
  <c r="C44" i="5"/>
  <c r="E78" i="5"/>
  <c r="E72" i="5" s="1"/>
  <c r="E79" i="7"/>
  <c r="E78" i="7" s="1"/>
  <c r="E72" i="7" s="1"/>
  <c r="D90" i="5"/>
  <c r="D90" i="7" s="1"/>
  <c r="D86" i="7" s="1"/>
  <c r="D91" i="7"/>
  <c r="E90" i="5"/>
  <c r="E90" i="7" s="1"/>
  <c r="E86" i="7" s="1"/>
  <c r="E92" i="7"/>
  <c r="C102" i="5"/>
  <c r="C99" i="7"/>
  <c r="C102" i="7" s="1"/>
  <c r="D102" i="5"/>
  <c r="D100" i="7"/>
  <c r="D102" i="7" s="1"/>
  <c r="C118" i="5"/>
  <c r="C118" i="7" s="1"/>
  <c r="C124" i="7" s="1"/>
  <c r="C121" i="7"/>
  <c r="F124" i="7"/>
  <c r="E10" i="5"/>
  <c r="E11" i="7"/>
  <c r="E10" i="7" s="1"/>
  <c r="C25" i="7"/>
  <c r="E32" i="7"/>
  <c r="C55" i="7"/>
  <c r="C60" i="5"/>
  <c r="D62" i="7"/>
  <c r="C66" i="5"/>
  <c r="C67" i="7"/>
  <c r="C66" i="7" s="1"/>
  <c r="D118" i="5"/>
  <c r="D118" i="7" s="1"/>
  <c r="D124" i="7" s="1"/>
  <c r="D121" i="7"/>
  <c r="C141" i="7"/>
  <c r="D141" i="5"/>
  <c r="D129" i="7"/>
  <c r="D141" i="7" s="1"/>
  <c r="E164" i="7"/>
  <c r="C201" i="7"/>
  <c r="C219" i="7"/>
  <c r="E238" i="5"/>
  <c r="E239" i="7"/>
  <c r="E238" i="7" s="1"/>
  <c r="C245" i="5"/>
  <c r="C246" i="7"/>
  <c r="C245" i="7" s="1"/>
  <c r="C263" i="7"/>
  <c r="E273" i="5"/>
  <c r="E267" i="7"/>
  <c r="E273" i="7" s="1"/>
  <c r="D286" i="7"/>
  <c r="D320" i="7"/>
  <c r="C335" i="5"/>
  <c r="C329" i="5" s="1"/>
  <c r="E335" i="7"/>
  <c r="E329" i="7" s="1"/>
  <c r="I335" i="7"/>
  <c r="I329" i="7" s="1"/>
  <c r="M335" i="7"/>
  <c r="M329" i="7" s="1"/>
  <c r="Q335" i="7"/>
  <c r="Q329" i="7" s="1"/>
  <c r="C347" i="5"/>
  <c r="C343" i="5" s="1"/>
  <c r="E347" i="7"/>
  <c r="E343" i="7" s="1"/>
  <c r="I347" i="7"/>
  <c r="I343" i="7" s="1"/>
  <c r="M347" i="7"/>
  <c r="M343" i="7" s="1"/>
  <c r="Q347" i="7"/>
  <c r="Q343" i="7" s="1"/>
  <c r="F347" i="7"/>
  <c r="F343" i="7" s="1"/>
  <c r="N347" i="7"/>
  <c r="N343" i="7" s="1"/>
  <c r="D369" i="7"/>
  <c r="H369" i="7"/>
  <c r="L369" i="7"/>
  <c r="P369" i="7"/>
  <c r="I369" i="5"/>
  <c r="I362" i="7"/>
  <c r="I369" i="7" s="1"/>
  <c r="J382" i="7"/>
  <c r="C412" i="7"/>
  <c r="C414" i="7"/>
  <c r="E445" i="7"/>
  <c r="I445" i="5"/>
  <c r="I424" i="7"/>
  <c r="M445" i="5"/>
  <c r="M424" i="7"/>
  <c r="Q445" i="7"/>
  <c r="F446" i="5"/>
  <c r="F425" i="7"/>
  <c r="J446" i="5"/>
  <c r="J425" i="7"/>
  <c r="J446" i="7" s="1"/>
  <c r="N446" i="5"/>
  <c r="N425" i="7"/>
  <c r="N446" i="7" s="1"/>
  <c r="C433" i="5"/>
  <c r="C431" i="7"/>
  <c r="C433" i="7" s="1"/>
  <c r="G433" i="5"/>
  <c r="G431" i="7"/>
  <c r="G433" i="7" s="1"/>
  <c r="K433" i="5"/>
  <c r="K431" i="7"/>
  <c r="K433" i="7" s="1"/>
  <c r="O433" i="5"/>
  <c r="O431" i="7"/>
  <c r="O433" i="7" s="1"/>
  <c r="E436" i="7"/>
  <c r="I436" i="7"/>
  <c r="M436" i="7"/>
  <c r="Q436" i="7"/>
  <c r="D440" i="5"/>
  <c r="D438" i="7"/>
  <c r="D440" i="7" s="1"/>
  <c r="H440" i="5"/>
  <c r="H438" i="7"/>
  <c r="H440" i="7" s="1"/>
  <c r="L440" i="5"/>
  <c r="L438" i="7"/>
  <c r="L440" i="7" s="1"/>
  <c r="P440" i="5"/>
  <c r="P438" i="7"/>
  <c r="P440" i="7" s="1"/>
  <c r="F443" i="5"/>
  <c r="F441" i="7"/>
  <c r="F443" i="7" s="1"/>
  <c r="J443" i="5"/>
  <c r="J441" i="7"/>
  <c r="J443" i="7" s="1"/>
  <c r="E142" i="5"/>
  <c r="E143" i="7"/>
  <c r="E142" i="7" s="1"/>
  <c r="D263" i="7"/>
  <c r="D279" i="5"/>
  <c r="D276" i="7"/>
  <c r="D279" i="7" s="1"/>
  <c r="E286" i="5"/>
  <c r="E282" i="7"/>
  <c r="E286" i="7" s="1"/>
  <c r="C286" i="7"/>
  <c r="C297" i="5"/>
  <c r="C289" i="7"/>
  <c r="C297" i="7" s="1"/>
  <c r="C315" i="5"/>
  <c r="C301" i="7"/>
  <c r="C315" i="7" s="1"/>
  <c r="E320" i="5"/>
  <c r="E318" i="7"/>
  <c r="E320" i="7" s="1"/>
  <c r="C320" i="5"/>
  <c r="F335" i="7"/>
  <c r="F329" i="7" s="1"/>
  <c r="J335" i="7"/>
  <c r="J329" i="7" s="1"/>
  <c r="N335" i="7"/>
  <c r="N329" i="7" s="1"/>
  <c r="J347" i="7"/>
  <c r="J343" i="7" s="1"/>
  <c r="E369" i="5"/>
  <c r="E361" i="7"/>
  <c r="E369" i="7" s="1"/>
  <c r="M369" i="7"/>
  <c r="Q369" i="5"/>
  <c r="Q361" i="7"/>
  <c r="Q369" i="7" s="1"/>
  <c r="C382" i="5"/>
  <c r="C374" i="7"/>
  <c r="C382" i="7" s="1"/>
  <c r="G382" i="5"/>
  <c r="G374" i="7"/>
  <c r="G382" i="7" s="1"/>
  <c r="K382" i="5"/>
  <c r="K374" i="7"/>
  <c r="K382" i="7" s="1"/>
  <c r="O382" i="5"/>
  <c r="O374" i="7"/>
  <c r="O382" i="7" s="1"/>
  <c r="N382" i="7"/>
  <c r="D400" i="5"/>
  <c r="D407" i="5" s="1"/>
  <c r="F400" i="5"/>
  <c r="F407" i="5" s="1"/>
  <c r="F403" i="7"/>
  <c r="F400" i="7" s="1"/>
  <c r="F407" i="7" s="1"/>
  <c r="J400" i="5"/>
  <c r="J407" i="5" s="1"/>
  <c r="J403" i="7"/>
  <c r="J400" i="7" s="1"/>
  <c r="J407" i="7" s="1"/>
  <c r="O400" i="5"/>
  <c r="O407" i="5" s="1"/>
  <c r="O403" i="7"/>
  <c r="O400" i="7" s="1"/>
  <c r="O407" i="7" s="1"/>
  <c r="C407" i="7"/>
  <c r="G407" i="7"/>
  <c r="L407" i="7"/>
  <c r="P407" i="7"/>
  <c r="R407" i="7"/>
  <c r="F426" i="5"/>
  <c r="F424" i="7"/>
  <c r="J426" i="5"/>
  <c r="J424" i="7"/>
  <c r="G446" i="7"/>
  <c r="K446" i="7"/>
  <c r="O446" i="7"/>
  <c r="F436" i="5"/>
  <c r="F434" i="7"/>
  <c r="J436" i="5"/>
  <c r="J434" i="7"/>
  <c r="J436" i="7" s="1"/>
  <c r="O443" i="5"/>
  <c r="O441" i="7"/>
  <c r="O443" i="7" s="1"/>
  <c r="E540" i="5"/>
  <c r="I540" i="5"/>
  <c r="M540" i="5"/>
  <c r="C124" i="5"/>
  <c r="C407" i="5"/>
  <c r="G407" i="5"/>
  <c r="K407" i="5"/>
  <c r="L407" i="5"/>
  <c r="P407" i="5"/>
  <c r="C508" i="5"/>
  <c r="C525" i="5"/>
  <c r="E32" i="5"/>
  <c r="C62" i="5"/>
  <c r="D62" i="5"/>
  <c r="D86" i="5"/>
  <c r="C90" i="5"/>
  <c r="C90" i="7" s="1"/>
  <c r="C86" i="7" s="1"/>
  <c r="C153" i="5"/>
  <c r="E164" i="5"/>
  <c r="C201" i="5"/>
  <c r="C219" i="5"/>
  <c r="D219" i="5"/>
  <c r="E219" i="5"/>
  <c r="C273" i="5"/>
  <c r="E279" i="5"/>
  <c r="D297" i="5"/>
  <c r="D335" i="5"/>
  <c r="D329" i="5" s="1"/>
  <c r="H335" i="5"/>
  <c r="L335" i="5"/>
  <c r="L329" i="5" s="1"/>
  <c r="P335" i="5"/>
  <c r="P329" i="5" s="1"/>
  <c r="E335" i="5"/>
  <c r="E329" i="5" s="1"/>
  <c r="I335" i="5"/>
  <c r="I329" i="5" s="1"/>
  <c r="M335" i="5"/>
  <c r="M329" i="5" s="1"/>
  <c r="Q335" i="5"/>
  <c r="Q329" i="5" s="1"/>
  <c r="F335" i="5"/>
  <c r="F329" i="5" s="1"/>
  <c r="J335" i="5"/>
  <c r="J329" i="5" s="1"/>
  <c r="N335" i="5"/>
  <c r="N329" i="5" s="1"/>
  <c r="D347" i="5"/>
  <c r="D343" i="5" s="1"/>
  <c r="H347" i="5"/>
  <c r="H343" i="5" s="1"/>
  <c r="L347" i="5"/>
  <c r="L343" i="5" s="1"/>
  <c r="P347" i="5"/>
  <c r="P343" i="5" s="1"/>
  <c r="E347" i="5"/>
  <c r="E343" i="5" s="1"/>
  <c r="I347" i="5"/>
  <c r="I343" i="5" s="1"/>
  <c r="M347" i="5"/>
  <c r="M343" i="5" s="1"/>
  <c r="Q347" i="5"/>
  <c r="Q343" i="5" s="1"/>
  <c r="F347" i="5"/>
  <c r="F343" i="5" s="1"/>
  <c r="J347" i="5"/>
  <c r="J343" i="5" s="1"/>
  <c r="N347" i="5"/>
  <c r="N343" i="5" s="1"/>
  <c r="C369" i="5"/>
  <c r="G369" i="5"/>
  <c r="K369" i="5"/>
  <c r="O369" i="5"/>
  <c r="D369" i="5"/>
  <c r="H369" i="5"/>
  <c r="L369" i="5"/>
  <c r="P369" i="5"/>
  <c r="M369" i="5"/>
  <c r="J382" i="5"/>
  <c r="N382" i="5"/>
  <c r="C413" i="5"/>
  <c r="AA413" i="5" s="1"/>
  <c r="K413" i="5" s="1"/>
  <c r="C426" i="5"/>
  <c r="G445" i="5"/>
  <c r="K445" i="5"/>
  <c r="O445" i="5"/>
  <c r="O426" i="5"/>
  <c r="E436" i="5"/>
  <c r="I436" i="5"/>
  <c r="M436" i="5"/>
  <c r="Q436" i="5"/>
  <c r="E440" i="5"/>
  <c r="I440" i="5"/>
  <c r="M440" i="5"/>
  <c r="Q440" i="5"/>
  <c r="C443" i="5"/>
  <c r="G443" i="5"/>
  <c r="K443" i="5"/>
  <c r="G540" i="5"/>
  <c r="K540" i="5"/>
  <c r="C25" i="5"/>
  <c r="C55" i="5"/>
  <c r="E124" i="5"/>
  <c r="D201" i="5"/>
  <c r="D273" i="5"/>
  <c r="C286" i="5"/>
  <c r="K343" i="5"/>
  <c r="AB411" i="5"/>
  <c r="C503" i="5"/>
  <c r="C532" i="5"/>
  <c r="D10" i="5"/>
  <c r="C50" i="5"/>
  <c r="D50" i="5"/>
  <c r="D55" i="5"/>
  <c r="E55" i="5"/>
  <c r="F124" i="5"/>
  <c r="C141" i="5"/>
  <c r="C142" i="5"/>
  <c r="C164" i="5"/>
  <c r="C238" i="5"/>
  <c r="D238" i="5"/>
  <c r="D263" i="5"/>
  <c r="E263" i="5"/>
  <c r="D286" i="5"/>
  <c r="D320" i="5"/>
  <c r="C412" i="5"/>
  <c r="AA412" i="5" s="1"/>
  <c r="K412" i="5" s="1"/>
  <c r="C414" i="5"/>
  <c r="AA414" i="5" s="1"/>
  <c r="K414" i="5" s="1"/>
  <c r="D433" i="5"/>
  <c r="H433" i="5"/>
  <c r="L433" i="5"/>
  <c r="P433" i="5"/>
  <c r="C436" i="5"/>
  <c r="G436" i="5"/>
  <c r="K436" i="5"/>
  <c r="D460" i="5"/>
  <c r="F540" i="5"/>
  <c r="J540" i="5"/>
  <c r="C516" i="5"/>
  <c r="H445" i="5"/>
  <c r="H426" i="5"/>
  <c r="P445" i="5"/>
  <c r="P426" i="5"/>
  <c r="C263" i="5"/>
  <c r="K329" i="5"/>
  <c r="O329" i="5"/>
  <c r="H329" i="5"/>
  <c r="N407" i="5"/>
  <c r="D446" i="5"/>
  <c r="H446" i="5"/>
  <c r="L446" i="5"/>
  <c r="P446" i="5"/>
  <c r="E445" i="5"/>
  <c r="E447" i="5" s="1"/>
  <c r="D540" i="5"/>
  <c r="H540" i="5"/>
  <c r="L540" i="5"/>
  <c r="C512" i="5"/>
  <c r="C539" i="5"/>
  <c r="D445" i="5"/>
  <c r="D426" i="5"/>
  <c r="L445" i="5"/>
  <c r="L426" i="5"/>
  <c r="E297" i="5"/>
  <c r="D382" i="5"/>
  <c r="H382" i="5"/>
  <c r="L382" i="5"/>
  <c r="P382" i="5"/>
  <c r="E426" i="5"/>
  <c r="I426" i="5"/>
  <c r="M426" i="5"/>
  <c r="Q426" i="5"/>
  <c r="E443" i="5"/>
  <c r="I443" i="5"/>
  <c r="M443" i="5"/>
  <c r="Q443" i="5"/>
  <c r="AB473" i="5"/>
  <c r="AA473" i="5"/>
  <c r="K473" i="5" s="1"/>
  <c r="AB472" i="5"/>
  <c r="AA472" i="5"/>
  <c r="K472" i="5" s="1"/>
  <c r="D164" i="5"/>
  <c r="E201" i="5"/>
  <c r="E382" i="5"/>
  <c r="I382" i="5"/>
  <c r="M382" i="5"/>
  <c r="Q382" i="5"/>
  <c r="E407" i="5"/>
  <c r="M407" i="5"/>
  <c r="F445" i="5"/>
  <c r="J445" i="5"/>
  <c r="N445" i="5"/>
  <c r="G446" i="5"/>
  <c r="K446" i="5"/>
  <c r="O446" i="5"/>
  <c r="E433" i="5"/>
  <c r="I433" i="5"/>
  <c r="M433" i="5"/>
  <c r="Q433" i="5"/>
  <c r="Q445" i="5"/>
  <c r="C460" i="5"/>
  <c r="E460" i="5"/>
  <c r="AB474" i="5"/>
  <c r="AA474" i="5"/>
  <c r="K474" i="5" s="1"/>
  <c r="G426" i="5"/>
  <c r="K426" i="5"/>
  <c r="L447" i="5" l="1"/>
  <c r="M447" i="5"/>
  <c r="C159" i="5"/>
  <c r="D124" i="5"/>
  <c r="E255" i="5"/>
  <c r="D159" i="5"/>
  <c r="AB412" i="5"/>
  <c r="H124" i="5"/>
  <c r="E69" i="5"/>
  <c r="H124" i="7"/>
  <c r="F447" i="5"/>
  <c r="AB413" i="5"/>
  <c r="G447" i="5"/>
  <c r="C255" i="5"/>
  <c r="J447" i="5"/>
  <c r="I447" i="5"/>
  <c r="H407" i="7"/>
  <c r="E426" i="7"/>
  <c r="E69" i="7"/>
  <c r="E255" i="7"/>
  <c r="C343" i="7"/>
  <c r="D255" i="7"/>
  <c r="F446" i="7"/>
  <c r="E447" i="7"/>
  <c r="F445" i="7"/>
  <c r="Q426" i="7"/>
  <c r="P445" i="7"/>
  <c r="P447" i="7" s="1"/>
  <c r="N445" i="7"/>
  <c r="N447" i="7" s="1"/>
  <c r="Q447" i="7"/>
  <c r="C255" i="7"/>
  <c r="O445" i="7"/>
  <c r="O447" i="7" s="1"/>
  <c r="J445" i="7"/>
  <c r="J447" i="7" s="1"/>
  <c r="J426" i="7"/>
  <c r="C86" i="5"/>
  <c r="D69" i="5"/>
  <c r="E86" i="5"/>
  <c r="I426" i="7"/>
  <c r="I445" i="7"/>
  <c r="I447" i="7" s="1"/>
  <c r="AB414" i="7"/>
  <c r="AA414" i="7"/>
  <c r="K414" i="7" s="1"/>
  <c r="D69" i="7"/>
  <c r="C159" i="7"/>
  <c r="K445" i="7"/>
  <c r="K447" i="7" s="1"/>
  <c r="F426" i="7"/>
  <c r="E159" i="7"/>
  <c r="F436" i="7"/>
  <c r="AB412" i="7"/>
  <c r="AA412" i="7"/>
  <c r="K412" i="7" s="1"/>
  <c r="L445" i="7"/>
  <c r="L447" i="7" s="1"/>
  <c r="D445" i="7"/>
  <c r="C446" i="7"/>
  <c r="AA413" i="7"/>
  <c r="K413" i="7" s="1"/>
  <c r="AB413" i="7"/>
  <c r="E159" i="5"/>
  <c r="Q447" i="5"/>
  <c r="N447" i="5"/>
  <c r="C69" i="5"/>
  <c r="O447" i="5"/>
  <c r="AB414" i="5"/>
  <c r="D255" i="5"/>
  <c r="D159" i="7"/>
  <c r="M426" i="7"/>
  <c r="M445" i="7"/>
  <c r="M447" i="7" s="1"/>
  <c r="C69" i="7"/>
  <c r="H445" i="7"/>
  <c r="H447" i="7" s="1"/>
  <c r="G445" i="7"/>
  <c r="G447" i="7" s="1"/>
  <c r="AB411" i="7"/>
  <c r="AA411" i="7"/>
  <c r="K411" i="7" s="1"/>
  <c r="K447" i="5"/>
  <c r="C540" i="5"/>
  <c r="C445" i="5"/>
  <c r="D447" i="5"/>
  <c r="C446" i="5"/>
  <c r="P447" i="5"/>
  <c r="H447" i="5"/>
  <c r="G9" i="5" l="1"/>
  <c r="G11" i="7" s="1"/>
  <c r="G9" i="7"/>
  <c r="F447" i="7"/>
  <c r="D447" i="7"/>
  <c r="C445" i="7"/>
  <c r="C447" i="7" s="1"/>
  <c r="C447" i="5"/>
  <c r="H11" i="7" l="1"/>
</calcChain>
</file>

<file path=xl/sharedStrings.xml><?xml version="1.0" encoding="utf-8"?>
<sst xmlns="http://schemas.openxmlformats.org/spreadsheetml/2006/main" count="12675" uniqueCount="699">
  <si>
    <t>TOTAL</t>
  </si>
  <si>
    <t>SERVICIO DE SALUD / ESTABLECIMIENTO MUNICIPAL</t>
  </si>
  <si>
    <t>REM-B17.   ACTIVIDADES DE APOYO DIAGNOSTICO y TERAPEUTICO</t>
  </si>
  <si>
    <t>PARTE I</t>
  </si>
  <si>
    <t xml:space="preserve">SECCION A: ATENCIONES ABIERTAS </t>
  </si>
  <si>
    <t>CODIGOS</t>
  </si>
  <si>
    <t>IDENTIFICACION DE PRESTACIONES</t>
  </si>
  <si>
    <t>TOTAL PRODUCCIÓN</t>
  </si>
  <si>
    <t>TOTAL BENEFICIARIOS MAI</t>
  </si>
  <si>
    <t>PAGO POR PRESTACIONES ($)</t>
  </si>
  <si>
    <t xml:space="preserve">CONSULTAS Y ATENCION MEDICA </t>
  </si>
  <si>
    <t>0101101</t>
  </si>
  <si>
    <t>Consulta o control médico integral en atención primaria</t>
  </si>
  <si>
    <t>0101102</t>
  </si>
  <si>
    <t>Consulta o control médico integral en especialidades (Hosp. Mediana Complejidad)</t>
  </si>
  <si>
    <t>0101103</t>
  </si>
  <si>
    <t>Consulta médica integral en servicio de urgencia (Hosp. Alta Complejidad)</t>
  </si>
  <si>
    <t>0101104</t>
  </si>
  <si>
    <t>Consulta médica integral en C.R.S.</t>
  </si>
  <si>
    <t>0101105</t>
  </si>
  <si>
    <t>Consulta médica integral en servicio de urgencia (Hosp. Mediana Complejidad)</t>
  </si>
  <si>
    <t>0101106</t>
  </si>
  <si>
    <t>Asistencia de cardiólogo a cirugías no cardíacas</t>
  </si>
  <si>
    <t>0101107</t>
  </si>
  <si>
    <t>Atención médica del recién nacido</t>
  </si>
  <si>
    <t>0101108</t>
  </si>
  <si>
    <t>Consulta integral de especialidades en Cirugía, Ginecología y Obstetricia, Ortopedia y Traumatología (en CDT)</t>
  </si>
  <si>
    <t>0101109</t>
  </si>
  <si>
    <t>Consulta integral de especialidades en Urología, Otorrinolaringología, Medicina Fisica y Rehabilitación, Dermatología, Pediatría y Subespecialidades (en CDT)</t>
  </si>
  <si>
    <t>0101110</t>
  </si>
  <si>
    <t>Consulta integral de especialidades en Medicina Interna y Subespecialidades, Oftalmología, Neurología, Oncología (en CDT)</t>
  </si>
  <si>
    <t>0101111</t>
  </si>
  <si>
    <t>Consulta integral de especialidades en Cirugía, Ginecología y Obstetricia, Ortopedia y Traumatología (Hosp. Alta Complejidad)</t>
  </si>
  <si>
    <t>0101112</t>
  </si>
  <si>
    <t>Consulta integral de especialidades en Urología, Otorrinolaringología, Medicina Física y Rehabilitación, Dermatología, Pediatría y Subespecialidades (Hosp. Alta Complejidad)</t>
  </si>
  <si>
    <t>0101113</t>
  </si>
  <si>
    <t>Consulta integral de especialidades en Medicina Interna y Subespecialidades, Oftalmología, Neurología, Oncología (Hosp. Alta Complejidad)</t>
  </si>
  <si>
    <t>0903006</t>
  </si>
  <si>
    <t>Consultoría de salud mental por psiquiatra (sesión 4 hrs.) (mínimo 8 pacientes)</t>
  </si>
  <si>
    <t>OTRAS CONSULTAS Y ATENCION MEDICA</t>
  </si>
  <si>
    <t>0101001</t>
  </si>
  <si>
    <t>Consulta médica general</t>
  </si>
  <si>
    <t>Consultas de urgencia en Hospitales de baja complejidad</t>
  </si>
  <si>
    <t>Consultas de especialidad en hospitales de baja complejidad y establecimientos de APS</t>
  </si>
  <si>
    <t xml:space="preserve">Otras consulta médica de especialidades </t>
  </si>
  <si>
    <t>Consulta médica de especialidad en servicio de urgencia</t>
  </si>
  <si>
    <t>Consulta Médica de Especialidad en Obstetricia y Ginecología</t>
  </si>
  <si>
    <t>CONSULTAS POR OTROS PROFESIONALES DE LA SALUD</t>
  </si>
  <si>
    <t>0102001</t>
  </si>
  <si>
    <t>Consulta o control por enfermera, matrona o nutricionista</t>
  </si>
  <si>
    <t>0102002</t>
  </si>
  <si>
    <t>Control de salud niño con EDP por enfermera</t>
  </si>
  <si>
    <t>0102003</t>
  </si>
  <si>
    <t>Consulta o control por auxiliar de enfermería</t>
  </si>
  <si>
    <t>0102005</t>
  </si>
  <si>
    <t>Consulta por fonoaudiólogo</t>
  </si>
  <si>
    <t>0102006</t>
  </si>
  <si>
    <t>Atención kinesiológica integral ambulatoria</t>
  </si>
  <si>
    <t>0102007</t>
  </si>
  <si>
    <t>Atención integral por terapeuta ocupacional</t>
  </si>
  <si>
    <t>0903002</t>
  </si>
  <si>
    <t>Consulta o control psicológico clínico</t>
  </si>
  <si>
    <t>0903003</t>
  </si>
  <si>
    <t>Consulta de salud mental por otros profesionales</t>
  </si>
  <si>
    <t>0903004</t>
  </si>
  <si>
    <t>Intervención psicosocial grupal (4 a 8 pacientes, familiares o cuidadores)</t>
  </si>
  <si>
    <t>0903005</t>
  </si>
  <si>
    <t>Psicoterapia de grupo (por psicólogo o psiquiatra) (4 a 8 pacientes)</t>
  </si>
  <si>
    <t>0903001</t>
  </si>
  <si>
    <t>Consulta de psiquiatría</t>
  </si>
  <si>
    <t xml:space="preserve">Consulta por otros profesionales </t>
  </si>
  <si>
    <t>Consulta por Asistente Social</t>
  </si>
  <si>
    <t>Consultas/ Controles de Especialidades Odontológica</t>
  </si>
  <si>
    <t>Consultas de morbilidad odontológica</t>
  </si>
  <si>
    <t>Consultas de urgencia odontológica</t>
  </si>
  <si>
    <t>PROGRAMAS DE REHABILITACION</t>
  </si>
  <si>
    <t>0903007</t>
  </si>
  <si>
    <t>Programa de rehabilitación tipo 1 (mensual, grupo 6 a 10 pers.)</t>
  </si>
  <si>
    <t>0903008</t>
  </si>
  <si>
    <t>Programa de rehabilitación tipo 2 (mensual, grupo 5 a 7 pers.)</t>
  </si>
  <si>
    <t>OTROS PROGRAMAS</t>
  </si>
  <si>
    <t>0901003</t>
  </si>
  <si>
    <t>Electroshocks e insulino-terapia (efectuada y controlada por el médico psiquiatra, incluye trat. de las complicaciones medicas, c/s miorrelajantes); cada sesión (max.6)</t>
  </si>
  <si>
    <t>EDUCACION DE GRUPO</t>
  </si>
  <si>
    <t>0103001</t>
  </si>
  <si>
    <t>Educación de grupo por médico</t>
  </si>
  <si>
    <t>0103002</t>
  </si>
  <si>
    <t>Educación de grupo por enfermera, matrona o nutricionista</t>
  </si>
  <si>
    <t>0103003</t>
  </si>
  <si>
    <t>Educación de grupo por asistente social</t>
  </si>
  <si>
    <t>0103004</t>
  </si>
  <si>
    <t>Educación de grupo por auxiliar de enfermería</t>
  </si>
  <si>
    <t>OTRA EDUCADION DE GRUPO</t>
  </si>
  <si>
    <t>Educación de grupo por otro integrante del equipo de salud</t>
  </si>
  <si>
    <t>VISITAS DOMICILIARIAS</t>
  </si>
  <si>
    <t>0104001</t>
  </si>
  <si>
    <t>Visita a domicilio por enfermera, matrona o nutricionista</t>
  </si>
  <si>
    <t>0104002</t>
  </si>
  <si>
    <t>Visita a domicilio por asistente social</t>
  </si>
  <si>
    <t>0104003</t>
  </si>
  <si>
    <t>Visita a domicilio por auxiliar de enfermería</t>
  </si>
  <si>
    <t>OTRAS VISITAS DOMICILIARIAS</t>
  </si>
  <si>
    <t>Visita a domicilio por otro integrante del equipo de salud</t>
  </si>
  <si>
    <t>Visita domiciaria por profesional y técnico paramédico</t>
  </si>
  <si>
    <t xml:space="preserve">TOTAL </t>
  </si>
  <si>
    <t>SECCION B: EXÁMENES DE DIAGNÓSTICO</t>
  </si>
  <si>
    <t>TIPO DE EXAMEN</t>
  </si>
  <si>
    <t>TOTAL EXAMENES LABORATORIO</t>
  </si>
  <si>
    <t xml:space="preserve">I  </t>
  </si>
  <si>
    <t>HEMATOLOGICOS</t>
  </si>
  <si>
    <t xml:space="preserve">II  </t>
  </si>
  <si>
    <t>BIOQUIMICOS</t>
  </si>
  <si>
    <t>III</t>
  </si>
  <si>
    <t>HORMONALES</t>
  </si>
  <si>
    <t>IV</t>
  </si>
  <si>
    <t>GENETICA</t>
  </si>
  <si>
    <t>V</t>
  </si>
  <si>
    <t>INMUNOLOGICOS</t>
  </si>
  <si>
    <t xml:space="preserve">VI  </t>
  </si>
  <si>
    <t>MICROBIOLOGICOS</t>
  </si>
  <si>
    <t>a)   BACTERIAS Y HONGOS</t>
  </si>
  <si>
    <t>b)   PARASITOS</t>
  </si>
  <si>
    <t>c)   VIRUS</t>
  </si>
  <si>
    <t>VII</t>
  </si>
  <si>
    <t>PROCEDIMIENTO O DETERMINACION DIRECTA C/PACIENTE</t>
  </si>
  <si>
    <t xml:space="preserve">VIII  </t>
  </si>
  <si>
    <t xml:space="preserve">EX.  DE DEPOSICIONES EXUDADOS. SECREC. Y OTROS LIQ.  </t>
  </si>
  <si>
    <t xml:space="preserve">IX   </t>
  </si>
  <si>
    <t>ORINA</t>
  </si>
  <si>
    <t>X</t>
  </si>
  <si>
    <t>OTROS EXAMENES DE LABORATORIO</t>
  </si>
  <si>
    <t>TOTAL EXAMENES IMAGENOLOGIA</t>
  </si>
  <si>
    <t>I. a)</t>
  </si>
  <si>
    <t>EX. RADIOLOGICOS SIMPLES</t>
  </si>
  <si>
    <t>I. b)</t>
  </si>
  <si>
    <t>EX. RADIOLOGICOS COMPLEJOS</t>
  </si>
  <si>
    <t>II.</t>
  </si>
  <si>
    <t>TOMOGRAFIA AXIAL COMP.</t>
  </si>
  <si>
    <t>ULTRASONOGRAFIA</t>
  </si>
  <si>
    <t>Ecotomografias ( Sin Ecografía Obstetr. Y Abdominal )</t>
  </si>
  <si>
    <t>Ecografías Obstétricas</t>
  </si>
  <si>
    <t xml:space="preserve">Ecotomografias abdominal </t>
  </si>
  <si>
    <t xml:space="preserve">RESONANCIA MAGNÉTICA </t>
  </si>
  <si>
    <t>OTROS EXÁMENES DE IMÁGENES</t>
  </si>
  <si>
    <t>TOTAL EXAMENES ANATOMIA PATOLOGICA</t>
  </si>
  <si>
    <t>SECCION C: PROCEDIMIENTOS DE MEDICINA NUCLEAR , GINECOLOGÍA Y OBSTETRICIA, Y ORTOPEDIA</t>
  </si>
  <si>
    <t>CÓDIGOS</t>
  </si>
  <si>
    <t>05</t>
  </si>
  <si>
    <t>PROCEDIMIENTOS DE MEDICINA NUCLEAR</t>
  </si>
  <si>
    <t>PROCEDIMIENTOS DE GINECOLOGIA Y OBSTETRICIA</t>
  </si>
  <si>
    <t>2107</t>
  </si>
  <si>
    <t>PROCEDIMIENTOS DE ORTOPEDIA</t>
  </si>
  <si>
    <t>SUB-TOTAL FACTURACION SECCION C</t>
  </si>
  <si>
    <t xml:space="preserve">SECCION D: INTERVENCIONES QUIRÚRGICAS </t>
  </si>
  <si>
    <t>INTERVENCIONES 100%</t>
  </si>
  <si>
    <t>INTERVENCIONES 50%</t>
  </si>
  <si>
    <t>INTERVENCIONES75%</t>
  </si>
  <si>
    <t>1103</t>
  </si>
  <si>
    <t>I NEUROCIRUGIA</t>
  </si>
  <si>
    <t>1202</t>
  </si>
  <si>
    <t>II CIRUGIA OFTALMOLOGICA</t>
  </si>
  <si>
    <t>1302</t>
  </si>
  <si>
    <t>III CIRUGIA OTORRINOLOGICA</t>
  </si>
  <si>
    <t>1402</t>
  </si>
  <si>
    <t>IV CIRUGIA DE CABEZA Y CUELLO</t>
  </si>
  <si>
    <t>1502</t>
  </si>
  <si>
    <t>V CIRUGIA PLASTICA Y REPARADORA</t>
  </si>
  <si>
    <t>1602</t>
  </si>
  <si>
    <t>VI DERMATOLOGIA Y TEGUMENTOS</t>
  </si>
  <si>
    <t>1703</t>
  </si>
  <si>
    <t>VII CIRUGIA CARDIOVASCULAR</t>
  </si>
  <si>
    <t>1704</t>
  </si>
  <si>
    <t>VIII CIRUGIA TORAXICA</t>
  </si>
  <si>
    <t>1802</t>
  </si>
  <si>
    <t>IX CIRUGIA ABDOMINAL</t>
  </si>
  <si>
    <t>1803</t>
  </si>
  <si>
    <t>X CIRUGIA PROCTOLOGICA</t>
  </si>
  <si>
    <t>1902</t>
  </si>
  <si>
    <t>XI CIRUGIA UROLOGICA Y SUPRARRENAL</t>
  </si>
  <si>
    <t>2002</t>
  </si>
  <si>
    <t>XII CIRUGIA DE LA MAMA</t>
  </si>
  <si>
    <t>2003</t>
  </si>
  <si>
    <t>XIII CIRUGIA GINECOLOGICA</t>
  </si>
  <si>
    <t>2004</t>
  </si>
  <si>
    <t xml:space="preserve">XIV CIRUGIA OBSTETRICA </t>
  </si>
  <si>
    <t>Cesárea c/s salpingoligadura o salpingectomía</t>
  </si>
  <si>
    <t>Cesárea con histerectomía</t>
  </si>
  <si>
    <t xml:space="preserve">Cesárea </t>
  </si>
  <si>
    <t xml:space="preserve">2104 </t>
  </si>
  <si>
    <t xml:space="preserve">XV  TRAUMATOLOGIA </t>
  </si>
  <si>
    <t>XVI  RETIRO ELEMENTOS OSTEOSINTESIS</t>
  </si>
  <si>
    <t>SUB-TOTAL FACTURACION SECCION D</t>
  </si>
  <si>
    <t xml:space="preserve">SECCION E: ATENCION CERRADA, DIAS DE HOSPITALIZACION </t>
  </si>
  <si>
    <t xml:space="preserve">ATENCION CERRADA </t>
  </si>
  <si>
    <t>0203001</t>
  </si>
  <si>
    <t>Día cama hospitalización integral medicina, cirugía, pediatría, obstetricia-ginecología y especialidades (sala 3 camas o más) (Hosp. Alta Complejidad)</t>
  </si>
  <si>
    <t>0203102</t>
  </si>
  <si>
    <t>Día cama hospitalización integral medicina, cirugía, pediatría, obstetricia-ginecología y especialidades (sala 3 camas o más) (Hosp. Mediana Complejidad)</t>
  </si>
  <si>
    <t>0203103</t>
  </si>
  <si>
    <t>Día cama hospitalización integral medicina, cirugía, pediatría, obstetricia-ginecología y especialidades (sala 3 camas o más) (Hosp. Baja Complejidad)</t>
  </si>
  <si>
    <t>0203002</t>
  </si>
  <si>
    <t xml:space="preserve">Día cama hospitalización integral adulto en Unidad de Cuidado Intensivo (U.C.I.) </t>
  </si>
  <si>
    <t>0203003</t>
  </si>
  <si>
    <t xml:space="preserve">Día cama hospitalización integral pediátrica en Unidad de Cuidado Intensivo (U.C.I). </t>
  </si>
  <si>
    <t>0203004</t>
  </si>
  <si>
    <t>Día cama hospitalización integral neonatal en Unidad de Cuidado Intensivo (U.C.I.)</t>
  </si>
  <si>
    <t>0203005</t>
  </si>
  <si>
    <t>Día cama hospitalización integral adulto en Unidad de Tratamiento Intermedio (U.T.I)</t>
  </si>
  <si>
    <t>0203006</t>
  </si>
  <si>
    <t>Día cama hospitalización integral pediátrica en Unidad de Tratamiento Intermedio (U.T.I)</t>
  </si>
  <si>
    <t>0203007</t>
  </si>
  <si>
    <t>Día cama hospitalización integral neonatal en Unidad de Tratamiento Intermedio (U.T.I)</t>
  </si>
  <si>
    <t>0203008</t>
  </si>
  <si>
    <t>Día cama hospitalización integral incubadora</t>
  </si>
  <si>
    <t>0203009</t>
  </si>
  <si>
    <t>Día cama hospitalización integral psiquiatría crónicos</t>
  </si>
  <si>
    <t>0203109</t>
  </si>
  <si>
    <t>Día cama hosp. integral psiquiatría corta estadía</t>
  </si>
  <si>
    <t>0203209</t>
  </si>
  <si>
    <t>Día cama hosp. integral desintoxicación alcohol y drogas</t>
  </si>
  <si>
    <t>SUB TOTAL ATENCION CERRADA</t>
  </si>
  <si>
    <t>MISCELANEOS DIAS CAMA</t>
  </si>
  <si>
    <t>0203010</t>
  </si>
  <si>
    <t>Día cama integral psiquiátrico diurno</t>
  </si>
  <si>
    <t>0203110</t>
  </si>
  <si>
    <t>Día cama hospitalización integral psiquiatría mediana estadía</t>
  </si>
  <si>
    <t>0203011</t>
  </si>
  <si>
    <t>Día cama integral de observación o día cama integral ambulatorio diurno</t>
  </si>
  <si>
    <t>0203111</t>
  </si>
  <si>
    <t>Camilla de observación en servicio de urgencia</t>
  </si>
  <si>
    <t>0203012</t>
  </si>
  <si>
    <t>Día cama integral geriatría o crónicos</t>
  </si>
  <si>
    <t>0203013</t>
  </si>
  <si>
    <t>Día estada en cámara hiperbárica</t>
  </si>
  <si>
    <t>0203014</t>
  </si>
  <si>
    <t>Día cama hogar embarazada rural (del Servicio de Salud)</t>
  </si>
  <si>
    <t>0203015</t>
  </si>
  <si>
    <t>Día cuna de hospitalización integral</t>
  </si>
  <si>
    <t>0203016</t>
  </si>
  <si>
    <t>Día cama hospitalización integral urgencia H.U.A.P. (Sólo Hospital Urgencia Asistencia Pública)</t>
  </si>
  <si>
    <t>0203017</t>
  </si>
  <si>
    <t>Día cama hogar protegido paciente psiquiátrico compensado</t>
  </si>
  <si>
    <t>OTRO DIA CAMA</t>
  </si>
  <si>
    <t>Día Cama Residencia Protegida</t>
  </si>
  <si>
    <t>"0202101</t>
  </si>
  <si>
    <t>Día Cama de Hospitalización Medicina y Especialidades (sala 3 camas o más de pensionado o medio pensionado).</t>
  </si>
  <si>
    <t>0202105</t>
  </si>
  <si>
    <t>Día Cama de Hospitalización Cirugía (sala 3 camas o más de pensionado o medio pensionado)</t>
  </si>
  <si>
    <t>0202109</t>
  </si>
  <si>
    <t>Día Cama de Hospitalización Pediatría (sala 3 camas o más de pensionado o medio pensionado)</t>
  </si>
  <si>
    <t>0202113</t>
  </si>
  <si>
    <t>Día Cama de Hospitalización Obstetricia y Ginecología (sala 3 camas o más de pensionado o medio pensionado)</t>
  </si>
  <si>
    <t>TOTAL DIAS CAMA DE HOSPITALIZACION</t>
  </si>
  <si>
    <t xml:space="preserve">SECCION F: ACTIVIDADES PROTECCION ESPECIFICA </t>
  </si>
  <si>
    <t>0105001</t>
  </si>
  <si>
    <t>Vacunaciones (sólo considera administración)</t>
  </si>
  <si>
    <t>0105002 y 003</t>
  </si>
  <si>
    <t>Desparasitación sarna y pediculosis (cada persona)</t>
  </si>
  <si>
    <t>SUB-TOTAL FACTURACION SECCION F</t>
  </si>
  <si>
    <t>SECCION G: PROCEDIMIENTOS DIAGNOSTICOS Y TERAPEUTICOS</t>
  </si>
  <si>
    <t>E.E.G. de 16 o más canales (incluye el cód. 11-01-006)</t>
  </si>
  <si>
    <t>Electroencefalograma (E.E.G.) standard y/o activado...., de 8 canales</t>
  </si>
  <si>
    <t>1701001</t>
  </si>
  <si>
    <t>E.C.G. de reposo (incluye mínimo 12 derivaciones y 4 complejos por derivación)</t>
  </si>
  <si>
    <t>1701003</t>
  </si>
  <si>
    <t>Ergometría (incluye E.C.G. antes, durante y después del ejercicio con monitoreo continuo y medición de la intensidad del esfuerzo)</t>
  </si>
  <si>
    <t>1701006</t>
  </si>
  <si>
    <t>E.C.G. continuo (test Holter o similares, por ej. variabilidad de la frecuencia cardíaca y/o alta resolución del ST y/o depolarización tardía); 20 a 24 horas de registro</t>
  </si>
  <si>
    <t>1701007</t>
  </si>
  <si>
    <t>Ecocardiograma Doppler, con registro (incluye cód.17.01.008)</t>
  </si>
  <si>
    <t>1701045</t>
  </si>
  <si>
    <t>Ecocardiograma Doppler color</t>
  </si>
  <si>
    <t>1701008</t>
  </si>
  <si>
    <t>Ecocardiograma bidimensional (incluye registro modo M, papel fotosensible y fotografía), en adultos o niños (proc. aut.)</t>
  </si>
  <si>
    <t>1701010</t>
  </si>
  <si>
    <t>Sondeo cardíaco derecho c/s termodilución, en adultos o niños</t>
  </si>
  <si>
    <t>1701011</t>
  </si>
  <si>
    <t>Sondeo cardíaco izquierdo y derecho, en adultos o niños</t>
  </si>
  <si>
    <t>1701012</t>
  </si>
  <si>
    <t>Sondeo cardíaco izquierdo, en adultos o niños</t>
  </si>
  <si>
    <t>1701019</t>
  </si>
  <si>
    <t xml:space="preserve">Cinecoronariografía derecha y/o izquierda (incluye sondeo cardíaco izq.  y ventriculografía izq.) </t>
  </si>
  <si>
    <t>1701020</t>
  </si>
  <si>
    <t>Ventriculografía derecha, en adultos o niños (incl. proc. rad. y sondeo cardíaco derecho)</t>
  </si>
  <si>
    <t>1701021</t>
  </si>
  <si>
    <t>Ventriculografía izquierda, en adultos o niños (incl. proc. rad. y sondeo cardíaco izquierdo)</t>
  </si>
  <si>
    <t>1701022</t>
  </si>
  <si>
    <t>Aortografía, en adultos o niños (Incluye proc. rad.)</t>
  </si>
  <si>
    <t>1701023</t>
  </si>
  <si>
    <t>Arteriografía de extremidades, en adultos o niños (incluye proc. rad.)</t>
  </si>
  <si>
    <t>1701024</t>
  </si>
  <si>
    <t xml:space="preserve">Arteriografía selectiva o superselectiva (pulmonar, renal, tronco celíaco, etc)  en adultos o niños (incl. proc. rad.)  </t>
  </si>
  <si>
    <t>1701131</t>
  </si>
  <si>
    <t>Angioplastía Intraluminal coronaria uno o mult. vasos(incl. proc. rad; balón, rotablator, Stent o similar)</t>
  </si>
  <si>
    <t>1701132</t>
  </si>
  <si>
    <t>Angioplastía Intraluminal periférica (incluye proc. rad., balón, Stent o similar)</t>
  </si>
  <si>
    <t>1701043</t>
  </si>
  <si>
    <t>Angioplastía de coartación aórtica (incl. proc. rad.) (proc. completo)</t>
  </si>
  <si>
    <t>1701144</t>
  </si>
  <si>
    <t>Angioplastía de arteria pulmonar o vena cava en niños (incluye proc. rad., balón, Stent o similar)</t>
  </si>
  <si>
    <t>1701033</t>
  </si>
  <si>
    <t>Biopsia endomiocárdica (proc. completo)</t>
  </si>
  <si>
    <t>1701038</t>
  </si>
  <si>
    <t>Septostomía de Rashkind</t>
  </si>
  <si>
    <t>1701035</t>
  </si>
  <si>
    <t>Colocación de sonda marcapaso transitorio (proc. completo)</t>
  </si>
  <si>
    <t>1701141</t>
  </si>
  <si>
    <t>Valvuloplastía mitral o tricúspide (incl. proc. radiológico,  incluye balón)</t>
  </si>
  <si>
    <t>1701142</t>
  </si>
  <si>
    <t>Valvuloplastía aórtica y pulmonar (incl. proc. radiológico,  incluye balón)</t>
  </si>
  <si>
    <t>Gastroduodenoscopía (incluye esofagoscopía)</t>
  </si>
  <si>
    <t>Yeyuno-ileoscopía (incluye esofago-gastro-duodenoscopía)</t>
  </si>
  <si>
    <t>Colonoscopía larga (incluye sigmoidoscopía y ....)</t>
  </si>
  <si>
    <t>Punción evacuadora de quiste tiroídeo c/s toma de muestra, c/s inyección de medicamentos</t>
  </si>
  <si>
    <t>Angiografía cerebral digital por cateterización femoral (incluye proc. Radiológico, medio de contraste e insumos)</t>
  </si>
  <si>
    <t>Esclerosis Múltiple Remitente Recurrente,  Tratamiento médico farmacológico  Anual (incluye inmunomoduladores)</t>
  </si>
  <si>
    <t>Esclerosis Múltiple Remitente Recurrente, Tratamiento rehabilitación</t>
  </si>
  <si>
    <t>Esclerosis Múltiple Remitente Recurrente,  Tratamiento Brote</t>
  </si>
  <si>
    <t>SUB-TOTAL FACTURACION SECCION G</t>
  </si>
  <si>
    <t>SECCIÓN H:PROGRAMA NACIONAL DE DROGAS ANTINEOPLASICAS P.N.D.A. (SOLO SERVICIOS DE SALUD ACREDITADOS)</t>
  </si>
  <si>
    <t>TUMORES DEL ADULTO</t>
  </si>
  <si>
    <t>3002001</t>
  </si>
  <si>
    <t>Linfoma de Hodgkin</t>
  </si>
  <si>
    <t>3002002</t>
  </si>
  <si>
    <t>Linfoma No Hodgkin no agresivo</t>
  </si>
  <si>
    <t>3002003</t>
  </si>
  <si>
    <t>Linfoma No Hodgkin intermedio</t>
  </si>
  <si>
    <t>3002004</t>
  </si>
  <si>
    <t>Linfoma No Hodgkin., agresivo</t>
  </si>
  <si>
    <t>3002005</t>
  </si>
  <si>
    <t>Leucemia linfoblastica</t>
  </si>
  <si>
    <t>3002006</t>
  </si>
  <si>
    <t>Leucemia Aguda No linfática aguda y Leucemia Promielocítica</t>
  </si>
  <si>
    <t>3002007</t>
  </si>
  <si>
    <t>Cáncer de Testículo y  Germinales extragonadales</t>
  </si>
  <si>
    <t>3002008</t>
  </si>
  <si>
    <t>Enfermedad Trofoblástica Gestacional</t>
  </si>
  <si>
    <t>3002033</t>
  </si>
  <si>
    <t>Rescate de Linfomas</t>
  </si>
  <si>
    <t>3002034</t>
  </si>
  <si>
    <t>Ca. Mama etapa I y II</t>
  </si>
  <si>
    <t>3002135</t>
  </si>
  <si>
    <t>Ca mama etapa III</t>
  </si>
  <si>
    <t>3002136</t>
  </si>
  <si>
    <t>Ca mama etapa IV</t>
  </si>
  <si>
    <t>3002137</t>
  </si>
  <si>
    <t>Ca mama etapa IV metástasis ósea</t>
  </si>
  <si>
    <t>3002036</t>
  </si>
  <si>
    <t>Ca. Cérvico Uterino</t>
  </si>
  <si>
    <t>TUMORES INFANTILES</t>
  </si>
  <si>
    <t>3002009</t>
  </si>
  <si>
    <t>3002010</t>
  </si>
  <si>
    <t>Linfoma B y LLA-B</t>
  </si>
  <si>
    <t>3002011</t>
  </si>
  <si>
    <t>Linfoma Linfoblástico</t>
  </si>
  <si>
    <t>3002012</t>
  </si>
  <si>
    <t>Leucemia linfoblástica aguda</t>
  </si>
  <si>
    <t>3002013</t>
  </si>
  <si>
    <t>Leucemia Mieloide Aguda</t>
  </si>
  <si>
    <t>3002014</t>
  </si>
  <si>
    <t>Neuroblastoma</t>
  </si>
  <si>
    <t>3002015</t>
  </si>
  <si>
    <t>Osteosarcoma</t>
  </si>
  <si>
    <t>3002016</t>
  </si>
  <si>
    <t>Sarcoma partes blandas</t>
  </si>
  <si>
    <t>3002017</t>
  </si>
  <si>
    <t>Ewing</t>
  </si>
  <si>
    <t>3002107</t>
  </si>
  <si>
    <t>Tumores germinales Extra Sistema Nerviso Central (Extra SNC)</t>
  </si>
  <si>
    <t>3002020</t>
  </si>
  <si>
    <t>Tumor de Wilms</t>
  </si>
  <si>
    <t>3002021</t>
  </si>
  <si>
    <t>Retinoblastoma</t>
  </si>
  <si>
    <t>3002022</t>
  </si>
  <si>
    <t>Histiocitosis</t>
  </si>
  <si>
    <t>3002024</t>
  </si>
  <si>
    <t>Recaída tumores sólidos</t>
  </si>
  <si>
    <t>3002025</t>
  </si>
  <si>
    <t>Hepatoblastomas</t>
  </si>
  <si>
    <t>3002026</t>
  </si>
  <si>
    <t>Leucemias mieloide crónica</t>
  </si>
  <si>
    <t>3002126</t>
  </si>
  <si>
    <t>Recaída de Leucemia Mieloide</t>
  </si>
  <si>
    <t>3002027</t>
  </si>
  <si>
    <t>Recaídas de leucemias Linfoblasticas</t>
  </si>
  <si>
    <t>TUMORES CEREBRALES INFANTILES</t>
  </si>
  <si>
    <t>3002028</t>
  </si>
  <si>
    <t>Méduloblastomas</t>
  </si>
  <si>
    <t>3002029</t>
  </si>
  <si>
    <t>Tumores de &lt; de 3 años</t>
  </si>
  <si>
    <t>3002030</t>
  </si>
  <si>
    <t>Glioma</t>
  </si>
  <si>
    <t>3002031</t>
  </si>
  <si>
    <t>Astrocitomas</t>
  </si>
  <si>
    <t>3002032</t>
  </si>
  <si>
    <t>Tumor Germinal SNC</t>
  </si>
  <si>
    <t>3002023</t>
  </si>
  <si>
    <t>Cuidados Paliativos y Alivio del Dolor en Cáncer Terminal (en adultos o niños)</t>
  </si>
  <si>
    <t>PROGRAMA CANCER</t>
  </si>
  <si>
    <t>Test Inmunoquímico de Deposiciones</t>
  </si>
  <si>
    <t>Yodoterapia</t>
  </si>
  <si>
    <t>Braquiterapia alta tasa en dosis (HDR)</t>
  </si>
  <si>
    <t>Braquiterapia baja tasa en dosis (LDR)</t>
  </si>
  <si>
    <t>Teleterapia de alta complejidad con acelerador lineal (3D)</t>
  </si>
  <si>
    <t xml:space="preserve">Teleterapia estándar (3D) con acelerador lineal </t>
  </si>
  <si>
    <t>Telecobaltoterapia con acelerador lineal</t>
  </si>
  <si>
    <t>OTRAS</t>
  </si>
  <si>
    <t>Otras actividades en cáncer</t>
  </si>
  <si>
    <t>SECCIÓN I:TRATAMIENTO ABREVIADO DE LA TUBERCULOSIS</t>
  </si>
  <si>
    <t>TRATAMIENTO ABREVIADO DE LA TUBERCULOSIS</t>
  </si>
  <si>
    <t>3003001</t>
  </si>
  <si>
    <t>TBC, Esquema primario (mensual)</t>
  </si>
  <si>
    <t>3003002</t>
  </si>
  <si>
    <t>TBC, Esquema primario simplificado (mensual)</t>
  </si>
  <si>
    <t>3003003</t>
  </si>
  <si>
    <t>TBC, Esquema secundario (mensual)</t>
  </si>
  <si>
    <t>3003004</t>
  </si>
  <si>
    <t>TBC, Esquema normado de retratamiento (mensual)</t>
  </si>
  <si>
    <t>3003005</t>
  </si>
  <si>
    <t>TBC, Esquema especial de retratamiento (mensual)</t>
  </si>
  <si>
    <t>SUB-TOTAL FACTURACION TRATAMIENTO TBC</t>
  </si>
  <si>
    <t>SECCIÓN J:TRASLADO, RESCATES Y RONDAS RURALES</t>
  </si>
  <si>
    <t>TRASLADO, RESCATES Y RONDAS RURALES</t>
  </si>
  <si>
    <t>2401061</t>
  </si>
  <si>
    <t>Rescate simple y/o traslado en móvil 1</t>
  </si>
  <si>
    <t>2401062</t>
  </si>
  <si>
    <t>Rescate profesionalizado y/o traslado paciente complejo móvil 2</t>
  </si>
  <si>
    <t>2401063</t>
  </si>
  <si>
    <t>Rescate medicalizado y/o traslado paciente critico en móvil 3</t>
  </si>
  <si>
    <t>2401064</t>
  </si>
  <si>
    <t>Traslado en ambulancia</t>
  </si>
  <si>
    <t>2401065</t>
  </si>
  <si>
    <t>Ronda rural terrestre, c/ km recorrido</t>
  </si>
  <si>
    <t>2401066</t>
  </si>
  <si>
    <t>Ronda rural aérea, c/ hora de vuelo</t>
  </si>
  <si>
    <t>2401067</t>
  </si>
  <si>
    <t>Ronda rural marítima, c/ hora de navegación</t>
  </si>
  <si>
    <t>SUB-TOTAL FACTURACION TRASLADOS, RESCATES Y RONDAS</t>
  </si>
  <si>
    <t>SECCION K: PARTOS</t>
  </si>
  <si>
    <t>2004103</t>
  </si>
  <si>
    <t>Parto normal</t>
  </si>
  <si>
    <t>2004113</t>
  </si>
  <si>
    <t>Parto distósico vaginal</t>
  </si>
  <si>
    <t>Parto (MLE)</t>
  </si>
  <si>
    <t>SUB-TOTAL FACTURACION SECCION K</t>
  </si>
  <si>
    <t>SECCION L: ATENCION ODONTOLOGICA</t>
  </si>
  <si>
    <t>Prestaciones</t>
  </si>
  <si>
    <t>2701XXX</t>
  </si>
  <si>
    <t xml:space="preserve">Nivel primario                                   </t>
  </si>
  <si>
    <t>2702XXX</t>
  </si>
  <si>
    <t>Nivel secundario</t>
  </si>
  <si>
    <t>2703XXX</t>
  </si>
  <si>
    <t>Nivel terciario</t>
  </si>
  <si>
    <t>Otras prestaciones odontológicas</t>
  </si>
  <si>
    <t>Total</t>
  </si>
  <si>
    <t>SECCIÓN M: HEMODIALISIS</t>
  </si>
  <si>
    <t>Hemodiálisis con insumos incluidos</t>
  </si>
  <si>
    <t>Hemodiálisis sin insumos</t>
  </si>
  <si>
    <t>1901025</t>
  </si>
  <si>
    <t>Peritoneodiálisis (incluye insumos)</t>
  </si>
  <si>
    <t>1901026</t>
  </si>
  <si>
    <t>Peritoneodiálisis continua en paciente crónico (adulto o niños) (tratamiento mensual)</t>
  </si>
  <si>
    <t>Instalación de cateter para peritoneodiális</t>
  </si>
  <si>
    <t>1901027</t>
  </si>
  <si>
    <t>Hemodialisis, Tratamiento Mensual (con insumos incluidos)</t>
  </si>
  <si>
    <t>1901028</t>
  </si>
  <si>
    <t>Hemodiálisis con bicarbonato con insumos (por sesion)</t>
  </si>
  <si>
    <t>Hemodiálisis con bicarbonato con insumos (tratamiento mensual)</t>
  </si>
  <si>
    <t>SUB-TOTAL FACTURACION SECCION M</t>
  </si>
  <si>
    <t>SECCIÓN N: TRASPLANTES</t>
  </si>
  <si>
    <t xml:space="preserve">Estudio  receptor donante cadáver </t>
  </si>
  <si>
    <t xml:space="preserve">Estudio receptor donante vivo </t>
  </si>
  <si>
    <t xml:space="preserve">Estudio receptores corazón-pulmón </t>
  </si>
  <si>
    <t xml:space="preserve">Estudio pacientes trasplante medula ósea </t>
  </si>
  <si>
    <t>Trasplante de medula autólogo</t>
  </si>
  <si>
    <t>Trasplante de medula alógeno</t>
  </si>
  <si>
    <t>Trasplante medula de cordón</t>
  </si>
  <si>
    <t>Trasplante medula aploidentico</t>
  </si>
  <si>
    <t>Trasplante de córnea (incluye procuramiento y seguimiento por un año)</t>
  </si>
  <si>
    <t xml:space="preserve">Soporte pretransplante hepático extracorporeo por sesión </t>
  </si>
  <si>
    <t>Trasplante hepático (prestaciones contenidas en sección D)</t>
  </si>
  <si>
    <t>Trasplante corazón</t>
  </si>
  <si>
    <t>Trasplante Renal (prestaciones contenidas en sección D)</t>
  </si>
  <si>
    <t xml:space="preserve">Mantención donante cadáver (pulmón, corazón e hígado) (muerte cerebral) </t>
  </si>
  <si>
    <t>SUB-TOTAL FACTURACION SECCION N</t>
  </si>
  <si>
    <t>SECCION O: LENTES, AUDIFONOS</t>
  </si>
  <si>
    <t>3001001</t>
  </si>
  <si>
    <t>Lentes ópticos</t>
  </si>
  <si>
    <t>3001002</t>
  </si>
  <si>
    <t>Audífonos</t>
  </si>
  <si>
    <t>SUB-TOTAL FACTURACION, LENTES Y AUDIFONOS</t>
  </si>
  <si>
    <t>SECCIÓN P: MEDICINA TRANSFUSIONAL</t>
  </si>
  <si>
    <t>TOTAL BENEFI-CIARIOS</t>
  </si>
  <si>
    <t>Grupo 07</t>
  </si>
  <si>
    <t>Medicina Transfusional</t>
  </si>
  <si>
    <t>PARTE II</t>
  </si>
  <si>
    <t>SECCION A: EXAMENES DE DIAGNOSTICO</t>
  </si>
  <si>
    <t>EXAMENES REALIZADOS</t>
  </si>
  <si>
    <t>PROCEDENCIA</t>
  </si>
  <si>
    <t>PRODUCCION INTRA HOSPITAL</t>
  </si>
  <si>
    <t>OPERATIVO</t>
  </si>
  <si>
    <t>COMPRAS REALIZADAS</t>
  </si>
  <si>
    <t>VENTAS DE SERVICIOS</t>
  </si>
  <si>
    <t>TOTAL BENEFICIARIOS</t>
  </si>
  <si>
    <t>BENEFICIARIOS</t>
  </si>
  <si>
    <t>NO BENEFICIARIOS</t>
  </si>
  <si>
    <t>ATENCION CERRADA</t>
  </si>
  <si>
    <t>ATENCION ABIERTA</t>
  </si>
  <si>
    <t>EMERGENCIA</t>
  </si>
  <si>
    <t>POR 
HONORARIOS</t>
  </si>
  <si>
    <t>POR CONVENIOS</t>
  </si>
  <si>
    <t>POR
CONSULTORES
DE LLAMADA</t>
  </si>
  <si>
    <t xml:space="preserve">AL SISTEMA </t>
  </si>
  <si>
    <t>EXTRA-SISTEMA</t>
  </si>
  <si>
    <t>MAI</t>
  </si>
  <si>
    <t>MLE</t>
  </si>
  <si>
    <t>TOMA DE MUESTRAS</t>
  </si>
  <si>
    <t>SECCION B:  MEDICINA NUCLEAR Y RADIOTERAPIA</t>
  </si>
  <si>
    <t>TIPO DE PROCEDIMIENTO</t>
  </si>
  <si>
    <t>PROCEDIMIENTOS</t>
  </si>
  <si>
    <t>I) MEDICINA NUCLEAR</t>
  </si>
  <si>
    <t>A) PROCEDIMIENTOS DIAGNOSTICOS</t>
  </si>
  <si>
    <t>1) ESTUDIOS ESTATICOS</t>
  </si>
  <si>
    <t>2) ESTUDIOS DINAMICOS</t>
  </si>
  <si>
    <t>B) PROCEDIMIENTOS TERAPEUTICOS</t>
  </si>
  <si>
    <t>1) RADIOISOTOPOS</t>
  </si>
  <si>
    <t>II) RADIOTERAPIA</t>
  </si>
  <si>
    <t>BRAQUITERAPIA</t>
  </si>
  <si>
    <t>RADIOTERAPIA C/ACELERADOR</t>
  </si>
  <si>
    <t>TELECOBALTOTERAPIA</t>
  </si>
  <si>
    <t>TOTAL PROCEDIMIENTOS</t>
  </si>
  <si>
    <t>SECCION C:  HEMODIALISIS</t>
  </si>
  <si>
    <t>TIPO DE HEMODIALISIS</t>
  </si>
  <si>
    <t>NO BENEFI-CIARIOS</t>
  </si>
  <si>
    <t>Peritoneodiálisis  (incluye insumos)</t>
  </si>
  <si>
    <t>Hemodiálisis, tratamiento mensual (con insumos incluidos)</t>
  </si>
  <si>
    <t>SECCION D: INTERVENCIONES QUIRURGICAS</t>
  </si>
  <si>
    <t>TIPO DE INTERVENCION QUIRURGICA</t>
  </si>
  <si>
    <t>INTERVENCIONES QUIRÚRGICAS</t>
  </si>
  <si>
    <t>CIRUGÍAS MENORES</t>
  </si>
  <si>
    <t>PRINCIPAL</t>
  </si>
  <si>
    <t>SECUNDARIA</t>
  </si>
  <si>
    <t>I</t>
  </si>
  <si>
    <t>NEUROCIRUGIA</t>
  </si>
  <si>
    <t>II</t>
  </si>
  <si>
    <t>CIRUGIA OFTALMOLOGICA</t>
  </si>
  <si>
    <t>CIRUGIA OTORRINOLOGICA</t>
  </si>
  <si>
    <t>CIRUGIA DE CABEZA Y CUELLO</t>
  </si>
  <si>
    <t>CIRUGIA PLASTICA Y REPARADORA</t>
  </si>
  <si>
    <t>VI</t>
  </si>
  <si>
    <t>TEGUMENTOS</t>
  </si>
  <si>
    <t>CIRUGIA CARDIOVASCULAR</t>
  </si>
  <si>
    <t>VIII</t>
  </si>
  <si>
    <t>CIRUGIA DE TORAX</t>
  </si>
  <si>
    <t>IX</t>
  </si>
  <si>
    <t>CIRUGIA ABDOMINAL</t>
  </si>
  <si>
    <t>CIRUGIA PROCTOLOGICA</t>
  </si>
  <si>
    <t>XI</t>
  </si>
  <si>
    <t>CIRUGIA UROLOGICA Y SUPRARRENAL</t>
  </si>
  <si>
    <t>XII</t>
  </si>
  <si>
    <t>CIRUGIA DE LA MAMA</t>
  </si>
  <si>
    <t>XIII</t>
  </si>
  <si>
    <t>CIRUGIA GINECOLOGICA</t>
  </si>
  <si>
    <t>XIV</t>
  </si>
  <si>
    <t xml:space="preserve">CIRUGIA OBSTETRICA  </t>
  </si>
  <si>
    <t>XV.I</t>
  </si>
  <si>
    <t>TRAUMATOLOGIA</t>
  </si>
  <si>
    <t>XVI</t>
  </si>
  <si>
    <t>ODONTOLOGIA (COD 27-03) Aranc.Fonasa</t>
  </si>
  <si>
    <t>RETIRO ELEMENTOS OSTEOSINTESIS</t>
  </si>
  <si>
    <t>TOTAL INTERVENCIONES QUIRURGICAS</t>
  </si>
  <si>
    <t xml:space="preserve">SECCIÓN E: INTERVENCIONES QUIRÚRGICAS POR TIPO DE INTERVENCIÓN </t>
  </si>
  <si>
    <t>TIPO DE INTERVENCIÓN</t>
  </si>
  <si>
    <t>BENEFICIARIOS MAI</t>
  </si>
  <si>
    <t>&lt; 15 AÑOS</t>
  </si>
  <si>
    <t>15 AÑOS Y MAS</t>
  </si>
  <si>
    <t xml:space="preserve">COMPRAS REALIZADAS AL SISTEMA </t>
  </si>
  <si>
    <t>COMPRAS REALIZADAS AL SISTEMA</t>
  </si>
  <si>
    <t>COMPRAS REALIZADAS AL EXTRA-SISTEMA</t>
  </si>
  <si>
    <t xml:space="preserve">ELECTIVAS MAYORES NO AMBULATORIAS </t>
  </si>
  <si>
    <t xml:space="preserve">ELECTIVAS MAYORES AMBULATORIAS </t>
  </si>
  <si>
    <t>URGENCIA</t>
  </si>
  <si>
    <t>MAYOR NO AMBULATORIAS</t>
  </si>
  <si>
    <t>MAYOR AMBULATORIAS</t>
  </si>
  <si>
    <t>SECCIÓN F:  AMPUTACIÓN POR PIE DIABÉTICO</t>
  </si>
  <si>
    <t>TIPO DE INTERVENCIÓN QUIRÚRGICA</t>
  </si>
  <si>
    <t>AMPUTACIÓN DE ORTEJO(S) POR PIE DIABETICO</t>
  </si>
  <si>
    <t>AMPUTACIÓN DE PIE COMPLETO POR PIE DIABETICO</t>
  </si>
  <si>
    <t>SECCIÓN G:PROCEDIMIENTOS MEDICOS DE DIAGNÓSTICO Y TERAPÉUTICOS</t>
  </si>
  <si>
    <t>POR 
HONO-
RARIOS</t>
  </si>
  <si>
    <t xml:space="preserve"> DE
 NEUROLOGÍA</t>
  </si>
  <si>
    <t>MODALIDAD ARANCEL INSTITUCIONAL</t>
  </si>
  <si>
    <t>MODALIDAD LIBRE ELECCIÓN + LO NO ARANCELADO</t>
  </si>
  <si>
    <t xml:space="preserve"> DE OFTALMOLOGÍA</t>
  </si>
  <si>
    <t xml:space="preserve"> DE OTORRINOLARINGOLOGÍA</t>
  </si>
  <si>
    <t xml:space="preserve"> DE CABEZA Y CUELLO </t>
  </si>
  <si>
    <t xml:space="preserve"> DE DERMATOLOGÍA</t>
  </si>
  <si>
    <t xml:space="preserve"> DE CARDIOLOGÍA Y NEUMOLOGÍA</t>
  </si>
  <si>
    <t xml:space="preserve"> DE GASTRO
ENTEROLOGÍA</t>
  </si>
  <si>
    <t xml:space="preserve"> DE UROLOGÍA Y NEFROLOGÍA</t>
  </si>
  <si>
    <t xml:space="preserve"> DE GINECOLOGÍA OBSTETRICIA </t>
  </si>
  <si>
    <t>MODALIDAD ARANCEL INSTITUCIONAL (SE INCLUYEN ABORTOS)</t>
  </si>
  <si>
    <t xml:space="preserve"> DE TRAUMATOLOGÍA</t>
  </si>
  <si>
    <t xml:space="preserve">OTROS PROCEDIMIENTOS </t>
  </si>
  <si>
    <t>TOTAL PROCEDIMIENTOS MEDICOS</t>
  </si>
  <si>
    <t>TOTAL PRODUCCION</t>
  </si>
  <si>
    <t>SECCION H:  MISCELANEOS</t>
  </si>
  <si>
    <t>TIPO DE PRESTACIÓN</t>
  </si>
  <si>
    <t>OTRAS PRESTACIONES PSIQUIATRICAS</t>
  </si>
  <si>
    <t>ANESTESIA EPIDURAL  (PARTOS)</t>
  </si>
  <si>
    <t>OTROS PROCEDIMIENTOS ANESTÉSICOS</t>
  </si>
  <si>
    <t>CURACION SIMPLE AMBULATORIA</t>
  </si>
  <si>
    <t>PROCEDIMIENTO DE PODOLOGÍA</t>
  </si>
  <si>
    <t>AUTOCUIDADO PACIENTES DID</t>
  </si>
  <si>
    <t>OXIGENOTERAPIA DOMICILIO</t>
  </si>
  <si>
    <t>ABREU</t>
  </si>
  <si>
    <t>DESPACHO DE RECETAS A CRÓNICOS</t>
  </si>
  <si>
    <t>PROTESIS Y ÓRTESIS</t>
  </si>
  <si>
    <t>TOTAL MISCELANEOS</t>
  </si>
  <si>
    <t>SECCIÓN I: PRESCRIPCIONES ADMINISTRADAS EN URGENCIA APS</t>
  </si>
  <si>
    <t>ATENCIÓN</t>
  </si>
  <si>
    <t>URGENCIA SAPU/SAR</t>
  </si>
  <si>
    <t>SECCIÓN J: ACTIVIDADES EN UNIDAD DE FARMACIA HOSPITALARIA</t>
  </si>
  <si>
    <t>Nº DE PREPARADOS FARMACEUTICOS</t>
  </si>
  <si>
    <t>ESTERILES</t>
  </si>
  <si>
    <t>NO ESTERILES</t>
  </si>
  <si>
    <t>Nº DE DOSIS UNITARIA PREPARADAS</t>
  </si>
  <si>
    <t>SECCIÓN K: OTRAS ATENCIONES A PACIENTES AMBULATORIOS</t>
  </si>
  <si>
    <t>TIPO DE ATENCIÓN</t>
  </si>
  <si>
    <t>ATENCIONES POR EDAD</t>
  </si>
  <si>
    <t>&lt; 1 año</t>
  </si>
  <si>
    <t>1 - 4 años</t>
  </si>
  <si>
    <t>5 a 9 años</t>
  </si>
  <si>
    <t>10 a 19 años</t>
  </si>
  <si>
    <t>20 a 64 años</t>
  </si>
  <si>
    <t>65 años y más</t>
  </si>
  <si>
    <t>POR TERAPÉUTICA OCUPACIONAL</t>
  </si>
  <si>
    <t>POR KINESIOLOGO (NO SAPU)</t>
  </si>
  <si>
    <t>POR EDUCADORA DE PÁRVULO/DIFERENCIAL</t>
  </si>
  <si>
    <t>SECCIÓN L: OTROS TRASLADOS DE PACIENTES</t>
  </si>
  <si>
    <t>TIPO DE ACCIÓN</t>
  </si>
  <si>
    <t>A 
BENE-
FICIARIOS</t>
  </si>
  <si>
    <t>POR COMPRA 
DE SERVICIO</t>
  </si>
  <si>
    <t xml:space="preserve"> </t>
  </si>
  <si>
    <t>TRASLADOS NO DE URGENCIA</t>
  </si>
  <si>
    <t>AMBULANCIA</t>
  </si>
  <si>
    <t>MARÍTIMO</t>
  </si>
  <si>
    <t>AÉREO</t>
  </si>
  <si>
    <t>SECCIÓN M:EXAMENES DE TAMIZAJE POINT OF CARE (SAR)</t>
  </si>
  <si>
    <t>TAMIZAJE</t>
  </si>
  <si>
    <t>Cartridge para Troponina</t>
  </si>
  <si>
    <t>Cartridge Multiple</t>
  </si>
  <si>
    <t>SECCIÓN N: ENTREGA DE AYUDAS TÉCNICAS GES Y NO GES A PERSONAS  EN EL ESTABLECIMIENTO</t>
  </si>
  <si>
    <t>AYUDA TÉCNICA</t>
  </si>
  <si>
    <t>TOTAL DE ENTREGA
&lt; 65 años</t>
  </si>
  <si>
    <t>TOTAL DE ENTREGA
de 65 años y más</t>
  </si>
  <si>
    <t>BASTÓN</t>
  </si>
  <si>
    <t>ANDADOR</t>
  </si>
  <si>
    <t>ANDADOR DE PASILLO</t>
  </si>
  <si>
    <t>COJÍN ANTIESCARAS</t>
  </si>
  <si>
    <t>COLCHÓN ANTIESCARA</t>
  </si>
  <si>
    <t>SILLA DE RUEDAS</t>
  </si>
  <si>
    <t>LENTES POR PRESBICIA</t>
  </si>
  <si>
    <t>SECCIÓN O: INTERRUPCIÓN VOLUNTARIA DEL EMBARAZO, (IVE)</t>
  </si>
  <si>
    <t>GRUPOS ETARIOS</t>
  </si>
  <si>
    <t>CAUSALES</t>
  </si>
  <si>
    <t>&lt; 14 AÑOS</t>
  </si>
  <si>
    <t>14 AÑOS Y MAS</t>
  </si>
  <si>
    <t>CAUSAL N°1              MUJER EMBARAZADA CON RIESGO VITAL</t>
  </si>
  <si>
    <t>CAUSAL N°2 INVIABILIDAD FETAL DE CARÁCTER LETAL</t>
  </si>
  <si>
    <t>CAUSAL N°3 POR VIOLACIÓN</t>
  </si>
  <si>
    <t>TOTAL DIAS CAMAS</t>
  </si>
  <si>
    <t>Cariograma en fibroblastos por cultivo de trofoblasto, líquido amniótico, piel u otros bandeos G y eventualmente Q,R,C,NOR</t>
  </si>
  <si>
    <t>FISH Cromosomas X e Y</t>
  </si>
  <si>
    <t>Cromosoma 22</t>
  </si>
  <si>
    <t>Diagnóstico Genético Molecular: Displasia Tanatofórica tipo I y II</t>
  </si>
  <si>
    <t>TOTAL EXAMENES DE LABORATORIO</t>
  </si>
  <si>
    <t>Radiografía de tórax frontal y lateral</t>
  </si>
  <si>
    <t>Radiografía de pelvis, cadera o coxofemoral</t>
  </si>
  <si>
    <t>Radiografía de brazo, antebrazo, codo, muñeca, mano, dedos, pie  (frontal y lateral)</t>
  </si>
  <si>
    <t>TOTAL EXAMENES RADIOLÓGICOS</t>
  </si>
  <si>
    <t>Resonancia Magnética Fetal</t>
  </si>
  <si>
    <t>Ecografía obstétrica</t>
  </si>
  <si>
    <t>Ecografía doppler de vasos placentarios</t>
  </si>
  <si>
    <t>TOTAL EXAMENES POR IMÁGENES</t>
  </si>
  <si>
    <t xml:space="preserve">Consulta Médica de Especialidad en Obstetricia y Ginecología </t>
  </si>
  <si>
    <t>Evaluación psiquiátrica previa a terapia (1ra. consulta).</t>
  </si>
  <si>
    <t>Consulta Psicólogo clínico (sesiones 45')</t>
  </si>
  <si>
    <t>Atención psiquiátrica o psicoterapia de familia, individual, de relajación o de manejo (con familia u otros);(cada sesión mínimo 45')</t>
  </si>
  <si>
    <t xml:space="preserve">TOTAL CONSULTAS </t>
  </si>
  <si>
    <t>Amniocentesis</t>
  </si>
  <si>
    <t>Biopsia corial</t>
  </si>
  <si>
    <t>Cordocentesis</t>
  </si>
  <si>
    <t>Aspiración manual endouterina</t>
  </si>
  <si>
    <t>Raspado uterino diagnóstico o terapéutico por metrorragia o por restos de aborto</t>
  </si>
  <si>
    <t>Tratamiento Farmacológico Ley IVE (incluye Consulta especialidad en Obstetricia y Ginecología y Fármacos)</t>
  </si>
  <si>
    <t>Parto presentación cefálica o podálica, c/s episiotomía, c/s sutura, c/s fórceps, c/s inducción, c/s versión interna, c/s revisión, c/s extracción manual de placenta, c/s monitorización. (Unico o Múltiple)</t>
  </si>
  <si>
    <t>Cesárea</t>
  </si>
  <si>
    <t>TOTAL CIRUGÍAS OBSTETRICAS Y PARTOS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</si>
</sst>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_(* #,##0_);_(* \(#,##0\);_(* &quot;-&quot;_);_(@_)"/>
    <numFmt numFmtId="166" formatCode="_-&quot;$&quot;\ * #,##0_-;\-&quot;$&quot;\ * #,##0_-;_-&quot;$&quot;\ * &quot;-&quot;??_-;_-@_-"/>
  </numFmts>
  <fonts count="23" x14ac:knownFonts="1">
    <font>
      <sz val="10"/>
      <color theme="1"/>
      <name val="Calibri Light"/>
      <family val="2"/>
    </font>
    <font>
      <sz val="10"/>
      <color theme="1"/>
      <name val="Calibri Light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color theme="0"/>
      <name val="Verdana"/>
      <family val="2"/>
    </font>
    <font>
      <b/>
      <sz val="8"/>
      <color indexed="10"/>
      <name val="Verdana"/>
      <family val="2"/>
    </font>
    <font>
      <sz val="10"/>
      <name val="Bookman Old Style"/>
      <family val="1"/>
    </font>
    <font>
      <sz val="10"/>
      <name val="Verdana"/>
      <family val="2"/>
    </font>
    <font>
      <b/>
      <sz val="10"/>
      <name val="Arial"/>
      <family val="2"/>
    </font>
    <font>
      <b/>
      <sz val="7"/>
      <name val="Verdana"/>
      <family val="2"/>
    </font>
    <font>
      <sz val="8"/>
      <color indexed="10"/>
      <name val="Verdana"/>
      <family val="2"/>
    </font>
    <font>
      <b/>
      <sz val="8"/>
      <color rgb="FFFF0000"/>
      <name val="Verdana"/>
      <family val="2"/>
    </font>
    <font>
      <sz val="9"/>
      <color indexed="10"/>
      <name val="Verdana"/>
      <family val="2"/>
    </font>
    <font>
      <sz val="8"/>
      <color rgb="FFFF0000"/>
      <name val="Verdana"/>
      <family val="2"/>
    </font>
    <font>
      <b/>
      <sz val="9"/>
      <color indexed="10"/>
      <name val="Verdana"/>
      <family val="2"/>
    </font>
    <font>
      <sz val="10"/>
      <name val="Book Antiqua"/>
      <family val="1"/>
    </font>
    <font>
      <sz val="11"/>
      <color indexed="8"/>
      <name val="Calibri"/>
      <family val="2"/>
    </font>
    <font>
      <b/>
      <sz val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2" borderId="1" applyBorder="0">
      <protection locked="0"/>
    </xf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11" fillId="0" borderId="0"/>
    <xf numFmtId="0" fontId="13" fillId="0" borderId="0" applyFont="0" applyBorder="0" applyAlignment="0" applyProtection="0"/>
    <xf numFmtId="0" fontId="4" fillId="0" borderId="0"/>
    <xf numFmtId="0" fontId="20" fillId="0" borderId="0"/>
    <xf numFmtId="0" fontId="4" fillId="0" borderId="0"/>
    <xf numFmtId="0" fontId="13" fillId="0" borderId="0" applyFont="0" applyBorder="0" applyAlignment="0" applyProtection="0"/>
    <xf numFmtId="0" fontId="4" fillId="0" borderId="0"/>
    <xf numFmtId="0" fontId="21" fillId="0" borderId="0"/>
  </cellStyleXfs>
  <cellXfs count="874">
    <xf numFmtId="0" fontId="0" fillId="0" borderId="0" xfId="0"/>
    <xf numFmtId="1" fontId="3" fillId="0" borderId="0" xfId="6" applyNumberFormat="1" applyFont="1" applyFill="1" applyAlignment="1" applyProtection="1">
      <alignment horizontal="left"/>
    </xf>
    <xf numFmtId="1" fontId="3" fillId="0" borderId="0" xfId="7" applyNumberFormat="1" applyFont="1" applyFill="1" applyAlignment="1" applyProtection="1">
      <alignment wrapText="1"/>
    </xf>
    <xf numFmtId="1" fontId="3" fillId="0" borderId="0" xfId="7" applyNumberFormat="1" applyFont="1" applyFill="1" applyAlignment="1" applyProtection="1"/>
    <xf numFmtId="1" fontId="5" fillId="0" borderId="0" xfId="7" applyNumberFormat="1" applyFont="1" applyFill="1" applyAlignment="1" applyProtection="1">
      <alignment wrapText="1"/>
    </xf>
    <xf numFmtId="1" fontId="5" fillId="0" borderId="0" xfId="7" applyNumberFormat="1" applyFont="1" applyFill="1" applyAlignment="1" applyProtection="1"/>
    <xf numFmtId="1" fontId="3" fillId="0" borderId="0" xfId="7" applyNumberFormat="1" applyFont="1" applyFill="1" applyAlignment="1" applyProtection="1">
      <alignment horizontal="center" wrapText="1"/>
    </xf>
    <xf numFmtId="1" fontId="3" fillId="0" borderId="0" xfId="7" applyNumberFormat="1" applyFont="1" applyFill="1" applyAlignment="1" applyProtection="1">
      <alignment horizontal="center"/>
    </xf>
    <xf numFmtId="1" fontId="6" fillId="0" borderId="0" xfId="7" applyNumberFormat="1" applyFont="1" applyFill="1" applyAlignment="1" applyProtection="1">
      <alignment horizontal="center"/>
    </xf>
    <xf numFmtId="1" fontId="7" fillId="0" borderId="0" xfId="6" applyNumberFormat="1" applyFont="1" applyFill="1" applyAlignment="1" applyProtection="1">
      <alignment horizontal="left"/>
    </xf>
    <xf numFmtId="1" fontId="7" fillId="0" borderId="0" xfId="7" applyNumberFormat="1" applyFont="1" applyFill="1" applyAlignment="1" applyProtection="1">
      <alignment horizontal="center" wrapText="1"/>
    </xf>
    <xf numFmtId="1" fontId="7" fillId="0" borderId="0" xfId="7" applyNumberFormat="1" applyFont="1" applyFill="1" applyAlignment="1" applyProtection="1">
      <alignment horizontal="center"/>
    </xf>
    <xf numFmtId="1" fontId="7" fillId="0" borderId="0" xfId="7" applyNumberFormat="1" applyFont="1" applyFill="1" applyAlignment="1" applyProtection="1"/>
    <xf numFmtId="1" fontId="3" fillId="0" borderId="1" xfId="6" applyNumberFormat="1" applyFont="1" applyFill="1" applyBorder="1" applyAlignment="1" applyProtection="1">
      <alignment horizontal="center" vertical="center" wrapText="1"/>
    </xf>
    <xf numFmtId="1" fontId="3" fillId="3" borderId="3" xfId="6" applyNumberFormat="1" applyFont="1" applyFill="1" applyBorder="1" applyAlignment="1" applyProtection="1">
      <alignment horizontal="center" vertical="center" wrapText="1"/>
    </xf>
    <xf numFmtId="1" fontId="5" fillId="0" borderId="4" xfId="6" quotePrefix="1" applyNumberFormat="1" applyFont="1" applyFill="1" applyBorder="1" applyAlignment="1" applyProtection="1">
      <alignment horizontal="center"/>
    </xf>
    <xf numFmtId="1" fontId="3" fillId="0" borderId="5" xfId="6" quotePrefix="1" applyNumberFormat="1" applyFont="1" applyFill="1" applyBorder="1" applyAlignment="1" applyProtection="1">
      <alignment horizontal="left" vertical="center" wrapText="1"/>
    </xf>
    <xf numFmtId="1" fontId="3" fillId="0" borderId="6" xfId="2" applyNumberFormat="1" applyFont="1" applyFill="1" applyBorder="1" applyAlignment="1" applyProtection="1">
      <alignment vertical="center"/>
    </xf>
    <xf numFmtId="1" fontId="3" fillId="0" borderId="7" xfId="2" applyNumberFormat="1" applyFont="1" applyFill="1" applyBorder="1" applyAlignment="1" applyProtection="1">
      <alignment vertical="center"/>
    </xf>
    <xf numFmtId="1" fontId="3" fillId="0" borderId="8" xfId="1" applyNumberFormat="1" applyFont="1" applyFill="1" applyBorder="1" applyAlignment="1" applyProtection="1">
      <alignment horizontal="right" vertical="center"/>
    </xf>
    <xf numFmtId="1" fontId="5" fillId="0" borderId="9" xfId="3" applyNumberFormat="1" applyFont="1" applyFill="1" applyBorder="1" applyAlignment="1">
      <alignment horizontal="center"/>
    </xf>
    <xf numFmtId="1" fontId="5" fillId="0" borderId="9" xfId="3" applyNumberFormat="1" applyFont="1" applyFill="1" applyBorder="1" applyAlignment="1">
      <alignment horizontal="left" wrapText="1"/>
    </xf>
    <xf numFmtId="1" fontId="5" fillId="0" borderId="6" xfId="2" applyNumberFormat="1" applyFont="1" applyFill="1" applyBorder="1" applyAlignment="1" applyProtection="1"/>
    <xf numFmtId="1" fontId="5" fillId="0" borderId="7" xfId="2" applyNumberFormat="1" applyFont="1" applyFill="1" applyBorder="1" applyAlignment="1" applyProtection="1"/>
    <xf numFmtId="1" fontId="5" fillId="0" borderId="8" xfId="1" applyNumberFormat="1" applyFont="1" applyFill="1" applyBorder="1" applyAlignment="1" applyProtection="1">
      <alignment horizontal="right"/>
    </xf>
    <xf numFmtId="1" fontId="5" fillId="0" borderId="10" xfId="3" applyNumberFormat="1" applyFont="1" applyFill="1" applyBorder="1" applyAlignment="1">
      <alignment horizontal="center"/>
    </xf>
    <xf numFmtId="1" fontId="5" fillId="0" borderId="10" xfId="3" applyNumberFormat="1" applyFont="1" applyFill="1" applyBorder="1" applyAlignment="1">
      <alignment horizontal="left" wrapText="1"/>
    </xf>
    <xf numFmtId="1" fontId="5" fillId="0" borderId="10" xfId="3" applyNumberFormat="1" applyFont="1" applyFill="1" applyBorder="1" applyAlignment="1">
      <alignment horizontal="left" vertical="center" wrapText="1"/>
    </xf>
    <xf numFmtId="1" fontId="3" fillId="0" borderId="10" xfId="3" applyNumberFormat="1" applyFont="1" applyFill="1" applyBorder="1" applyAlignment="1">
      <alignment horizontal="center"/>
    </xf>
    <xf numFmtId="1" fontId="3" fillId="0" borderId="10" xfId="3" applyNumberFormat="1" applyFont="1" applyFill="1" applyBorder="1" applyAlignment="1">
      <alignment horizontal="left" wrapText="1"/>
    </xf>
    <xf numFmtId="1" fontId="3" fillId="0" borderId="6" xfId="2" applyNumberFormat="1" applyFont="1" applyFill="1" applyBorder="1" applyAlignment="1" applyProtection="1"/>
    <xf numFmtId="1" fontId="3" fillId="0" borderId="7" xfId="2" applyNumberFormat="1" applyFont="1" applyFill="1" applyBorder="1" applyAlignment="1" applyProtection="1"/>
    <xf numFmtId="1" fontId="3" fillId="0" borderId="8" xfId="1" applyNumberFormat="1" applyFont="1" applyFill="1" applyBorder="1" applyAlignment="1" applyProtection="1">
      <alignment horizontal="right"/>
    </xf>
    <xf numFmtId="1" fontId="5" fillId="0" borderId="11" xfId="2" applyNumberFormat="1" applyFont="1" applyFill="1" applyBorder="1" applyAlignment="1" applyProtection="1"/>
    <xf numFmtId="1" fontId="5" fillId="4" borderId="6" xfId="2" applyNumberFormat="1" applyFont="1" applyFill="1" applyBorder="1" applyAlignment="1" applyProtection="1"/>
    <xf numFmtId="1" fontId="5" fillId="4" borderId="8" xfId="1" applyNumberFormat="1" applyFont="1" applyFill="1" applyBorder="1" applyAlignment="1" applyProtection="1">
      <alignment horizontal="right"/>
    </xf>
    <xf numFmtId="1" fontId="5" fillId="0" borderId="12" xfId="3" applyNumberFormat="1" applyFont="1" applyFill="1" applyBorder="1" applyAlignment="1">
      <alignment horizontal="center"/>
    </xf>
    <xf numFmtId="1" fontId="5" fillId="0" borderId="13" xfId="3" applyNumberFormat="1" applyFont="1" applyFill="1" applyBorder="1" applyAlignment="1">
      <alignment horizontal="center"/>
    </xf>
    <xf numFmtId="1" fontId="5" fillId="0" borderId="14" xfId="3" applyNumberFormat="1" applyFont="1" applyFill="1" applyBorder="1" applyAlignment="1">
      <alignment horizontal="center"/>
    </xf>
    <xf numFmtId="1" fontId="3" fillId="0" borderId="4" xfId="6" applyNumberFormat="1" applyFont="1" applyFill="1" applyBorder="1" applyAlignment="1" applyProtection="1">
      <alignment vertical="center" wrapText="1"/>
    </xf>
    <xf numFmtId="1" fontId="3" fillId="0" borderId="15" xfId="6" applyNumberFormat="1" applyFont="1" applyFill="1" applyBorder="1" applyAlignment="1" applyProtection="1">
      <alignment vertical="center" wrapText="1"/>
    </xf>
    <xf numFmtId="1" fontId="3" fillId="0" borderId="1" xfId="2" applyNumberFormat="1" applyFont="1" applyFill="1" applyBorder="1" applyAlignment="1" applyProtection="1">
      <alignment vertical="center"/>
    </xf>
    <xf numFmtId="1" fontId="3" fillId="0" borderId="16" xfId="2" applyNumberFormat="1" applyFont="1" applyFill="1" applyBorder="1" applyAlignment="1" applyProtection="1">
      <alignment vertical="center"/>
    </xf>
    <xf numFmtId="1" fontId="5" fillId="0" borderId="17" xfId="2" applyNumberFormat="1" applyFont="1" applyFill="1" applyBorder="1" applyAlignment="1" applyProtection="1"/>
    <xf numFmtId="1" fontId="5" fillId="0" borderId="17" xfId="1" applyNumberFormat="1" applyFont="1" applyFill="1" applyBorder="1" applyAlignment="1" applyProtection="1">
      <alignment horizontal="right"/>
    </xf>
    <xf numFmtId="1" fontId="5" fillId="0" borderId="11" xfId="1" applyNumberFormat="1" applyFont="1" applyFill="1" applyBorder="1" applyAlignment="1" applyProtection="1">
      <alignment horizontal="right"/>
    </xf>
    <xf numFmtId="1" fontId="3" fillId="0" borderId="11" xfId="2" applyNumberFormat="1" applyFont="1" applyFill="1" applyBorder="1" applyAlignment="1" applyProtection="1"/>
    <xf numFmtId="1" fontId="3" fillId="0" borderId="11" xfId="1" applyNumberFormat="1" applyFont="1" applyFill="1" applyBorder="1" applyAlignment="1" applyProtection="1">
      <alignment horizontal="right"/>
    </xf>
    <xf numFmtId="1" fontId="5" fillId="0" borderId="10" xfId="6" quotePrefix="1" applyNumberFormat="1" applyFont="1" applyFill="1" applyBorder="1" applyAlignment="1" applyProtection="1">
      <alignment horizontal="center"/>
    </xf>
    <xf numFmtId="1" fontId="5" fillId="4" borderId="10" xfId="2" applyNumberFormat="1" applyFont="1" applyFill="1" applyBorder="1" applyAlignment="1" applyProtection="1"/>
    <xf numFmtId="1" fontId="5" fillId="4" borderId="11" xfId="1" applyNumberFormat="1" applyFont="1" applyFill="1" applyBorder="1" applyAlignment="1" applyProtection="1">
      <alignment horizontal="right"/>
    </xf>
    <xf numFmtId="1" fontId="5" fillId="0" borderId="14" xfId="6" quotePrefix="1" applyNumberFormat="1" applyFont="1" applyFill="1" applyBorder="1" applyAlignment="1" applyProtection="1">
      <alignment horizontal="center"/>
    </xf>
    <xf numFmtId="1" fontId="5" fillId="0" borderId="14" xfId="3" applyNumberFormat="1" applyFont="1" applyFill="1" applyBorder="1" applyAlignment="1">
      <alignment horizontal="left" wrapText="1"/>
    </xf>
    <xf numFmtId="1" fontId="5" fillId="0" borderId="18" xfId="2" applyNumberFormat="1" applyFont="1" applyFill="1" applyBorder="1" applyAlignment="1" applyProtection="1"/>
    <xf numFmtId="1" fontId="3" fillId="0" borderId="19" xfId="1" applyNumberFormat="1" applyFont="1" applyFill="1" applyBorder="1" applyAlignment="1" applyProtection="1">
      <alignment horizontal="right" vertical="center"/>
    </xf>
    <xf numFmtId="1" fontId="5" fillId="0" borderId="9" xfId="2" applyNumberFormat="1" applyFont="1" applyFill="1" applyBorder="1" applyAlignment="1" applyProtection="1"/>
    <xf numFmtId="1" fontId="5" fillId="0" borderId="9" xfId="1" applyNumberFormat="1" applyFont="1" applyFill="1" applyBorder="1" applyAlignment="1" applyProtection="1">
      <alignment horizontal="right"/>
    </xf>
    <xf numFmtId="1" fontId="5" fillId="0" borderId="10" xfId="2" applyNumberFormat="1" applyFont="1" applyFill="1" applyBorder="1" applyAlignment="1" applyProtection="1"/>
    <xf numFmtId="1" fontId="5" fillId="0" borderId="10" xfId="1" applyNumberFormat="1" applyFont="1" applyFill="1" applyBorder="1" applyAlignment="1" applyProtection="1">
      <alignment horizontal="right"/>
    </xf>
    <xf numFmtId="1" fontId="3" fillId="0" borderId="20" xfId="3" applyNumberFormat="1" applyFont="1" applyFill="1" applyBorder="1" applyAlignment="1">
      <alignment horizontal="left" wrapText="1"/>
    </xf>
    <xf numFmtId="1" fontId="3" fillId="0" borderId="21" xfId="2" applyNumberFormat="1" applyFont="1" applyFill="1" applyBorder="1" applyAlignment="1" applyProtection="1"/>
    <xf numFmtId="1" fontId="3" fillId="0" borderId="21" xfId="1" applyNumberFormat="1" applyFont="1" applyFill="1" applyBorder="1" applyAlignment="1" applyProtection="1">
      <alignment horizontal="right"/>
    </xf>
    <xf numFmtId="1" fontId="3" fillId="0" borderId="4" xfId="6" applyNumberFormat="1" applyFont="1" applyFill="1" applyBorder="1" applyAlignment="1" applyProtection="1"/>
    <xf numFmtId="1" fontId="3" fillId="0" borderId="20" xfId="3" applyNumberFormat="1" applyFont="1" applyFill="1" applyBorder="1" applyAlignment="1">
      <alignment horizontal="center"/>
    </xf>
    <xf numFmtId="1" fontId="3" fillId="0" borderId="20" xfId="2" applyNumberFormat="1" applyFont="1" applyFill="1" applyBorder="1" applyAlignment="1" applyProtection="1"/>
    <xf numFmtId="1" fontId="5" fillId="0" borderId="14" xfId="2" applyNumberFormat="1" applyFont="1" applyFill="1" applyBorder="1" applyAlignment="1" applyProtection="1"/>
    <xf numFmtId="1" fontId="3" fillId="0" borderId="10" xfId="2" applyNumberFormat="1" applyFont="1" applyFill="1" applyBorder="1" applyAlignment="1" applyProtection="1"/>
    <xf numFmtId="1" fontId="3" fillId="0" borderId="10" xfId="1" applyNumberFormat="1" applyFont="1" applyFill="1" applyBorder="1" applyAlignment="1" applyProtection="1">
      <alignment horizontal="right"/>
    </xf>
    <xf numFmtId="1" fontId="5" fillId="4" borderId="10" xfId="1" applyNumberFormat="1" applyFont="1" applyFill="1" applyBorder="1" applyAlignment="1" applyProtection="1">
      <alignment horizontal="right"/>
    </xf>
    <xf numFmtId="1" fontId="5" fillId="4" borderId="14" xfId="2" applyNumberFormat="1" applyFont="1" applyFill="1" applyBorder="1" applyAlignment="1" applyProtection="1"/>
    <xf numFmtId="1" fontId="5" fillId="4" borderId="14" xfId="1" applyNumberFormat="1" applyFont="1" applyFill="1" applyBorder="1" applyAlignment="1" applyProtection="1">
      <alignment horizontal="right"/>
    </xf>
    <xf numFmtId="1" fontId="3" fillId="0" borderId="1" xfId="6" applyNumberFormat="1" applyFont="1" applyFill="1" applyBorder="1" applyAlignment="1" applyProtection="1"/>
    <xf numFmtId="1" fontId="3" fillId="0" borderId="1" xfId="1" applyNumberFormat="1" applyFont="1" applyFill="1" applyBorder="1" applyAlignment="1" applyProtection="1">
      <alignment horizontal="right" vertical="center"/>
    </xf>
    <xf numFmtId="1" fontId="3" fillId="3" borderId="1" xfId="6" applyNumberFormat="1" applyFont="1" applyFill="1" applyBorder="1" applyAlignment="1" applyProtection="1">
      <alignment horizontal="center" vertical="center" wrapText="1"/>
    </xf>
    <xf numFmtId="1" fontId="3" fillId="0" borderId="5" xfId="2" applyNumberFormat="1" applyFont="1" applyFill="1" applyBorder="1" applyAlignment="1" applyProtection="1">
      <alignment vertical="center"/>
    </xf>
    <xf numFmtId="1" fontId="3" fillId="0" borderId="5" xfId="1" applyNumberFormat="1" applyFont="1" applyFill="1" applyBorder="1" applyAlignment="1" applyProtection="1">
      <alignment horizontal="right" vertical="center"/>
    </xf>
    <xf numFmtId="1" fontId="3" fillId="0" borderId="0" xfId="7" applyNumberFormat="1" applyFont="1" applyFill="1" applyAlignment="1" applyProtection="1">
      <alignment vertical="center"/>
    </xf>
    <xf numFmtId="1" fontId="5" fillId="0" borderId="9" xfId="7" applyNumberFormat="1" applyFont="1" applyFill="1" applyBorder="1" applyAlignment="1" applyProtection="1">
      <alignment horizontal="center" vertical="center" wrapText="1"/>
    </xf>
    <xf numFmtId="1" fontId="5" fillId="0" borderId="24" xfId="7" applyNumberFormat="1" applyFont="1" applyFill="1" applyBorder="1" applyAlignment="1" applyProtection="1">
      <alignment wrapText="1"/>
    </xf>
    <xf numFmtId="1" fontId="5" fillId="0" borderId="9" xfId="1" applyNumberFormat="1" applyFont="1" applyFill="1" applyBorder="1" applyAlignment="1" applyProtection="1"/>
    <xf numFmtId="1" fontId="5" fillId="0" borderId="10" xfId="7" applyNumberFormat="1" applyFont="1" applyFill="1" applyBorder="1" applyAlignment="1" applyProtection="1">
      <alignment horizontal="center" vertical="center" wrapText="1"/>
    </xf>
    <xf numFmtId="1" fontId="5" fillId="0" borderId="25" xfId="7" applyNumberFormat="1" applyFont="1" applyFill="1" applyBorder="1" applyAlignment="1" applyProtection="1">
      <alignment wrapText="1"/>
    </xf>
    <xf numFmtId="1" fontId="5" fillId="0" borderId="10" xfId="1" applyNumberFormat="1" applyFont="1" applyFill="1" applyBorder="1" applyAlignment="1" applyProtection="1"/>
    <xf numFmtId="1" fontId="5" fillId="0" borderId="26" xfId="7" applyNumberFormat="1" applyFont="1" applyFill="1" applyBorder="1" applyAlignment="1" applyProtection="1">
      <alignment wrapText="1"/>
    </xf>
    <xf numFmtId="1" fontId="5" fillId="0" borderId="20" xfId="2" applyNumberFormat="1" applyFont="1" applyFill="1" applyBorder="1" applyAlignment="1" applyProtection="1"/>
    <xf numFmtId="1" fontId="5" fillId="0" borderId="20" xfId="1" applyNumberFormat="1" applyFont="1" applyFill="1" applyBorder="1" applyAlignment="1" applyProtection="1"/>
    <xf numFmtId="1" fontId="5" fillId="0" borderId="10" xfId="7" applyNumberFormat="1" applyFont="1" applyFill="1" applyBorder="1" applyAlignment="1" applyProtection="1">
      <alignment horizontal="center" vertical="center" wrapText="1"/>
    </xf>
    <xf numFmtId="1" fontId="3" fillId="0" borderId="4" xfId="7" applyNumberFormat="1" applyFont="1" applyFill="1" applyBorder="1" applyAlignment="1" applyProtection="1">
      <alignment wrapText="1"/>
    </xf>
    <xf numFmtId="1" fontId="3" fillId="0" borderId="1" xfId="2" applyNumberFormat="1" applyFont="1" applyFill="1" applyBorder="1" applyAlignment="1" applyProtection="1"/>
    <xf numFmtId="1" fontId="3" fillId="0" borderId="1" xfId="1" applyNumberFormat="1" applyFont="1" applyFill="1" applyBorder="1" applyAlignment="1" applyProtection="1"/>
    <xf numFmtId="1" fontId="5" fillId="0" borderId="27" xfId="7" applyNumberFormat="1" applyFont="1" applyFill="1" applyBorder="1" applyAlignment="1" applyProtection="1">
      <alignment horizontal="right" wrapText="1"/>
    </xf>
    <xf numFmtId="1" fontId="5" fillId="0" borderId="12" xfId="2" applyNumberFormat="1" applyFont="1" applyFill="1" applyBorder="1" applyAlignment="1" applyProtection="1"/>
    <xf numFmtId="1" fontId="5" fillId="0" borderId="12" xfId="1" applyNumberFormat="1" applyFont="1" applyFill="1" applyBorder="1" applyAlignment="1" applyProtection="1"/>
    <xf numFmtId="1" fontId="5" fillId="0" borderId="25" xfId="7" applyNumberFormat="1" applyFont="1" applyFill="1" applyBorder="1" applyAlignment="1" applyProtection="1">
      <alignment horizontal="right" wrapText="1"/>
    </xf>
    <xf numFmtId="1" fontId="5" fillId="0" borderId="10" xfId="2" applyNumberFormat="1" applyFont="1" applyFill="1" applyBorder="1" applyAlignment="1" applyProtection="1">
      <alignment vertical="center"/>
    </xf>
    <xf numFmtId="1" fontId="5" fillId="0" borderId="10" xfId="1" applyNumberFormat="1" applyFont="1" applyFill="1" applyBorder="1" applyAlignment="1" applyProtection="1">
      <alignment vertical="center"/>
    </xf>
    <xf numFmtId="1" fontId="5" fillId="0" borderId="0" xfId="7" applyNumberFormat="1" applyFont="1" applyFill="1" applyAlignment="1" applyProtection="1">
      <alignment vertical="center"/>
    </xf>
    <xf numFmtId="1" fontId="5" fillId="0" borderId="20" xfId="7" applyNumberFormat="1" applyFont="1" applyFill="1" applyBorder="1" applyAlignment="1" applyProtection="1">
      <alignment horizontal="center" vertical="center" wrapText="1"/>
    </xf>
    <xf numFmtId="1" fontId="5" fillId="4" borderId="20" xfId="1" applyNumberFormat="1" applyFont="1" applyFill="1" applyBorder="1" applyAlignment="1" applyProtection="1"/>
    <xf numFmtId="1" fontId="5" fillId="5" borderId="0" xfId="7" applyNumberFormat="1" applyFont="1" applyFill="1" applyAlignment="1" applyProtection="1"/>
    <xf numFmtId="1" fontId="5" fillId="0" borderId="12" xfId="7" applyNumberFormat="1" applyFont="1" applyFill="1" applyBorder="1" applyAlignment="1" applyProtection="1">
      <alignment horizontal="center" vertical="center" wrapText="1"/>
    </xf>
    <xf numFmtId="1" fontId="5" fillId="0" borderId="27" xfId="7" applyNumberFormat="1" applyFont="1" applyFill="1" applyBorder="1" applyAlignment="1" applyProtection="1">
      <alignment wrapText="1"/>
    </xf>
    <xf numFmtId="1" fontId="5" fillId="0" borderId="28" xfId="7" applyNumberFormat="1" applyFont="1" applyFill="1" applyBorder="1" applyAlignment="1" applyProtection="1">
      <alignment vertical="center" wrapText="1"/>
    </xf>
    <xf numFmtId="1" fontId="5" fillId="0" borderId="16" xfId="2" applyNumberFormat="1" applyFont="1" applyFill="1" applyBorder="1" applyAlignment="1" applyProtection="1"/>
    <xf numFmtId="1" fontId="5" fillId="0" borderId="19" xfId="2" applyNumberFormat="1" applyFont="1" applyFill="1" applyBorder="1" applyAlignment="1" applyProtection="1"/>
    <xf numFmtId="1" fontId="5" fillId="0" borderId="19" xfId="1" applyNumberFormat="1" applyFont="1" applyFill="1" applyBorder="1" applyAlignment="1" applyProtection="1">
      <alignment horizontal="right"/>
    </xf>
    <xf numFmtId="1" fontId="5" fillId="0" borderId="0" xfId="6" applyNumberFormat="1" applyFont="1" applyFill="1" applyAlignment="1" applyProtection="1"/>
    <xf numFmtId="1" fontId="3" fillId="0" borderId="15" xfId="6" applyNumberFormat="1" applyFont="1" applyFill="1" applyBorder="1" applyAlignment="1" applyProtection="1">
      <alignment horizontal="center" vertical="center" wrapText="1"/>
    </xf>
    <xf numFmtId="1" fontId="5" fillId="0" borderId="29" xfId="7" applyNumberFormat="1" applyFont="1" applyFill="1" applyBorder="1" applyAlignment="1" applyProtection="1">
      <alignment wrapText="1"/>
    </xf>
    <xf numFmtId="1" fontId="3" fillId="0" borderId="24" xfId="7" applyNumberFormat="1" applyFont="1" applyFill="1" applyBorder="1" applyAlignment="1" applyProtection="1">
      <alignment wrapText="1"/>
    </xf>
    <xf numFmtId="1" fontId="5" fillId="0" borderId="1" xfId="2" applyNumberFormat="1" applyFont="1" applyFill="1" applyBorder="1" applyAlignment="1" applyProtection="1"/>
    <xf numFmtId="1" fontId="5" fillId="0" borderId="1" xfId="1" applyNumberFormat="1" applyFont="1" applyFill="1" applyBorder="1" applyAlignment="1" applyProtection="1"/>
    <xf numFmtId="1" fontId="7" fillId="0" borderId="15" xfId="6" quotePrefix="1" applyNumberFormat="1" applyFont="1" applyFill="1" applyBorder="1" applyAlignment="1" applyProtection="1"/>
    <xf numFmtId="1" fontId="7" fillId="0" borderId="15" xfId="6" quotePrefix="1" applyNumberFormat="1" applyFont="1" applyFill="1" applyBorder="1" applyAlignment="1" applyProtection="1">
      <alignment wrapText="1"/>
    </xf>
    <xf numFmtId="1" fontId="7" fillId="0" borderId="0" xfId="6" quotePrefix="1" applyNumberFormat="1" applyFont="1" applyFill="1" applyBorder="1" applyAlignment="1" applyProtection="1"/>
    <xf numFmtId="1" fontId="8" fillId="0" borderId="0" xfId="6" applyNumberFormat="1" applyFont="1" applyFill="1" applyAlignment="1" applyProtection="1">
      <alignment horizontal="left"/>
    </xf>
    <xf numFmtId="1" fontId="3" fillId="0" borderId="3" xfId="6" applyNumberFormat="1" applyFont="1" applyFill="1" applyBorder="1" applyAlignment="1" applyProtection="1">
      <alignment horizontal="center" vertical="center" wrapText="1"/>
    </xf>
    <xf numFmtId="1" fontId="3" fillId="4" borderId="9" xfId="1" applyNumberFormat="1" applyFont="1" applyFill="1" applyBorder="1" applyAlignment="1" applyProtection="1">
      <alignment horizontal="right" vertical="center" wrapText="1"/>
    </xf>
    <xf numFmtId="1" fontId="3" fillId="4" borderId="10" xfId="1" applyNumberFormat="1" applyFont="1" applyFill="1" applyBorder="1" applyAlignment="1" applyProtection="1">
      <alignment horizontal="right" vertical="center" wrapText="1"/>
    </xf>
    <xf numFmtId="1" fontId="9" fillId="0" borderId="0" xfId="6" applyNumberFormat="1" applyFont="1" applyFill="1" applyAlignment="1" applyProtection="1"/>
    <xf numFmtId="0" fontId="5" fillId="0" borderId="25" xfId="7" applyFont="1" applyFill="1" applyBorder="1" applyAlignment="1" applyProtection="1">
      <alignment horizontal="right" wrapText="1"/>
    </xf>
    <xf numFmtId="1" fontId="5" fillId="4" borderId="10" xfId="1" applyNumberFormat="1" applyFont="1" applyFill="1" applyBorder="1" applyAlignment="1" applyProtection="1"/>
    <xf numFmtId="1" fontId="5" fillId="0" borderId="1" xfId="3" applyNumberFormat="1" applyFont="1" applyFill="1" applyBorder="1" applyAlignment="1">
      <alignment horizontal="center"/>
    </xf>
    <xf numFmtId="1" fontId="7" fillId="0" borderId="15" xfId="2" quotePrefix="1" applyNumberFormat="1" applyFont="1" applyFill="1" applyBorder="1" applyAlignment="1" applyProtection="1"/>
    <xf numFmtId="1" fontId="7" fillId="0" borderId="15" xfId="1" quotePrefix="1" applyNumberFormat="1" applyFont="1" applyFill="1" applyBorder="1" applyAlignment="1" applyProtection="1">
      <alignment horizontal="right"/>
    </xf>
    <xf numFmtId="1" fontId="3" fillId="5" borderId="4" xfId="3" applyNumberFormat="1" applyFont="1" applyFill="1" applyBorder="1" applyAlignment="1">
      <alignment horizontal="left" wrapText="1"/>
    </xf>
    <xf numFmtId="1" fontId="5" fillId="0" borderId="24" xfId="2" applyNumberFormat="1" applyFont="1" applyFill="1" applyBorder="1" applyAlignment="1" applyProtection="1">
      <alignment horizontal="right" vertical="center" wrapText="1"/>
    </xf>
    <xf numFmtId="1" fontId="5" fillId="0" borderId="9" xfId="1" applyNumberFormat="1" applyFont="1" applyFill="1" applyBorder="1" applyAlignment="1" applyProtection="1">
      <alignment horizontal="right" vertical="center" wrapText="1"/>
    </xf>
    <xf numFmtId="1" fontId="5" fillId="0" borderId="25" xfId="2" applyNumberFormat="1" applyFont="1" applyFill="1" applyBorder="1" applyAlignment="1" applyProtection="1">
      <alignment horizontal="right" vertical="center" wrapText="1"/>
    </xf>
    <xf numFmtId="1" fontId="5" fillId="0" borderId="10" xfId="1" applyNumberFormat="1" applyFont="1" applyFill="1" applyBorder="1" applyAlignment="1" applyProtection="1">
      <alignment horizontal="right" vertical="center" wrapText="1"/>
    </xf>
    <xf numFmtId="1" fontId="5" fillId="0" borderId="29" xfId="2" applyNumberFormat="1" applyFont="1" applyFill="1" applyBorder="1" applyAlignment="1" applyProtection="1">
      <alignment horizontal="right" vertical="center" wrapText="1"/>
    </xf>
    <xf numFmtId="1" fontId="5" fillId="0" borderId="14" xfId="1" applyNumberFormat="1" applyFont="1" applyFill="1" applyBorder="1" applyAlignment="1" applyProtection="1">
      <alignment horizontal="right" vertical="center" wrapText="1"/>
    </xf>
    <xf numFmtId="1" fontId="3" fillId="0" borderId="22" xfId="2" applyNumberFormat="1" applyFont="1" applyFill="1" applyBorder="1" applyAlignment="1" applyProtection="1">
      <alignment horizontal="right" vertical="center" wrapText="1"/>
    </xf>
    <xf numFmtId="1" fontId="3" fillId="0" borderId="30" xfId="6" applyNumberFormat="1" applyFont="1" applyFill="1" applyBorder="1" applyAlignment="1" applyProtection="1">
      <alignment horizontal="left" wrapText="1"/>
    </xf>
    <xf numFmtId="1" fontId="5" fillId="0" borderId="9" xfId="2" applyNumberFormat="1" applyFont="1" applyFill="1" applyBorder="1" applyAlignment="1" applyProtection="1">
      <alignment horizontal="right" vertical="center" wrapText="1"/>
    </xf>
    <xf numFmtId="1" fontId="5" fillId="0" borderId="10" xfId="2" applyNumberFormat="1" applyFont="1" applyFill="1" applyBorder="1" applyAlignment="1" applyProtection="1">
      <alignment horizontal="right" vertical="center" wrapText="1"/>
    </xf>
    <xf numFmtId="1" fontId="5" fillId="0" borderId="14" xfId="2" applyNumberFormat="1" applyFont="1" applyFill="1" applyBorder="1" applyAlignment="1" applyProtection="1">
      <alignment horizontal="right" vertical="center" wrapText="1"/>
    </xf>
    <xf numFmtId="1" fontId="3" fillId="0" borderId="16" xfId="3" applyNumberFormat="1" applyFont="1" applyFill="1" applyBorder="1" applyAlignment="1">
      <alignment horizontal="center"/>
    </xf>
    <xf numFmtId="1" fontId="3" fillId="0" borderId="2" xfId="7" applyNumberFormat="1" applyFont="1" applyFill="1" applyBorder="1" applyAlignment="1" applyProtection="1">
      <alignment wrapText="1"/>
    </xf>
    <xf numFmtId="1" fontId="3" fillId="0" borderId="16" xfId="2" applyNumberFormat="1" applyFont="1" applyFill="1" applyBorder="1" applyAlignment="1" applyProtection="1">
      <alignment horizontal="right" vertical="center" wrapText="1"/>
    </xf>
    <xf numFmtId="1" fontId="3" fillId="0" borderId="16" xfId="1" applyNumberFormat="1" applyFont="1" applyFill="1" applyBorder="1" applyAlignment="1" applyProtection="1">
      <alignment horizontal="right" vertical="center" wrapText="1"/>
    </xf>
    <xf numFmtId="1" fontId="5" fillId="4" borderId="10" xfId="2" applyNumberFormat="1" applyFont="1" applyFill="1" applyBorder="1" applyAlignment="1" applyProtection="1">
      <alignment horizontal="right" vertical="center" wrapText="1"/>
    </xf>
    <xf numFmtId="1" fontId="5" fillId="4" borderId="10" xfId="1" applyNumberFormat="1" applyFont="1" applyFill="1" applyBorder="1" applyAlignment="1" applyProtection="1">
      <alignment horizontal="right" vertical="center" wrapText="1"/>
    </xf>
    <xf numFmtId="1" fontId="5" fillId="0" borderId="16" xfId="3" applyNumberFormat="1" applyFont="1" applyFill="1" applyBorder="1" applyAlignment="1">
      <alignment horizontal="center"/>
    </xf>
    <xf numFmtId="1" fontId="5" fillId="0" borderId="2" xfId="7" applyNumberFormat="1" applyFont="1" applyFill="1" applyBorder="1" applyAlignment="1" applyProtection="1">
      <alignment wrapText="1"/>
    </xf>
    <xf numFmtId="1" fontId="5" fillId="4" borderId="31" xfId="2" applyNumberFormat="1" applyFont="1" applyFill="1" applyBorder="1" applyAlignment="1" applyProtection="1">
      <alignment horizontal="right" vertical="center" wrapText="1"/>
    </xf>
    <xf numFmtId="1" fontId="5" fillId="4" borderId="31" xfId="1" applyNumberFormat="1" applyFont="1" applyFill="1" applyBorder="1" applyAlignment="1" applyProtection="1">
      <alignment horizontal="right" vertical="center" wrapText="1"/>
    </xf>
    <xf numFmtId="1" fontId="3" fillId="0" borderId="15" xfId="6" quotePrefix="1" applyNumberFormat="1" applyFont="1" applyFill="1" applyBorder="1" applyAlignment="1" applyProtection="1">
      <alignment horizontal="left" wrapText="1"/>
    </xf>
    <xf numFmtId="1" fontId="3" fillId="0" borderId="1" xfId="2" applyNumberFormat="1" applyFont="1" applyFill="1" applyBorder="1" applyAlignment="1" applyProtection="1">
      <alignment horizontal="right"/>
    </xf>
    <xf numFmtId="1" fontId="7" fillId="0" borderId="15" xfId="6" quotePrefix="1" applyNumberFormat="1" applyFont="1" applyFill="1" applyBorder="1" applyAlignment="1" applyProtection="1">
      <alignment horizontal="center" wrapText="1"/>
    </xf>
    <xf numFmtId="1" fontId="5" fillId="0" borderId="32" xfId="2" applyNumberFormat="1" applyFont="1" applyFill="1" applyBorder="1" applyAlignment="1" applyProtection="1"/>
    <xf numFmtId="1" fontId="5" fillId="0" borderId="33" xfId="2" applyNumberFormat="1" applyFont="1" applyFill="1" applyBorder="1" applyAlignment="1" applyProtection="1"/>
    <xf numFmtId="1" fontId="3" fillId="0" borderId="16" xfId="6" applyNumberFormat="1" applyFont="1" applyFill="1" applyBorder="1" applyAlignment="1" applyProtection="1"/>
    <xf numFmtId="1" fontId="3" fillId="0" borderId="2" xfId="6" quotePrefix="1" applyNumberFormat="1" applyFont="1" applyFill="1" applyBorder="1" applyAlignment="1" applyProtection="1">
      <alignment horizontal="left" wrapText="1"/>
    </xf>
    <xf numFmtId="1" fontId="3" fillId="0" borderId="34" xfId="2" applyNumberFormat="1" applyFont="1" applyFill="1" applyBorder="1" applyAlignment="1" applyProtection="1"/>
    <xf numFmtId="1" fontId="3" fillId="0" borderId="3" xfId="1" applyNumberFormat="1" applyFont="1" applyFill="1" applyBorder="1" applyAlignment="1" applyProtection="1">
      <alignment horizontal="right" vertical="center" wrapText="1"/>
    </xf>
    <xf numFmtId="1" fontId="3" fillId="0" borderId="15" xfId="6" quotePrefix="1" applyNumberFormat="1" applyFont="1" applyFill="1" applyBorder="1" applyAlignment="1" applyProtection="1">
      <alignment wrapText="1"/>
    </xf>
    <xf numFmtId="1" fontId="3" fillId="0" borderId="15" xfId="2" quotePrefix="1" applyNumberFormat="1" applyFont="1" applyFill="1" applyBorder="1" applyAlignment="1" applyProtection="1">
      <alignment horizontal="center"/>
    </xf>
    <xf numFmtId="1" fontId="3" fillId="0" borderId="15" xfId="1" quotePrefix="1" applyNumberFormat="1" applyFont="1" applyFill="1" applyBorder="1" applyAlignment="1" applyProtection="1">
      <alignment horizontal="right"/>
    </xf>
    <xf numFmtId="1" fontId="3" fillId="3" borderId="4" xfId="6" applyNumberFormat="1" applyFont="1" applyFill="1" applyBorder="1" applyAlignment="1" applyProtection="1">
      <alignment horizontal="center" vertical="center" wrapText="1"/>
    </xf>
    <xf numFmtId="1" fontId="5" fillId="0" borderId="24" xfId="2" applyNumberFormat="1" applyFont="1" applyFill="1" applyBorder="1" applyAlignment="1" applyProtection="1"/>
    <xf numFmtId="1" fontId="5" fillId="0" borderId="25" xfId="2" applyNumberFormat="1" applyFont="1" applyFill="1" applyBorder="1" applyAlignment="1" applyProtection="1"/>
    <xf numFmtId="1" fontId="5" fillId="0" borderId="29" xfId="2" applyNumberFormat="1" applyFont="1" applyFill="1" applyBorder="1" applyAlignment="1" applyProtection="1"/>
    <xf numFmtId="1" fontId="3" fillId="0" borderId="4" xfId="2" applyNumberFormat="1" applyFont="1" applyFill="1" applyBorder="1" applyAlignment="1" applyProtection="1"/>
    <xf numFmtId="1" fontId="3" fillId="0" borderId="1" xfId="1" applyNumberFormat="1" applyFont="1" applyFill="1" applyBorder="1" applyAlignment="1" applyProtection="1">
      <alignment horizontal="right"/>
    </xf>
    <xf numFmtId="1" fontId="7" fillId="0" borderId="15" xfId="6" applyNumberFormat="1" applyFont="1" applyFill="1" applyBorder="1" applyAlignment="1" applyProtection="1"/>
    <xf numFmtId="1" fontId="7" fillId="0" borderId="15" xfId="6" applyNumberFormat="1" applyFont="1" applyFill="1" applyBorder="1" applyAlignment="1" applyProtection="1">
      <alignment wrapText="1"/>
    </xf>
    <xf numFmtId="1" fontId="7" fillId="0" borderId="15" xfId="2" applyNumberFormat="1" applyFont="1" applyFill="1" applyBorder="1" applyAlignment="1" applyProtection="1"/>
    <xf numFmtId="1" fontId="7" fillId="0" borderId="15" xfId="1" applyNumberFormat="1" applyFont="1" applyFill="1" applyBorder="1" applyAlignment="1" applyProtection="1">
      <alignment horizontal="right"/>
    </xf>
    <xf numFmtId="1" fontId="3" fillId="0" borderId="3" xfId="6" applyNumberFormat="1" applyFont="1" applyFill="1" applyBorder="1" applyAlignment="1" applyProtection="1">
      <alignment horizontal="center" vertical="center" wrapText="1"/>
    </xf>
    <xf numFmtId="1" fontId="3" fillId="0" borderId="4" xfId="6" applyNumberFormat="1" applyFont="1" applyFill="1" applyBorder="1" applyAlignment="1" applyProtection="1">
      <alignment horizontal="center" vertical="center" wrapText="1"/>
    </xf>
    <xf numFmtId="1" fontId="3" fillId="0" borderId="23" xfId="6" applyNumberFormat="1" applyFont="1" applyFill="1" applyBorder="1" applyAlignment="1" applyProtection="1">
      <alignment horizontal="center" vertical="center" wrapText="1"/>
    </xf>
    <xf numFmtId="1" fontId="3" fillId="0" borderId="35" xfId="2" applyNumberFormat="1" applyFont="1" applyFill="1" applyBorder="1" applyAlignment="1" applyProtection="1">
      <alignment horizontal="right" vertical="center" wrapText="1"/>
    </xf>
    <xf numFmtId="1" fontId="3" fillId="0" borderId="1" xfId="1" applyNumberFormat="1" applyFont="1" applyFill="1" applyBorder="1" applyAlignment="1" applyProtection="1">
      <alignment horizontal="right" vertical="center" wrapText="1"/>
    </xf>
    <xf numFmtId="1" fontId="3" fillId="0" borderId="4" xfId="6" applyNumberFormat="1" applyFont="1" applyFill="1" applyBorder="1" applyAlignment="1" applyProtection="1">
      <alignment horizontal="center" vertical="center" wrapText="1"/>
    </xf>
    <xf numFmtId="1" fontId="3" fillId="0" borderId="15" xfId="6" applyNumberFormat="1" applyFont="1" applyFill="1" applyBorder="1" applyAlignment="1" applyProtection="1">
      <alignment horizontal="center" vertical="center" wrapText="1"/>
    </xf>
    <xf numFmtId="1" fontId="5" fillId="0" borderId="9" xfId="6" applyNumberFormat="1" applyFont="1" applyFill="1" applyBorder="1" applyAlignment="1" applyProtection="1">
      <alignment wrapText="1"/>
    </xf>
    <xf numFmtId="1" fontId="5" fillId="4" borderId="9" xfId="2" applyNumberFormat="1" applyFont="1" applyFill="1" applyBorder="1" applyAlignment="1" applyProtection="1">
      <alignment horizontal="right" vertical="center" wrapText="1"/>
    </xf>
    <xf numFmtId="1" fontId="5" fillId="4" borderId="9" xfId="1" applyNumberFormat="1" applyFont="1" applyFill="1" applyBorder="1" applyAlignment="1" applyProtection="1">
      <alignment horizontal="right" vertical="center" wrapText="1"/>
    </xf>
    <xf numFmtId="1" fontId="5" fillId="0" borderId="10" xfId="6" applyNumberFormat="1" applyFont="1" applyFill="1" applyBorder="1" applyAlignment="1" applyProtection="1">
      <alignment wrapText="1"/>
    </xf>
    <xf numFmtId="1" fontId="5" fillId="0" borderId="14" xfId="6" applyNumberFormat="1" applyFont="1" applyFill="1" applyBorder="1" applyAlignment="1" applyProtection="1">
      <alignment wrapText="1"/>
    </xf>
    <xf numFmtId="1" fontId="5" fillId="4" borderId="14" xfId="2" applyNumberFormat="1" applyFont="1" applyFill="1" applyBorder="1" applyAlignment="1" applyProtection="1">
      <alignment horizontal="right" vertical="center" wrapText="1"/>
    </xf>
    <xf numFmtId="1" fontId="5" fillId="4" borderId="14" xfId="1" applyNumberFormat="1" applyFont="1" applyFill="1" applyBorder="1" applyAlignment="1" applyProtection="1">
      <alignment horizontal="right" vertical="center" wrapText="1"/>
    </xf>
    <xf numFmtId="1" fontId="3" fillId="0" borderId="1" xfId="6" applyNumberFormat="1" applyFont="1" applyFill="1" applyBorder="1" applyAlignment="1" applyProtection="1">
      <alignment horizontal="left" vertical="center" wrapText="1"/>
    </xf>
    <xf numFmtId="1" fontId="3" fillId="0" borderId="16" xfId="2" applyNumberFormat="1" applyFont="1" applyFill="1" applyBorder="1" applyAlignment="1" applyProtection="1">
      <alignment horizontal="center" vertical="center" wrapText="1"/>
    </xf>
    <xf numFmtId="1" fontId="5" fillId="0" borderId="1" xfId="6" applyNumberFormat="1" applyFont="1" applyFill="1" applyBorder="1" applyAlignment="1" applyProtection="1">
      <alignment horizontal="left" vertical="center" wrapText="1"/>
    </xf>
    <xf numFmtId="1" fontId="3" fillId="0" borderId="2" xfId="6" applyNumberFormat="1" applyFont="1" applyFill="1" applyBorder="1" applyAlignment="1" applyProtection="1">
      <alignment horizontal="center" wrapText="1"/>
    </xf>
    <xf numFmtId="1" fontId="3" fillId="0" borderId="16" xfId="2" applyNumberFormat="1" applyFont="1" applyFill="1" applyBorder="1" applyAlignment="1" applyProtection="1"/>
    <xf numFmtId="1" fontId="5" fillId="0" borderId="32" xfId="2" applyNumberFormat="1" applyFont="1" applyFill="1" applyBorder="1" applyAlignment="1" applyProtection="1">
      <alignment horizontal="right"/>
    </xf>
    <xf numFmtId="1" fontId="5" fillId="0" borderId="6" xfId="2" applyNumberFormat="1" applyFont="1" applyFill="1" applyBorder="1" applyAlignment="1" applyProtection="1">
      <alignment horizontal="right"/>
    </xf>
    <xf numFmtId="1" fontId="5" fillId="0" borderId="33" xfId="2" applyNumberFormat="1" applyFont="1" applyFill="1" applyBorder="1" applyAlignment="1" applyProtection="1">
      <alignment horizontal="right"/>
    </xf>
    <xf numFmtId="1" fontId="5" fillId="0" borderId="14" xfId="1" applyNumberFormat="1" applyFont="1" applyFill="1" applyBorder="1" applyAlignment="1" applyProtection="1">
      <alignment horizontal="right"/>
    </xf>
    <xf numFmtId="1" fontId="3" fillId="0" borderId="14" xfId="6" applyNumberFormat="1" applyFont="1" applyFill="1" applyBorder="1" applyAlignment="1" applyProtection="1">
      <alignment wrapText="1"/>
    </xf>
    <xf numFmtId="1" fontId="3" fillId="0" borderId="35" xfId="2" applyNumberFormat="1" applyFont="1" applyFill="1" applyBorder="1" applyAlignment="1" applyProtection="1">
      <alignment horizontal="right"/>
    </xf>
    <xf numFmtId="1" fontId="7" fillId="0" borderId="15" xfId="2" applyNumberFormat="1" applyFont="1" applyFill="1" applyBorder="1" applyAlignment="1" applyProtection="1">
      <alignment horizontal="left" wrapText="1"/>
    </xf>
    <xf numFmtId="1" fontId="7" fillId="0" borderId="15" xfId="1" applyNumberFormat="1" applyFont="1" applyFill="1" applyBorder="1" applyAlignment="1" applyProtection="1">
      <alignment horizontal="right" wrapText="1"/>
    </xf>
    <xf numFmtId="1" fontId="3" fillId="0" borderId="0" xfId="7" applyNumberFormat="1" applyFont="1" applyFill="1" applyBorder="1" applyAlignment="1" applyProtection="1">
      <alignment horizontal="left"/>
    </xf>
    <xf numFmtId="1" fontId="3" fillId="5" borderId="0" xfId="7" applyNumberFormat="1" applyFont="1" applyFill="1" applyAlignment="1" applyProtection="1"/>
    <xf numFmtId="1" fontId="3" fillId="0" borderId="1" xfId="2" quotePrefix="1" applyNumberFormat="1" applyFont="1" applyFill="1" applyBorder="1" applyAlignment="1" applyProtection="1">
      <alignment horizontal="right"/>
    </xf>
    <xf numFmtId="1" fontId="3" fillId="0" borderId="15" xfId="2" quotePrefix="1" applyNumberFormat="1" applyFont="1" applyFill="1" applyBorder="1" applyAlignment="1" applyProtection="1">
      <alignment horizontal="left"/>
    </xf>
    <xf numFmtId="1" fontId="5" fillId="0" borderId="0" xfId="3" applyNumberFormat="1" applyFont="1" applyFill="1" applyBorder="1" applyAlignment="1" applyProtection="1">
      <alignment horizontal="left"/>
    </xf>
    <xf numFmtId="1" fontId="10" fillId="0" borderId="0" xfId="0" applyNumberFormat="1" applyFont="1" applyBorder="1" applyAlignment="1">
      <alignment horizontal="left"/>
    </xf>
    <xf numFmtId="1" fontId="5" fillId="0" borderId="0" xfId="7" applyNumberFormat="1" applyFont="1" applyFill="1" applyBorder="1" applyAlignment="1" applyProtection="1">
      <alignment horizontal="left"/>
    </xf>
    <xf numFmtId="1" fontId="5" fillId="5" borderId="0" xfId="8" applyNumberFormat="1" applyFont="1" applyFill="1" applyBorder="1" applyAlignment="1" applyProtection="1">
      <alignment horizontal="left"/>
    </xf>
    <xf numFmtId="1" fontId="5" fillId="0" borderId="0" xfId="3" applyNumberFormat="1" applyFont="1" applyFill="1" applyBorder="1" applyAlignment="1" applyProtection="1"/>
    <xf numFmtId="1" fontId="10" fillId="0" borderId="0" xfId="0" applyNumberFormat="1" applyFont="1"/>
    <xf numFmtId="1" fontId="5" fillId="5" borderId="0" xfId="8" applyNumberFormat="1" applyFont="1" applyFill="1" applyProtection="1"/>
    <xf numFmtId="1" fontId="5" fillId="0" borderId="34" xfId="2" applyNumberFormat="1" applyFont="1" applyFill="1" applyBorder="1" applyAlignment="1" applyProtection="1">
      <alignment horizontal="right"/>
    </xf>
    <xf numFmtId="1" fontId="3" fillId="0" borderId="15" xfId="2" quotePrefix="1" applyNumberFormat="1" applyFont="1" applyFill="1" applyBorder="1" applyAlignment="1" applyProtection="1"/>
    <xf numFmtId="1" fontId="5" fillId="5" borderId="0" xfId="7" applyNumberFormat="1" applyFont="1" applyFill="1" applyBorder="1" applyAlignment="1" applyProtection="1">
      <alignment horizontal="left"/>
    </xf>
    <xf numFmtId="1" fontId="3" fillId="0" borderId="16" xfId="2" applyNumberFormat="1" applyFont="1" applyFill="1" applyBorder="1" applyAlignment="1" applyProtection="1">
      <alignment horizontal="right"/>
    </xf>
    <xf numFmtId="1" fontId="3" fillId="0" borderId="16" xfId="1" applyNumberFormat="1" applyFont="1" applyFill="1" applyBorder="1" applyAlignment="1" applyProtection="1">
      <alignment horizontal="right"/>
    </xf>
    <xf numFmtId="1" fontId="3" fillId="0" borderId="2" xfId="2" applyNumberFormat="1" applyFont="1" applyFill="1" applyBorder="1" applyAlignment="1" applyProtection="1">
      <alignment horizontal="center"/>
    </xf>
    <xf numFmtId="1" fontId="3" fillId="0" borderId="2" xfId="1" applyNumberFormat="1" applyFont="1" applyFill="1" applyBorder="1" applyAlignment="1" applyProtection="1">
      <alignment horizontal="right"/>
    </xf>
    <xf numFmtId="1" fontId="12" fillId="0" borderId="36" xfId="1" applyNumberFormat="1" applyFont="1" applyFill="1" applyBorder="1" applyAlignment="1" applyProtection="1">
      <alignment horizontal="right"/>
    </xf>
    <xf numFmtId="1" fontId="12" fillId="0" borderId="8" xfId="1" applyNumberFormat="1" applyFont="1" applyFill="1" applyBorder="1" applyAlignment="1" applyProtection="1">
      <alignment horizontal="right"/>
    </xf>
    <xf numFmtId="1" fontId="12" fillId="0" borderId="37" xfId="1" applyNumberFormat="1" applyFont="1" applyFill="1" applyBorder="1" applyAlignment="1" applyProtection="1">
      <alignment horizontal="right"/>
    </xf>
    <xf numFmtId="1" fontId="3" fillId="0" borderId="16" xfId="6" applyNumberFormat="1" applyFont="1" applyFill="1" applyBorder="1" applyAlignment="1" applyProtection="1">
      <alignment wrapText="1"/>
    </xf>
    <xf numFmtId="1" fontId="3" fillId="0" borderId="28" xfId="6" applyNumberFormat="1" applyFont="1" applyFill="1" applyBorder="1" applyAlignment="1" applyProtection="1">
      <alignment horizontal="right"/>
    </xf>
    <xf numFmtId="1" fontId="3" fillId="0" borderId="2" xfId="6" applyNumberFormat="1" applyFont="1" applyFill="1" applyBorder="1" applyAlignment="1" applyProtection="1">
      <alignment vertical="center" wrapText="1"/>
    </xf>
    <xf numFmtId="1" fontId="3" fillId="0" borderId="2" xfId="6" applyNumberFormat="1" applyFont="1" applyFill="1" applyBorder="1" applyAlignment="1" applyProtection="1">
      <alignment horizontal="left" wrapText="1"/>
    </xf>
    <xf numFmtId="1" fontId="5" fillId="4" borderId="32" xfId="2" applyNumberFormat="1" applyFont="1" applyFill="1" applyBorder="1" applyAlignment="1" applyProtection="1"/>
    <xf numFmtId="1" fontId="5" fillId="4" borderId="9" xfId="1" applyNumberFormat="1" applyFont="1" applyFill="1" applyBorder="1" applyAlignment="1" applyProtection="1">
      <alignment horizontal="right"/>
    </xf>
    <xf numFmtId="1" fontId="5" fillId="4" borderId="33" xfId="2" applyNumberFormat="1" applyFont="1" applyFill="1" applyBorder="1" applyAlignment="1" applyProtection="1"/>
    <xf numFmtId="1" fontId="3" fillId="0" borderId="35" xfId="2" applyNumberFormat="1" applyFont="1" applyFill="1" applyBorder="1" applyAlignment="1" applyProtection="1"/>
    <xf numFmtId="1" fontId="7" fillId="0" borderId="2" xfId="6" quotePrefix="1" applyNumberFormat="1" applyFont="1" applyFill="1" applyBorder="1" applyAlignment="1" applyProtection="1"/>
    <xf numFmtId="1" fontId="3" fillId="0" borderId="2" xfId="6" quotePrefix="1" applyNumberFormat="1" applyFont="1" applyFill="1" applyBorder="1" applyAlignment="1" applyProtection="1">
      <alignment wrapText="1"/>
    </xf>
    <xf numFmtId="1" fontId="3" fillId="0" borderId="2" xfId="2" quotePrefix="1" applyNumberFormat="1" applyFont="1" applyFill="1" applyBorder="1" applyAlignment="1" applyProtection="1"/>
    <xf numFmtId="1" fontId="3" fillId="0" borderId="2" xfId="1" quotePrefix="1" applyNumberFormat="1" applyFont="1" applyFill="1" applyBorder="1" applyAlignment="1" applyProtection="1">
      <alignment horizontal="right"/>
    </xf>
    <xf numFmtId="1" fontId="5" fillId="0" borderId="9" xfId="2" applyNumberFormat="1" applyFont="1" applyFill="1" applyBorder="1" applyAlignment="1" applyProtection="1">
      <alignment horizontal="right"/>
    </xf>
    <xf numFmtId="1" fontId="5" fillId="0" borderId="14" xfId="2" applyNumberFormat="1" applyFont="1" applyFill="1" applyBorder="1" applyAlignment="1" applyProtection="1">
      <alignment horizontal="right"/>
    </xf>
    <xf numFmtId="1" fontId="3" fillId="3" borderId="1" xfId="2" applyNumberFormat="1" applyFont="1" applyFill="1" applyBorder="1" applyAlignment="1" applyProtection="1">
      <alignment horizontal="center" vertical="center" wrapText="1"/>
    </xf>
    <xf numFmtId="1" fontId="3" fillId="0" borderId="1" xfId="3" applyNumberFormat="1" applyFont="1" applyFill="1" applyBorder="1" applyAlignment="1">
      <alignment horizontal="center"/>
    </xf>
    <xf numFmtId="1" fontId="5" fillId="0" borderId="1" xfId="2" applyNumberFormat="1" applyFont="1" applyFill="1" applyBorder="1" applyAlignment="1" applyProtection="1">
      <alignment horizontal="right"/>
    </xf>
    <xf numFmtId="1" fontId="5" fillId="0" borderId="1" xfId="1" applyNumberFormat="1" applyFont="1" applyFill="1" applyBorder="1" applyAlignment="1" applyProtection="1">
      <alignment horizontal="right"/>
    </xf>
    <xf numFmtId="1" fontId="5" fillId="0" borderId="0" xfId="6" applyNumberFormat="1" applyFont="1" applyFill="1" applyAlignment="1" applyProtection="1">
      <alignment wrapText="1"/>
    </xf>
    <xf numFmtId="1" fontId="15" fillId="0" borderId="0" xfId="7" applyNumberFormat="1" applyFont="1" applyFill="1" applyAlignment="1" applyProtection="1"/>
    <xf numFmtId="1" fontId="14" fillId="3" borderId="35" xfId="9" applyNumberFormat="1" applyFont="1" applyFill="1" applyBorder="1" applyAlignment="1" applyProtection="1">
      <alignment horizontal="center" vertical="center" wrapText="1"/>
    </xf>
    <xf numFmtId="1" fontId="14" fillId="3" borderId="39" xfId="9" applyNumberFormat="1" applyFont="1" applyFill="1" applyBorder="1" applyAlignment="1" applyProtection="1">
      <alignment horizontal="center" vertical="center" wrapText="1"/>
    </xf>
    <xf numFmtId="1" fontId="3" fillId="0" borderId="39" xfId="2" applyNumberFormat="1" applyFont="1" applyFill="1" applyBorder="1" applyAlignment="1" applyProtection="1">
      <alignment vertical="center"/>
    </xf>
    <xf numFmtId="1" fontId="3" fillId="0" borderId="15" xfId="2" applyNumberFormat="1" applyFont="1" applyFill="1" applyBorder="1" applyAlignment="1" applyProtection="1">
      <alignment vertical="center"/>
    </xf>
    <xf numFmtId="1" fontId="3" fillId="0" borderId="35" xfId="2" applyNumberFormat="1" applyFont="1" applyFill="1" applyBorder="1" applyAlignment="1" applyProtection="1">
      <alignment vertical="center"/>
    </xf>
    <xf numFmtId="1" fontId="3" fillId="0" borderId="38" xfId="2" applyNumberFormat="1" applyFont="1" applyFill="1" applyBorder="1" applyAlignment="1" applyProtection="1">
      <alignment vertical="center"/>
    </xf>
    <xf numFmtId="1" fontId="3" fillId="0" borderId="35" xfId="2" quotePrefix="1" applyNumberFormat="1" applyFont="1" applyFill="1" applyBorder="1" applyAlignment="1" applyProtection="1">
      <alignment vertical="center"/>
    </xf>
    <xf numFmtId="1" fontId="3" fillId="0" borderId="39" xfId="2" quotePrefix="1" applyNumberFormat="1" applyFont="1" applyFill="1" applyBorder="1" applyAlignment="1" applyProtection="1">
      <alignment vertical="center"/>
    </xf>
    <xf numFmtId="1" fontId="3" fillId="0" borderId="1" xfId="2" quotePrefix="1" applyNumberFormat="1" applyFont="1" applyFill="1" applyBorder="1" applyAlignment="1" applyProtection="1">
      <alignment vertical="center"/>
    </xf>
    <xf numFmtId="1" fontId="16" fillId="0" borderId="0" xfId="7" applyNumberFormat="1" applyFont="1" applyFill="1" applyAlignment="1" applyProtection="1">
      <alignment vertical="center"/>
    </xf>
    <xf numFmtId="1" fontId="3" fillId="0" borderId="0" xfId="8" applyNumberFormat="1" applyFont="1" applyAlignment="1">
      <alignment vertical="center"/>
    </xf>
    <xf numFmtId="1" fontId="5" fillId="0" borderId="30" xfId="7" applyNumberFormat="1" applyFont="1" applyFill="1" applyBorder="1" applyAlignment="1" applyProtection="1">
      <alignment wrapText="1"/>
    </xf>
    <xf numFmtId="1" fontId="5" fillId="0" borderId="9" xfId="2" applyNumberFormat="1" applyFont="1" applyFill="1" applyBorder="1" applyAlignment="1" applyProtection="1">
      <alignment wrapText="1"/>
    </xf>
    <xf numFmtId="1" fontId="5" fillId="0" borderId="0" xfId="8" applyNumberFormat="1" applyFont="1"/>
    <xf numFmtId="1" fontId="5" fillId="0" borderId="45" xfId="7" applyNumberFormat="1" applyFont="1" applyFill="1" applyBorder="1" applyAlignment="1" applyProtection="1">
      <alignment wrapText="1"/>
    </xf>
    <xf numFmtId="1" fontId="5" fillId="0" borderId="10" xfId="2" applyNumberFormat="1" applyFont="1" applyFill="1" applyBorder="1" applyAlignment="1" applyProtection="1">
      <alignment wrapText="1"/>
    </xf>
    <xf numFmtId="1" fontId="5" fillId="0" borderId="14" xfId="7" applyNumberFormat="1" applyFont="1" applyFill="1" applyBorder="1" applyAlignment="1" applyProtection="1">
      <alignment horizontal="center" vertical="center" wrapText="1"/>
    </xf>
    <xf numFmtId="1" fontId="5" fillId="0" borderId="46" xfId="7" applyNumberFormat="1" applyFont="1" applyFill="1" applyBorder="1" applyAlignment="1" applyProtection="1">
      <alignment wrapText="1"/>
    </xf>
    <xf numFmtId="1" fontId="5" fillId="0" borderId="14" xfId="2" applyNumberFormat="1" applyFont="1" applyFill="1" applyBorder="1" applyAlignment="1" applyProtection="1">
      <alignment wrapText="1"/>
    </xf>
    <xf numFmtId="1" fontId="5" fillId="0" borderId="0" xfId="7" applyNumberFormat="1" applyFont="1" applyFill="1" applyBorder="1" applyAlignment="1" applyProtection="1">
      <alignment wrapText="1"/>
    </xf>
    <xf numFmtId="1" fontId="3" fillId="0" borderId="31" xfId="2" applyNumberFormat="1" applyFont="1" applyFill="1" applyBorder="1" applyAlignment="1" applyProtection="1">
      <alignment wrapText="1"/>
    </xf>
    <xf numFmtId="1" fontId="3" fillId="0" borderId="31" xfId="2" applyNumberFormat="1" applyFont="1" applyFill="1" applyBorder="1" applyAlignment="1" applyProtection="1"/>
    <xf numFmtId="1" fontId="3" fillId="0" borderId="47" xfId="2" applyNumberFormat="1" applyFont="1" applyFill="1" applyBorder="1" applyAlignment="1" applyProtection="1"/>
    <xf numFmtId="1" fontId="3" fillId="0" borderId="48" xfId="2" applyNumberFormat="1" applyFont="1" applyFill="1" applyBorder="1" applyAlignment="1" applyProtection="1"/>
    <xf numFmtId="1" fontId="3" fillId="0" borderId="0" xfId="2" applyNumberFormat="1" applyFont="1" applyFill="1" applyBorder="1" applyAlignment="1" applyProtection="1"/>
    <xf numFmtId="1" fontId="3" fillId="0" borderId="5" xfId="2" applyNumberFormat="1" applyFont="1" applyFill="1" applyBorder="1" applyAlignment="1" applyProtection="1"/>
    <xf numFmtId="1" fontId="5" fillId="0" borderId="24" xfId="7" applyNumberFormat="1" applyFont="1" applyFill="1" applyBorder="1" applyAlignment="1" applyProtection="1">
      <alignment horizontal="right" wrapText="1"/>
    </xf>
    <xf numFmtId="1" fontId="5" fillId="0" borderId="29" xfId="7" applyNumberFormat="1" applyFont="1" applyFill="1" applyBorder="1" applyAlignment="1" applyProtection="1">
      <alignment horizontal="right" wrapText="1"/>
    </xf>
    <xf numFmtId="1" fontId="5" fillId="0" borderId="20" xfId="2" applyNumberFormat="1" applyFont="1" applyFill="1" applyBorder="1" applyAlignment="1" applyProtection="1">
      <alignment wrapText="1"/>
    </xf>
    <xf numFmtId="1" fontId="5" fillId="5" borderId="29" xfId="7" applyNumberFormat="1" applyFont="1" applyFill="1" applyBorder="1" applyAlignment="1" applyProtection="1">
      <alignment horizontal="center" vertical="center" wrapText="1"/>
    </xf>
    <xf numFmtId="1" fontId="5" fillId="0" borderId="14" xfId="7" applyNumberFormat="1" applyFont="1" applyFill="1" applyBorder="1" applyAlignment="1" applyProtection="1">
      <alignment wrapText="1"/>
    </xf>
    <xf numFmtId="1" fontId="5" fillId="5" borderId="0" xfId="8" applyNumberFormat="1" applyFont="1" applyFill="1"/>
    <xf numFmtId="1" fontId="3" fillId="0" borderId="12" xfId="2" applyNumberFormat="1" applyFont="1" applyFill="1" applyBorder="1" applyAlignment="1" applyProtection="1">
      <alignment vertical="center" wrapText="1"/>
    </xf>
    <xf numFmtId="1" fontId="3" fillId="0" borderId="12" xfId="2" applyNumberFormat="1" applyFont="1" applyFill="1" applyBorder="1" applyAlignment="1" applyProtection="1"/>
    <xf numFmtId="1" fontId="3" fillId="0" borderId="49" xfId="2" applyNumberFormat="1" applyFont="1" applyFill="1" applyBorder="1" applyAlignment="1" applyProtection="1"/>
    <xf numFmtId="1" fontId="3" fillId="0" borderId="47" xfId="2" quotePrefix="1" applyNumberFormat="1" applyFont="1" applyFill="1" applyBorder="1" applyAlignment="1" applyProtection="1"/>
    <xf numFmtId="1" fontId="3" fillId="0" borderId="48" xfId="2" quotePrefix="1" applyNumberFormat="1" applyFont="1" applyFill="1" applyBorder="1" applyAlignment="1" applyProtection="1"/>
    <xf numFmtId="1" fontId="3" fillId="0" borderId="31" xfId="2" quotePrefix="1" applyNumberFormat="1" applyFont="1" applyFill="1" applyBorder="1" applyAlignment="1" applyProtection="1"/>
    <xf numFmtId="1" fontId="3" fillId="0" borderId="0" xfId="8" applyNumberFormat="1" applyFont="1"/>
    <xf numFmtId="1" fontId="5" fillId="0" borderId="25" xfId="7" applyNumberFormat="1" applyFont="1" applyFill="1" applyBorder="1" applyAlignment="1" applyProtection="1">
      <alignment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</xf>
    <xf numFmtId="1" fontId="5" fillId="0" borderId="29" xfId="7" applyNumberFormat="1" applyFont="1" applyFill="1" applyBorder="1" applyAlignment="1" applyProtection="1">
      <alignment vertical="center" wrapText="1"/>
    </xf>
    <xf numFmtId="1" fontId="3" fillId="0" borderId="9" xfId="2" applyNumberFormat="1" applyFont="1" applyFill="1" applyBorder="1" applyAlignment="1" applyProtection="1">
      <alignment wrapText="1"/>
    </xf>
    <xf numFmtId="1" fontId="5" fillId="0" borderId="36" xfId="2" applyNumberFormat="1" applyFont="1" applyFill="1" applyBorder="1" applyAlignment="1" applyProtection="1"/>
    <xf numFmtId="1" fontId="5" fillId="0" borderId="30" xfId="2" applyNumberFormat="1" applyFont="1" applyFill="1" applyBorder="1" applyAlignment="1" applyProtection="1"/>
    <xf numFmtId="1" fontId="5" fillId="0" borderId="50" xfId="2" applyNumberFormat="1" applyFont="1" applyFill="1" applyBorder="1" applyAlignment="1" applyProtection="1"/>
    <xf numFmtId="1" fontId="5" fillId="0" borderId="32" xfId="2" quotePrefix="1" applyNumberFormat="1" applyFont="1" applyFill="1" applyBorder="1" applyAlignment="1" applyProtection="1"/>
    <xf numFmtId="1" fontId="5" fillId="0" borderId="36" xfId="2" quotePrefix="1" applyNumberFormat="1" applyFont="1" applyFill="1" applyBorder="1" applyAlignment="1" applyProtection="1"/>
    <xf numFmtId="1" fontId="5" fillId="0" borderId="9" xfId="2" quotePrefix="1" applyNumberFormat="1" applyFont="1" applyFill="1" applyBorder="1" applyAlignment="1" applyProtection="1"/>
    <xf numFmtId="1" fontId="5" fillId="0" borderId="30" xfId="7" applyNumberFormat="1" applyFont="1" applyFill="1" applyBorder="1" applyAlignment="1" applyProtection="1">
      <alignment vertical="center" wrapText="1"/>
    </xf>
    <xf numFmtId="1" fontId="5" fillId="0" borderId="12" xfId="2" applyNumberFormat="1" applyFont="1" applyFill="1" applyBorder="1" applyAlignment="1" applyProtection="1">
      <alignment wrapText="1"/>
    </xf>
    <xf numFmtId="1" fontId="5" fillId="0" borderId="46" xfId="7" applyNumberFormat="1" applyFont="1" applyFill="1" applyBorder="1" applyAlignment="1" applyProtection="1">
      <alignment vertical="center" wrapText="1"/>
    </xf>
    <xf numFmtId="1" fontId="5" fillId="0" borderId="1" xfId="2" applyNumberFormat="1" applyFont="1" applyFill="1" applyBorder="1" applyAlignment="1" applyProtection="1">
      <alignment wrapText="1"/>
    </xf>
    <xf numFmtId="1" fontId="8" fillId="0" borderId="0" xfId="7" applyNumberFormat="1" applyFont="1" applyFill="1" applyAlignment="1" applyProtection="1">
      <alignment wrapText="1"/>
    </xf>
    <xf numFmtId="1" fontId="8" fillId="0" borderId="0" xfId="7" applyNumberFormat="1" applyFont="1" applyFill="1" applyAlignment="1" applyProtection="1"/>
    <xf numFmtId="1" fontId="17" fillId="0" borderId="0" xfId="7" applyNumberFormat="1" applyFont="1" applyFill="1" applyAlignment="1" applyProtection="1"/>
    <xf numFmtId="1" fontId="3" fillId="0" borderId="34" xfId="7" applyNumberFormat="1" applyFont="1" applyFill="1" applyBorder="1" applyAlignment="1" applyProtection="1">
      <alignment vertical="center"/>
    </xf>
    <xf numFmtId="1" fontId="3" fillId="0" borderId="51" xfId="7" applyNumberFormat="1" applyFont="1" applyFill="1" applyBorder="1" applyAlignment="1" applyProtection="1">
      <alignment vertical="center" wrapText="1"/>
    </xf>
    <xf numFmtId="1" fontId="3" fillId="8" borderId="16" xfId="7" applyNumberFormat="1" applyFont="1" applyFill="1" applyBorder="1" applyAlignment="1" applyProtection="1">
      <alignment horizontal="right" vertical="center" wrapText="1"/>
    </xf>
    <xf numFmtId="1" fontId="5" fillId="8" borderId="16" xfId="7" applyNumberFormat="1" applyFont="1" applyFill="1" applyBorder="1" applyAlignment="1" applyProtection="1">
      <alignment horizontal="right" vertical="center"/>
    </xf>
    <xf numFmtId="1" fontId="5" fillId="8" borderId="34" xfId="7" applyNumberFormat="1" applyFont="1" applyFill="1" applyBorder="1" applyAlignment="1" applyProtection="1">
      <alignment horizontal="right" vertical="center"/>
    </xf>
    <xf numFmtId="1" fontId="5" fillId="8" borderId="44" xfId="7" applyNumberFormat="1" applyFont="1" applyFill="1" applyBorder="1" applyAlignment="1" applyProtection="1">
      <alignment horizontal="right" vertical="center"/>
    </xf>
    <xf numFmtId="1" fontId="5" fillId="8" borderId="19" xfId="7" applyNumberFormat="1" applyFont="1" applyFill="1" applyBorder="1" applyAlignment="1" applyProtection="1">
      <alignment horizontal="right"/>
    </xf>
    <xf numFmtId="1" fontId="5" fillId="8" borderId="43" xfId="7" applyNumberFormat="1" applyFont="1" applyFill="1" applyBorder="1" applyAlignment="1" applyProtection="1">
      <alignment horizontal="right"/>
    </xf>
    <xf numFmtId="1" fontId="5" fillId="8" borderId="44" xfId="7" applyNumberFormat="1" applyFont="1" applyFill="1" applyBorder="1" applyAlignment="1" applyProtection="1">
      <alignment horizontal="right"/>
    </xf>
    <xf numFmtId="1" fontId="5" fillId="8" borderId="34" xfId="7" applyNumberFormat="1" applyFont="1" applyFill="1" applyBorder="1" applyAlignment="1" applyProtection="1">
      <alignment horizontal="right"/>
    </xf>
    <xf numFmtId="1" fontId="5" fillId="8" borderId="2" xfId="7" applyNumberFormat="1" applyFont="1" applyFill="1" applyBorder="1" applyAlignment="1" applyProtection="1">
      <alignment horizontal="right"/>
    </xf>
    <xf numFmtId="1" fontId="5" fillId="8" borderId="1" xfId="7" applyNumberFormat="1" applyFont="1" applyFill="1" applyBorder="1" applyAlignment="1" applyProtection="1">
      <alignment horizontal="right" vertical="center"/>
    </xf>
    <xf numFmtId="1" fontId="18" fillId="0" borderId="0" xfId="7" applyNumberFormat="1" applyFont="1" applyFill="1" applyAlignment="1" applyProtection="1"/>
    <xf numFmtId="1" fontId="3" fillId="0" borderId="47" xfId="7" applyNumberFormat="1" applyFont="1" applyFill="1" applyBorder="1" applyAlignment="1" applyProtection="1">
      <alignment vertical="center"/>
    </xf>
    <xf numFmtId="1" fontId="3" fillId="0" borderId="52" xfId="7" applyNumberFormat="1" applyFont="1" applyFill="1" applyBorder="1" applyAlignment="1" applyProtection="1">
      <alignment vertical="center" wrapText="1"/>
    </xf>
    <xf numFmtId="1" fontId="16" fillId="0" borderId="0" xfId="7" applyNumberFormat="1" applyFont="1" applyFill="1" applyAlignment="1" applyProtection="1"/>
    <xf numFmtId="1" fontId="3" fillId="0" borderId="40" xfId="7" applyNumberFormat="1" applyFont="1" applyFill="1" applyBorder="1" applyAlignment="1" applyProtection="1">
      <alignment vertical="center"/>
    </xf>
    <xf numFmtId="1" fontId="3" fillId="0" borderId="53" xfId="7" applyNumberFormat="1" applyFont="1" applyFill="1" applyBorder="1" applyAlignment="1" applyProtection="1">
      <alignment vertical="center" wrapText="1"/>
    </xf>
    <xf numFmtId="1" fontId="5" fillId="8" borderId="1" xfId="2" applyNumberFormat="1" applyFont="1" applyFill="1" applyBorder="1" applyAlignment="1" applyProtection="1">
      <alignment horizontal="right"/>
    </xf>
    <xf numFmtId="1" fontId="5" fillId="8" borderId="3" xfId="2" applyNumberFormat="1" applyFont="1" applyFill="1" applyBorder="1" applyAlignment="1" applyProtection="1">
      <alignment horizontal="right"/>
    </xf>
    <xf numFmtId="1" fontId="5" fillId="8" borderId="40" xfId="2" applyNumberFormat="1" applyFont="1" applyFill="1" applyBorder="1" applyAlignment="1" applyProtection="1">
      <alignment horizontal="right"/>
    </xf>
    <xf numFmtId="1" fontId="5" fillId="8" borderId="42" xfId="2" applyNumberFormat="1" applyFont="1" applyFill="1" applyBorder="1" applyAlignment="1" applyProtection="1">
      <alignment horizontal="right"/>
    </xf>
    <xf numFmtId="1" fontId="5" fillId="8" borderId="54" xfId="2" applyNumberFormat="1" applyFont="1" applyFill="1" applyBorder="1" applyAlignment="1" applyProtection="1">
      <alignment horizontal="right"/>
    </xf>
    <xf numFmtId="1" fontId="5" fillId="8" borderId="41" xfId="2" applyNumberFormat="1" applyFont="1" applyFill="1" applyBorder="1" applyAlignment="1" applyProtection="1">
      <alignment horizontal="right"/>
    </xf>
    <xf numFmtId="1" fontId="5" fillId="8" borderId="23" xfId="2" applyNumberFormat="1" applyFont="1" applyFill="1" applyBorder="1" applyAlignment="1" applyProtection="1">
      <alignment horizontal="right"/>
    </xf>
    <xf numFmtId="1" fontId="3" fillId="9" borderId="4" xfId="7" applyNumberFormat="1" applyFont="1" applyFill="1" applyBorder="1" applyAlignment="1" applyProtection="1"/>
    <xf numFmtId="1" fontId="3" fillId="9" borderId="15" xfId="7" quotePrefix="1" applyNumberFormat="1" applyFont="1" applyFill="1" applyBorder="1" applyAlignment="1" applyProtection="1">
      <alignment wrapText="1"/>
    </xf>
    <xf numFmtId="1" fontId="5" fillId="0" borderId="9" xfId="2" applyNumberFormat="1" applyFont="1" applyFill="1" applyBorder="1" applyAlignment="1" applyProtection="1">
      <alignment horizontal="right" vertical="center"/>
    </xf>
    <xf numFmtId="1" fontId="3" fillId="0" borderId="20" xfId="2" applyNumberFormat="1" applyFont="1" applyFill="1" applyBorder="1" applyAlignment="1" applyProtection="1">
      <alignment horizontal="right" vertical="center"/>
    </xf>
    <xf numFmtId="1" fontId="3" fillId="0" borderId="1" xfId="2" applyNumberFormat="1" applyFont="1" applyFill="1" applyBorder="1" applyAlignment="1" applyProtection="1">
      <alignment horizontal="right" vertical="center"/>
    </xf>
    <xf numFmtId="1" fontId="7" fillId="0" borderId="0" xfId="7" applyNumberFormat="1" applyFont="1" applyFill="1" applyBorder="1" applyAlignment="1" applyProtection="1">
      <alignment horizontal="left"/>
    </xf>
    <xf numFmtId="1" fontId="8" fillId="0" borderId="0" xfId="7" applyNumberFormat="1" applyFont="1" applyFill="1" applyBorder="1" applyAlignment="1" applyProtection="1">
      <alignment horizontal="left" wrapText="1"/>
    </xf>
    <xf numFmtId="1" fontId="8" fillId="0" borderId="0" xfId="3" applyNumberFormat="1" applyFont="1" applyFill="1" applyBorder="1" applyAlignment="1" applyProtection="1">
      <alignment horizontal="left"/>
    </xf>
    <xf numFmtId="1" fontId="8" fillId="0" borderId="0" xfId="3" quotePrefix="1" applyNumberFormat="1" applyFont="1" applyFill="1" applyBorder="1" applyAlignment="1" applyProtection="1">
      <alignment horizontal="left"/>
    </xf>
    <xf numFmtId="1" fontId="19" fillId="0" borderId="0" xfId="7" applyNumberFormat="1" applyFont="1" applyFill="1" applyAlignment="1" applyProtection="1">
      <alignment horizontal="left"/>
    </xf>
    <xf numFmtId="1" fontId="8" fillId="0" borderId="0" xfId="7" applyNumberFormat="1" applyFont="1" applyFill="1" applyAlignment="1" applyProtection="1">
      <alignment horizontal="left"/>
    </xf>
    <xf numFmtId="1" fontId="5" fillId="5" borderId="9" xfId="3" applyNumberFormat="1" applyFont="1" applyFill="1" applyBorder="1" applyAlignment="1">
      <alignment horizontal="center"/>
    </xf>
    <xf numFmtId="1" fontId="5" fillId="5" borderId="24" xfId="3" applyNumberFormat="1" applyFont="1" applyFill="1" applyBorder="1" applyAlignment="1">
      <alignment wrapText="1"/>
    </xf>
    <xf numFmtId="1" fontId="3" fillId="5" borderId="9" xfId="3" applyNumberFormat="1" applyFont="1" applyFill="1" applyBorder="1" applyAlignment="1">
      <alignment horizontal="right" vertical="center" wrapText="1"/>
    </xf>
    <xf numFmtId="1" fontId="3" fillId="5" borderId="10" xfId="3" applyNumberFormat="1" applyFont="1" applyFill="1" applyBorder="1" applyAlignment="1">
      <alignment horizontal="right" vertical="center" wrapText="1"/>
    </xf>
    <xf numFmtId="1" fontId="5" fillId="5" borderId="10" xfId="3" applyNumberFormat="1" applyFont="1" applyFill="1" applyBorder="1" applyAlignment="1">
      <alignment horizontal="center"/>
    </xf>
    <xf numFmtId="1" fontId="5" fillId="5" borderId="25" xfId="3" applyNumberFormat="1" applyFont="1" applyFill="1" applyBorder="1" applyAlignment="1">
      <alignment wrapText="1"/>
    </xf>
    <xf numFmtId="1" fontId="5" fillId="5" borderId="20" xfId="3" applyNumberFormat="1" applyFont="1" applyFill="1" applyBorder="1" applyAlignment="1">
      <alignment horizontal="center" vertical="center"/>
    </xf>
    <xf numFmtId="1" fontId="5" fillId="5" borderId="26" xfId="3" applyNumberFormat="1" applyFont="1" applyFill="1" applyBorder="1" applyAlignment="1">
      <alignment vertical="center" wrapText="1"/>
    </xf>
    <xf numFmtId="1" fontId="3" fillId="5" borderId="14" xfId="3" applyNumberFormat="1" applyFont="1" applyFill="1" applyBorder="1" applyAlignment="1">
      <alignment horizontal="right" vertical="center" wrapText="1"/>
    </xf>
    <xf numFmtId="1" fontId="3" fillId="5" borderId="1" xfId="3" applyNumberFormat="1" applyFont="1" applyFill="1" applyBorder="1" applyAlignment="1">
      <alignment horizontal="right" vertical="center" wrapText="1"/>
    </xf>
    <xf numFmtId="1" fontId="3" fillId="0" borderId="1" xfId="2" applyNumberFormat="1" applyFont="1" applyFill="1" applyBorder="1" applyAlignment="1" applyProtection="1">
      <alignment horizontal="right" vertical="center" wrapText="1"/>
    </xf>
    <xf numFmtId="1" fontId="3" fillId="5" borderId="1" xfId="2" applyNumberFormat="1" applyFont="1" applyFill="1" applyBorder="1" applyAlignment="1">
      <alignment horizontal="right" vertical="center" wrapText="1"/>
    </xf>
    <xf numFmtId="1" fontId="3" fillId="0" borderId="0" xfId="2" applyNumberFormat="1" applyFont="1" applyFill="1" applyAlignment="1" applyProtection="1"/>
    <xf numFmtId="1" fontId="5" fillId="0" borderId="0" xfId="7" applyNumberFormat="1" applyFont="1" applyFill="1" applyBorder="1" applyAlignment="1" applyProtection="1">
      <alignment horizontal="center" vertical="center" wrapText="1"/>
    </xf>
    <xf numFmtId="1" fontId="5" fillId="5" borderId="0" xfId="3" applyNumberFormat="1" applyFont="1" applyFill="1" applyBorder="1" applyAlignment="1">
      <alignment wrapText="1"/>
    </xf>
    <xf numFmtId="1" fontId="10" fillId="0" borderId="0" xfId="7" applyNumberFormat="1" applyFont="1" applyFill="1" applyAlignment="1" applyProtection="1"/>
    <xf numFmtId="1" fontId="5" fillId="0" borderId="0" xfId="3" applyNumberFormat="1" applyFont="1" applyFill="1" applyAlignment="1" applyProtection="1"/>
    <xf numFmtId="1" fontId="3" fillId="10" borderId="35" xfId="9" applyNumberFormat="1" applyFont="1" applyFill="1" applyBorder="1" applyAlignment="1" applyProtection="1">
      <alignment horizontal="center" vertical="center" wrapText="1"/>
    </xf>
    <xf numFmtId="1" fontId="3" fillId="10" borderId="39" xfId="9" applyNumberFormat="1" applyFont="1" applyFill="1" applyBorder="1" applyAlignment="1" applyProtection="1">
      <alignment horizontal="center" vertical="center" wrapText="1"/>
    </xf>
    <xf numFmtId="1" fontId="3" fillId="10" borderId="1" xfId="9" applyNumberFormat="1" applyFont="1" applyFill="1" applyBorder="1" applyAlignment="1" applyProtection="1">
      <alignment horizontal="center" vertical="center" wrapText="1"/>
    </xf>
    <xf numFmtId="1" fontId="3" fillId="2" borderId="35" xfId="9" applyNumberFormat="1" applyFont="1" applyFill="1" applyBorder="1" applyAlignment="1" applyProtection="1">
      <alignment horizontal="center" vertical="center" wrapText="1"/>
    </xf>
    <xf numFmtId="1" fontId="3" fillId="2" borderId="38" xfId="9" applyNumberFormat="1" applyFont="1" applyFill="1" applyBorder="1" applyAlignment="1" applyProtection="1">
      <alignment horizontal="center" vertical="center" wrapText="1"/>
    </xf>
    <xf numFmtId="1" fontId="3" fillId="2" borderId="39" xfId="9" applyNumberFormat="1" applyFont="1" applyFill="1" applyBorder="1" applyAlignment="1" applyProtection="1">
      <alignment horizontal="center" vertical="center" wrapText="1"/>
    </xf>
    <xf numFmtId="1" fontId="3" fillId="7" borderId="35" xfId="3" applyNumberFormat="1" applyFont="1" applyFill="1" applyBorder="1" applyAlignment="1" applyProtection="1">
      <alignment horizontal="center" vertical="center" wrapText="1"/>
    </xf>
    <xf numFmtId="1" fontId="3" fillId="7" borderId="39" xfId="3" applyNumberFormat="1" applyFont="1" applyFill="1" applyBorder="1" applyAlignment="1" applyProtection="1">
      <alignment horizontal="center" vertical="center" wrapText="1"/>
    </xf>
    <xf numFmtId="1" fontId="5" fillId="0" borderId="24" xfId="7" applyNumberFormat="1" applyFont="1" applyFill="1" applyBorder="1" applyAlignment="1" applyProtection="1">
      <alignment horizontal="center"/>
    </xf>
    <xf numFmtId="1" fontId="5" fillId="0" borderId="9" xfId="7" applyNumberFormat="1" applyFont="1" applyFill="1" applyBorder="1" applyAlignment="1" applyProtection="1">
      <alignment horizontal="left" wrapText="1"/>
    </xf>
    <xf numFmtId="1" fontId="5" fillId="4" borderId="24" xfId="3" applyNumberFormat="1" applyFont="1" applyFill="1" applyBorder="1" applyAlignment="1" applyProtection="1">
      <alignment horizontal="right"/>
    </xf>
    <xf numFmtId="1" fontId="5" fillId="0" borderId="25" xfId="7" applyNumberFormat="1" applyFont="1" applyFill="1" applyBorder="1" applyAlignment="1" applyProtection="1">
      <alignment horizontal="center"/>
    </xf>
    <xf numFmtId="1" fontId="5" fillId="0" borderId="10" xfId="7" applyNumberFormat="1" applyFont="1" applyFill="1" applyBorder="1" applyAlignment="1" applyProtection="1">
      <alignment horizontal="left" wrapText="1"/>
    </xf>
    <xf numFmtId="1" fontId="5" fillId="4" borderId="10" xfId="3" applyNumberFormat="1" applyFont="1" applyFill="1" applyBorder="1" applyAlignment="1" applyProtection="1">
      <alignment horizontal="right"/>
    </xf>
    <xf numFmtId="1" fontId="5" fillId="0" borderId="20" xfId="7" applyNumberFormat="1" applyFont="1" applyFill="1" applyBorder="1" applyAlignment="1" applyProtection="1">
      <alignment horizontal="center" vertical="center"/>
    </xf>
    <xf numFmtId="1" fontId="3" fillId="0" borderId="10" xfId="3" applyNumberFormat="1" applyFont="1" applyFill="1" applyBorder="1" applyAlignment="1">
      <alignment horizontal="right" vertical="center" wrapText="1"/>
    </xf>
    <xf numFmtId="1" fontId="5" fillId="0" borderId="26" xfId="7" applyNumberFormat="1" applyFont="1" applyFill="1" applyBorder="1" applyAlignment="1" applyProtection="1">
      <alignment horizontal="center" vertical="center"/>
    </xf>
    <xf numFmtId="1" fontId="3" fillId="4" borderId="10" xfId="3" applyNumberFormat="1" applyFont="1" applyFill="1" applyBorder="1" applyAlignment="1">
      <alignment horizontal="right" vertical="center" wrapText="1"/>
    </xf>
    <xf numFmtId="1" fontId="5" fillId="0" borderId="29" xfId="7" applyNumberFormat="1" applyFont="1" applyFill="1" applyBorder="1" applyAlignment="1" applyProtection="1">
      <alignment horizontal="center"/>
    </xf>
    <xf numFmtId="1" fontId="5" fillId="0" borderId="14" xfId="7" applyNumberFormat="1" applyFont="1" applyFill="1" applyBorder="1" applyAlignment="1" applyProtection="1">
      <alignment horizontal="left" wrapText="1"/>
    </xf>
    <xf numFmtId="1" fontId="3" fillId="5" borderId="20" xfId="3" applyNumberFormat="1" applyFont="1" applyFill="1" applyBorder="1" applyAlignment="1">
      <alignment horizontal="right" vertical="center" wrapText="1"/>
    </xf>
    <xf numFmtId="1" fontId="5" fillId="4" borderId="20" xfId="3" applyNumberFormat="1" applyFont="1" applyFill="1" applyBorder="1" applyAlignment="1" applyProtection="1">
      <alignment horizontal="right"/>
    </xf>
    <xf numFmtId="1" fontId="5" fillId="0" borderId="0" xfId="7" applyNumberFormat="1" applyFont="1" applyFill="1" applyBorder="1" applyAlignment="1" applyProtection="1"/>
    <xf numFmtId="1" fontId="3" fillId="7" borderId="1" xfId="3" applyNumberFormat="1" applyFont="1" applyFill="1" applyBorder="1" applyAlignment="1" applyProtection="1">
      <alignment horizontal="center" vertical="center" wrapText="1"/>
    </xf>
    <xf numFmtId="1" fontId="3" fillId="5" borderId="35" xfId="3" applyNumberFormat="1" applyFont="1" applyFill="1" applyBorder="1" applyAlignment="1" applyProtection="1">
      <alignment horizontal="center" vertical="center" wrapText="1"/>
    </xf>
    <xf numFmtId="1" fontId="3" fillId="5" borderId="1" xfId="3" applyNumberFormat="1" applyFont="1" applyFill="1" applyBorder="1" applyAlignment="1" applyProtection="1">
      <alignment horizontal="center" vertical="center" wrapText="1"/>
    </xf>
    <xf numFmtId="1" fontId="3" fillId="0" borderId="24" xfId="2" applyNumberFormat="1" applyFont="1" applyFill="1" applyBorder="1" applyAlignment="1" applyProtection="1">
      <alignment horizontal="right" wrapText="1"/>
    </xf>
    <xf numFmtId="1" fontId="5" fillId="11" borderId="32" xfId="3" applyNumberFormat="1" applyFont="1" applyFill="1" applyBorder="1" applyAlignment="1" applyProtection="1">
      <alignment horizontal="right"/>
      <protection locked="0"/>
    </xf>
    <xf numFmtId="1" fontId="5" fillId="0" borderId="32" xfId="3" applyNumberFormat="1" applyFont="1" applyFill="1" applyBorder="1" applyAlignment="1" applyProtection="1">
      <alignment horizontal="right"/>
    </xf>
    <xf numFmtId="1" fontId="5" fillId="11" borderId="36" xfId="3" applyNumberFormat="1" applyFont="1" applyFill="1" applyBorder="1" applyAlignment="1" applyProtection="1">
      <alignment horizontal="right"/>
      <protection locked="0"/>
    </xf>
    <xf numFmtId="1" fontId="5" fillId="11" borderId="9" xfId="3" applyNumberFormat="1" applyFont="1" applyFill="1" applyBorder="1" applyAlignment="1" applyProtection="1">
      <alignment horizontal="right"/>
      <protection locked="0"/>
    </xf>
    <xf numFmtId="1" fontId="5" fillId="12" borderId="0" xfId="7" applyNumberFormat="1" applyFont="1" applyFill="1" applyAlignment="1" applyProtection="1"/>
    <xf numFmtId="1" fontId="3" fillId="0" borderId="27" xfId="2" applyNumberFormat="1" applyFont="1" applyFill="1" applyBorder="1" applyAlignment="1" applyProtection="1">
      <alignment horizontal="right" wrapText="1"/>
    </xf>
    <xf numFmtId="1" fontId="5" fillId="11" borderId="34" xfId="3" applyNumberFormat="1" applyFont="1" applyFill="1" applyBorder="1" applyAlignment="1" applyProtection="1">
      <alignment horizontal="right"/>
      <protection locked="0"/>
    </xf>
    <xf numFmtId="1" fontId="5" fillId="0" borderId="57" xfId="3" applyNumberFormat="1" applyFont="1" applyFill="1" applyBorder="1" applyAlignment="1" applyProtection="1">
      <alignment horizontal="right"/>
    </xf>
    <xf numFmtId="1" fontId="5" fillId="11" borderId="44" xfId="3" applyNumberFormat="1" applyFont="1" applyFill="1" applyBorder="1" applyAlignment="1" applyProtection="1">
      <alignment horizontal="right"/>
      <protection locked="0"/>
    </xf>
    <xf numFmtId="1" fontId="5" fillId="0" borderId="32" xfId="7" applyNumberFormat="1" applyFont="1" applyFill="1" applyBorder="1" applyAlignment="1" applyProtection="1">
      <alignment horizontal="left" wrapText="1"/>
    </xf>
    <xf numFmtId="1" fontId="5" fillId="0" borderId="33" xfId="7" applyNumberFormat="1" applyFont="1" applyFill="1" applyBorder="1" applyAlignment="1" applyProtection="1">
      <alignment horizontal="left" wrapText="1"/>
    </xf>
    <xf numFmtId="1" fontId="3" fillId="0" borderId="29" xfId="2" applyNumberFormat="1" applyFont="1" applyFill="1" applyBorder="1" applyAlignment="1" applyProtection="1">
      <alignment horizontal="right" wrapText="1"/>
    </xf>
    <xf numFmtId="1" fontId="5" fillId="11" borderId="33" xfId="3" applyNumberFormat="1" applyFont="1" applyFill="1" applyBorder="1" applyAlignment="1" applyProtection="1">
      <alignment horizontal="right"/>
      <protection locked="0"/>
    </xf>
    <xf numFmtId="1" fontId="5" fillId="0" borderId="33" xfId="3" applyNumberFormat="1" applyFont="1" applyFill="1" applyBorder="1" applyAlignment="1" applyProtection="1">
      <alignment horizontal="right"/>
    </xf>
    <xf numFmtId="1" fontId="5" fillId="11" borderId="37" xfId="3" applyNumberFormat="1" applyFont="1" applyFill="1" applyBorder="1" applyAlignment="1" applyProtection="1">
      <alignment horizontal="right"/>
      <protection locked="0"/>
    </xf>
    <xf numFmtId="1" fontId="3" fillId="0" borderId="2" xfId="7" applyNumberFormat="1" applyFont="1" applyFill="1" applyBorder="1" applyAlignment="1" applyProtection="1">
      <alignment horizontal="left" wrapText="1"/>
    </xf>
    <xf numFmtId="1" fontId="3" fillId="0" borderId="0" xfId="7" applyNumberFormat="1" applyFont="1" applyFill="1" applyBorder="1" applyAlignment="1" applyProtection="1">
      <alignment wrapText="1"/>
    </xf>
    <xf numFmtId="1" fontId="3" fillId="5" borderId="9" xfId="2" applyNumberFormat="1" applyFont="1" applyFill="1" applyBorder="1" applyAlignment="1" applyProtection="1"/>
    <xf numFmtId="1" fontId="5" fillId="5" borderId="9" xfId="2" applyNumberFormat="1" applyFont="1" applyFill="1" applyBorder="1" applyAlignment="1" applyProtection="1">
      <alignment horizontal="right"/>
    </xf>
    <xf numFmtId="1" fontId="3" fillId="5" borderId="14" xfId="2" applyNumberFormat="1" applyFont="1" applyFill="1" applyBorder="1" applyAlignment="1" applyProtection="1"/>
    <xf numFmtId="1" fontId="5" fillId="5" borderId="14" xfId="2" applyNumberFormat="1" applyFont="1" applyFill="1" applyBorder="1" applyAlignment="1" applyProtection="1">
      <alignment horizontal="right"/>
    </xf>
    <xf numFmtId="1" fontId="3" fillId="0" borderId="0" xfId="7" applyNumberFormat="1" applyFont="1" applyFill="1" applyBorder="1" applyAlignment="1" applyProtection="1">
      <alignment horizontal="left" wrapText="1"/>
    </xf>
    <xf numFmtId="1" fontId="5" fillId="0" borderId="0" xfId="3" applyNumberFormat="1" applyFont="1" applyFill="1" applyBorder="1" applyAlignment="1" applyProtection="1">
      <alignment horizontal="right"/>
    </xf>
    <xf numFmtId="1" fontId="5" fillId="5" borderId="31" xfId="7" applyNumberFormat="1" applyFont="1" applyFill="1" applyBorder="1" applyAlignment="1" applyProtection="1">
      <alignment vertical="center" wrapText="1"/>
    </xf>
    <xf numFmtId="1" fontId="3" fillId="5" borderId="31" xfId="7" applyNumberFormat="1" applyFont="1" applyFill="1" applyBorder="1" applyAlignment="1" applyProtection="1">
      <alignment vertical="center" wrapText="1"/>
    </xf>
    <xf numFmtId="1" fontId="5" fillId="0" borderId="31" xfId="3" applyNumberFormat="1" applyFont="1" applyFill="1" applyBorder="1" applyAlignment="1" applyProtection="1">
      <alignment horizontal="right" vertical="center"/>
    </xf>
    <xf numFmtId="1" fontId="5" fillId="0" borderId="9" xfId="3" applyNumberFormat="1" applyFont="1" applyFill="1" applyBorder="1" applyAlignment="1" applyProtection="1">
      <alignment horizontal="right" vertical="center"/>
    </xf>
    <xf numFmtId="1" fontId="5" fillId="5" borderId="14" xfId="7" applyNumberFormat="1" applyFont="1" applyFill="1" applyBorder="1" applyAlignment="1" applyProtection="1">
      <alignment vertical="center" wrapText="1"/>
    </xf>
    <xf numFmtId="1" fontId="5" fillId="0" borderId="14" xfId="3" applyNumberFormat="1" applyFont="1" applyFill="1" applyBorder="1" applyAlignment="1" applyProtection="1">
      <alignment horizontal="right"/>
    </xf>
    <xf numFmtId="1" fontId="5" fillId="0" borderId="14" xfId="3" applyNumberFormat="1" applyFont="1" applyFill="1" applyBorder="1" applyAlignment="1" applyProtection="1">
      <alignment horizontal="right" vertical="center"/>
    </xf>
    <xf numFmtId="1" fontId="3" fillId="0" borderId="1" xfId="7" applyNumberFormat="1" applyFont="1" applyFill="1" applyBorder="1" applyAlignment="1" applyProtection="1">
      <alignment horizontal="center" vertical="center" wrapText="1"/>
    </xf>
    <xf numFmtId="1" fontId="3" fillId="0" borderId="1" xfId="7" applyNumberFormat="1" applyFont="1" applyFill="1" applyBorder="1" applyAlignment="1" applyProtection="1">
      <alignment vertical="center" wrapText="1"/>
    </xf>
    <xf numFmtId="1" fontId="3" fillId="0" borderId="1" xfId="3" applyNumberFormat="1" applyFont="1" applyFill="1" applyBorder="1" applyAlignment="1" applyProtection="1">
      <alignment horizontal="right"/>
    </xf>
    <xf numFmtId="1" fontId="3" fillId="0" borderId="35" xfId="3" applyNumberFormat="1" applyFont="1" applyFill="1" applyBorder="1" applyAlignment="1" applyProtection="1">
      <alignment horizontal="right"/>
    </xf>
    <xf numFmtId="1" fontId="3" fillId="0" borderId="39" xfId="3" applyNumberFormat="1" applyFont="1" applyFill="1" applyBorder="1" applyAlignment="1" applyProtection="1">
      <alignment horizontal="right"/>
    </xf>
    <xf numFmtId="1" fontId="3" fillId="5" borderId="4" xfId="3" applyNumberFormat="1" applyFont="1" applyFill="1" applyBorder="1" applyAlignment="1" applyProtection="1">
      <alignment horizontal="right"/>
    </xf>
    <xf numFmtId="1" fontId="3" fillId="5" borderId="35" xfId="3" applyNumberFormat="1" applyFont="1" applyFill="1" applyBorder="1" applyAlignment="1" applyProtection="1">
      <alignment horizontal="right"/>
    </xf>
    <xf numFmtId="1" fontId="3" fillId="0" borderId="38" xfId="3" applyNumberFormat="1" applyFont="1" applyFill="1" applyBorder="1" applyAlignment="1" applyProtection="1">
      <alignment horizontal="right"/>
    </xf>
    <xf numFmtId="1" fontId="3" fillId="0" borderId="15" xfId="3" applyNumberFormat="1" applyFont="1" applyFill="1" applyBorder="1" applyAlignment="1" applyProtection="1">
      <alignment horizontal="right"/>
    </xf>
    <xf numFmtId="1" fontId="3" fillId="0" borderId="5" xfId="3" applyNumberFormat="1" applyFont="1" applyFill="1" applyBorder="1" applyAlignment="1" applyProtection="1">
      <alignment horizontal="right"/>
    </xf>
    <xf numFmtId="1" fontId="5" fillId="0" borderId="35" xfId="7" applyNumberFormat="1" applyFont="1" applyFill="1" applyBorder="1" applyAlignment="1" applyProtection="1">
      <alignment horizontal="center" vertical="center" wrapText="1"/>
    </xf>
    <xf numFmtId="1" fontId="5" fillId="5" borderId="1" xfId="7" applyNumberFormat="1" applyFont="1" applyFill="1" applyBorder="1" applyAlignment="1" applyProtection="1">
      <alignment vertical="center" wrapText="1"/>
    </xf>
    <xf numFmtId="1" fontId="5" fillId="0" borderId="4" xfId="3" applyNumberFormat="1" applyFont="1" applyFill="1" applyBorder="1" applyAlignment="1" applyProtection="1">
      <alignment horizontal="right"/>
    </xf>
    <xf numFmtId="1" fontId="5" fillId="0" borderId="1" xfId="3" applyNumberFormat="1" applyFont="1" applyFill="1" applyBorder="1" applyAlignment="1" applyProtection="1">
      <alignment horizontal="right" vertical="center"/>
    </xf>
    <xf numFmtId="1" fontId="5" fillId="0" borderId="1" xfId="7" applyNumberFormat="1" applyFont="1" applyFill="1" applyBorder="1" applyAlignment="1" applyProtection="1">
      <alignment vertical="center" wrapText="1"/>
    </xf>
    <xf numFmtId="1" fontId="5" fillId="0" borderId="34" xfId="7" applyNumberFormat="1" applyFont="1" applyFill="1" applyBorder="1" applyAlignment="1" applyProtection="1">
      <alignment horizontal="center" vertical="center" wrapText="1"/>
    </xf>
    <xf numFmtId="1" fontId="5" fillId="0" borderId="9" xfId="7" applyNumberFormat="1" applyFont="1" applyFill="1" applyBorder="1" applyAlignment="1" applyProtection="1">
      <alignment vertical="center" wrapText="1"/>
    </xf>
    <xf numFmtId="1" fontId="5" fillId="0" borderId="27" xfId="3" applyNumberFormat="1" applyFont="1" applyFill="1" applyBorder="1" applyAlignment="1" applyProtection="1">
      <alignment horizontal="right"/>
    </xf>
    <xf numFmtId="1" fontId="5" fillId="0" borderId="12" xfId="3" applyNumberFormat="1" applyFont="1" applyFill="1" applyBorder="1" applyAlignment="1" applyProtection="1">
      <alignment horizontal="right" vertical="center"/>
    </xf>
    <xf numFmtId="1" fontId="5" fillId="0" borderId="29" xfId="3" applyNumberFormat="1" applyFont="1" applyFill="1" applyBorder="1" applyAlignment="1" applyProtection="1">
      <alignment horizontal="right"/>
    </xf>
    <xf numFmtId="1" fontId="5" fillId="0" borderId="24" xfId="3" applyNumberFormat="1" applyFont="1" applyFill="1" applyBorder="1" applyAlignment="1" applyProtection="1">
      <alignment horizontal="right"/>
    </xf>
    <xf numFmtId="1" fontId="5" fillId="0" borderId="40" xfId="7" applyNumberFormat="1" applyFont="1" applyFill="1" applyBorder="1" applyAlignment="1" applyProtection="1">
      <alignment horizontal="center" vertical="center" wrapText="1"/>
    </xf>
    <xf numFmtId="1" fontId="5" fillId="0" borderId="14" xfId="7" applyNumberFormat="1" applyFont="1" applyFill="1" applyBorder="1" applyAlignment="1" applyProtection="1">
      <alignment vertical="center" wrapText="1"/>
    </xf>
    <xf numFmtId="1" fontId="5" fillId="0" borderId="26" xfId="3" applyNumberFormat="1" applyFont="1" applyFill="1" applyBorder="1" applyAlignment="1" applyProtection="1">
      <alignment horizontal="right"/>
    </xf>
    <xf numFmtId="1" fontId="3" fillId="0" borderId="4" xfId="3" applyNumberFormat="1" applyFont="1" applyFill="1" applyBorder="1" applyAlignment="1" applyProtection="1">
      <alignment horizontal="right"/>
    </xf>
    <xf numFmtId="1" fontId="3" fillId="0" borderId="9" xfId="7" applyNumberFormat="1" applyFont="1" applyFill="1" applyBorder="1" applyAlignment="1" applyProtection="1">
      <alignment vertical="center" wrapText="1"/>
    </xf>
    <xf numFmtId="1" fontId="3" fillId="5" borderId="20" xfId="7" applyNumberFormat="1" applyFont="1" applyFill="1" applyBorder="1" applyAlignment="1" applyProtection="1">
      <alignment vertical="center" wrapText="1"/>
    </xf>
    <xf numFmtId="1" fontId="5" fillId="0" borderId="9" xfId="3" applyNumberFormat="1" applyFont="1" applyFill="1" applyBorder="1" applyAlignment="1" applyProtection="1">
      <alignment horizontal="right"/>
    </xf>
    <xf numFmtId="1" fontId="3" fillId="5" borderId="14" xfId="7" applyNumberFormat="1" applyFont="1" applyFill="1" applyBorder="1" applyAlignment="1" applyProtection="1">
      <alignment vertical="center" wrapText="1"/>
    </xf>
    <xf numFmtId="1" fontId="3" fillId="5" borderId="16" xfId="7" applyNumberFormat="1" applyFont="1" applyFill="1" applyBorder="1" applyAlignment="1" applyProtection="1">
      <alignment horizontal="center" vertical="center" wrapText="1"/>
    </xf>
    <xf numFmtId="1" fontId="3" fillId="5" borderId="1" xfId="3" applyNumberFormat="1" applyFont="1" applyFill="1" applyBorder="1" applyAlignment="1" applyProtection="1">
      <alignment horizontal="right"/>
    </xf>
    <xf numFmtId="1" fontId="7" fillId="0" borderId="0" xfId="7" quotePrefix="1" applyNumberFormat="1" applyFont="1" applyFill="1" applyBorder="1" applyAlignment="1" applyProtection="1">
      <alignment horizontal="left"/>
    </xf>
    <xf numFmtId="1" fontId="3" fillId="0" borderId="0" xfId="7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/>
    <xf numFmtId="1" fontId="5" fillId="0" borderId="0" xfId="2" applyNumberFormat="1" applyFont="1" applyFill="1" applyAlignment="1" applyProtection="1"/>
    <xf numFmtId="1" fontId="3" fillId="3" borderId="3" xfId="7" applyNumberFormat="1" applyFont="1" applyFill="1" applyBorder="1" applyAlignment="1" applyProtection="1">
      <alignment horizontal="center" vertical="center" wrapText="1"/>
    </xf>
    <xf numFmtId="1" fontId="3" fillId="3" borderId="3" xfId="9" applyNumberFormat="1" applyFont="1" applyFill="1" applyBorder="1" applyAlignment="1" applyProtection="1">
      <alignment horizontal="center" vertical="center" wrapText="1"/>
    </xf>
    <xf numFmtId="1" fontId="3" fillId="0" borderId="6" xfId="3" applyNumberFormat="1" applyFont="1" applyFill="1" applyBorder="1" applyAlignment="1" applyProtection="1">
      <alignment horizontal="right"/>
    </xf>
    <xf numFmtId="1" fontId="5" fillId="0" borderId="10" xfId="3" applyNumberFormat="1" applyFont="1" applyFill="1" applyBorder="1" applyAlignment="1" applyProtection="1">
      <alignment horizontal="right"/>
    </xf>
    <xf numFmtId="1" fontId="12" fillId="4" borderId="36" xfId="1" applyNumberFormat="1" applyFont="1" applyFill="1" applyBorder="1" applyAlignment="1" applyProtection="1">
      <alignment horizontal="right"/>
    </xf>
    <xf numFmtId="1" fontId="12" fillId="4" borderId="8" xfId="1" applyNumberFormat="1" applyFont="1" applyFill="1" applyBorder="1" applyAlignment="1" applyProtection="1">
      <alignment horizontal="right"/>
    </xf>
    <xf numFmtId="1" fontId="3" fillId="0" borderId="6" xfId="3" applyNumberFormat="1" applyFont="1" applyFill="1" applyBorder="1" applyAlignment="1" applyProtection="1"/>
    <xf numFmtId="1" fontId="5" fillId="5" borderId="0" xfId="10" applyNumberFormat="1" applyFont="1" applyFill="1" applyAlignment="1" applyProtection="1"/>
    <xf numFmtId="1" fontId="5" fillId="5" borderId="0" xfId="0" applyNumberFormat="1" applyFont="1" applyFill="1"/>
    <xf numFmtId="1" fontId="3" fillId="0" borderId="35" xfId="3" applyNumberFormat="1" applyFont="1" applyFill="1" applyBorder="1" applyAlignment="1" applyProtection="1">
      <alignment horizontal="right" vertical="center"/>
    </xf>
    <xf numFmtId="1" fontId="3" fillId="0" borderId="4" xfId="3" applyNumberFormat="1" applyFont="1" applyFill="1" applyBorder="1" applyAlignment="1" applyProtection="1">
      <alignment horizontal="right" vertical="center"/>
    </xf>
    <xf numFmtId="1" fontId="3" fillId="0" borderId="1" xfId="3" applyNumberFormat="1" applyFont="1" applyFill="1" applyBorder="1" applyAlignment="1" applyProtection="1">
      <alignment horizontal="right" vertical="center"/>
    </xf>
    <xf numFmtId="1" fontId="5" fillId="0" borderId="0" xfId="10" applyNumberFormat="1" applyFont="1" applyFill="1" applyAlignment="1" applyProtection="1">
      <alignment wrapText="1"/>
    </xf>
    <xf numFmtId="1" fontId="5" fillId="0" borderId="0" xfId="10" applyNumberFormat="1" applyFont="1" applyFill="1" applyAlignment="1" applyProtection="1"/>
    <xf numFmtId="1" fontId="5" fillId="9" borderId="0" xfId="10" applyNumberFormat="1" applyFont="1" applyFill="1" applyAlignment="1" applyProtection="1"/>
    <xf numFmtId="1" fontId="5" fillId="9" borderId="0" xfId="7" applyNumberFormat="1" applyFont="1" applyFill="1" applyAlignment="1" applyProtection="1"/>
    <xf numFmtId="1" fontId="5" fillId="11" borderId="18" xfId="2" applyNumberFormat="1" applyFont="1" applyFill="1" applyBorder="1" applyAlignment="1" applyProtection="1">
      <protection locked="0"/>
    </xf>
    <xf numFmtId="1" fontId="5" fillId="9" borderId="0" xfId="10" applyNumberFormat="1" applyFont="1" applyFill="1" applyAlignment="1" applyProtection="1">
      <alignment wrapText="1"/>
    </xf>
    <xf numFmtId="1" fontId="7" fillId="0" borderId="15" xfId="7" quotePrefix="1" applyNumberFormat="1" applyFont="1" applyFill="1" applyBorder="1" applyAlignment="1" applyProtection="1"/>
    <xf numFmtId="1" fontId="10" fillId="0" borderId="15" xfId="7" quotePrefix="1" applyNumberFormat="1" applyFont="1" applyFill="1" applyBorder="1" applyAlignment="1" applyProtection="1">
      <alignment wrapText="1"/>
    </xf>
    <xf numFmtId="1" fontId="10" fillId="0" borderId="15" xfId="7" quotePrefix="1" applyNumberFormat="1" applyFont="1" applyFill="1" applyBorder="1" applyAlignment="1" applyProtection="1"/>
    <xf numFmtId="1" fontId="5" fillId="0" borderId="22" xfId="7" applyNumberFormat="1" applyFont="1" applyFill="1" applyBorder="1" applyAlignment="1" applyProtection="1"/>
    <xf numFmtId="1" fontId="5" fillId="0" borderId="54" xfId="7" applyNumberFormat="1" applyFont="1" applyFill="1" applyBorder="1" applyAlignment="1" applyProtection="1">
      <alignment wrapText="1"/>
    </xf>
    <xf numFmtId="1" fontId="5" fillId="3" borderId="1" xfId="2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/>
    <xf numFmtId="1" fontId="5" fillId="0" borderId="1" xfId="7" applyNumberFormat="1" applyFont="1" applyFill="1" applyBorder="1" applyAlignment="1" applyProtection="1">
      <alignment horizontal="center" vertical="center" wrapText="1"/>
    </xf>
    <xf numFmtId="1" fontId="5" fillId="11" borderId="9" xfId="3" applyNumberFormat="1" applyFont="1" applyFill="1" applyBorder="1" applyAlignment="1" applyProtection="1">
      <protection locked="0"/>
    </xf>
    <xf numFmtId="1" fontId="10" fillId="0" borderId="0" xfId="3" applyNumberFormat="1" applyFont="1" applyFill="1" applyBorder="1" applyAlignment="1" applyProtection="1">
      <alignment horizontal="right"/>
    </xf>
    <xf numFmtId="1" fontId="5" fillId="11" borderId="14" xfId="3" applyNumberFormat="1" applyFont="1" applyFill="1" applyBorder="1" applyAlignment="1" applyProtection="1">
      <protection locked="0"/>
    </xf>
    <xf numFmtId="1" fontId="5" fillId="11" borderId="16" xfId="3" applyNumberFormat="1" applyFont="1" applyFill="1" applyBorder="1" applyAlignment="1" applyProtection="1">
      <protection locked="0"/>
    </xf>
    <xf numFmtId="1" fontId="8" fillId="0" borderId="0" xfId="7" applyNumberFormat="1" applyFont="1" applyFill="1" applyBorder="1" applyAlignment="1" applyProtection="1">
      <alignment wrapText="1"/>
    </xf>
    <xf numFmtId="1" fontId="8" fillId="0" borderId="0" xfId="7" applyNumberFormat="1" applyFont="1" applyFill="1" applyBorder="1" applyAlignment="1" applyProtection="1"/>
    <xf numFmtId="1" fontId="5" fillId="0" borderId="40" xfId="12" applyNumberFormat="1" applyFont="1" applyFill="1" applyBorder="1" applyAlignment="1" applyProtection="1">
      <alignment horizontal="center" vertical="center" wrapText="1"/>
    </xf>
    <xf numFmtId="1" fontId="5" fillId="0" borderId="41" xfId="12" applyNumberFormat="1" applyFont="1" applyFill="1" applyBorder="1" applyAlignment="1" applyProtection="1">
      <alignment horizontal="center" vertical="center" wrapText="1"/>
    </xf>
    <xf numFmtId="1" fontId="5" fillId="0" borderId="38" xfId="10" applyNumberFormat="1" applyFont="1" applyFill="1" applyBorder="1" applyAlignment="1" applyProtection="1">
      <alignment horizontal="center" vertical="center" wrapText="1"/>
    </xf>
    <xf numFmtId="1" fontId="5" fillId="0" borderId="39" xfId="10" applyNumberFormat="1" applyFont="1" applyFill="1" applyBorder="1" applyAlignment="1" applyProtection="1">
      <alignment horizontal="center" vertical="center" wrapText="1"/>
    </xf>
    <xf numFmtId="1" fontId="5" fillId="0" borderId="22" xfId="3" applyNumberFormat="1" applyFont="1" applyFill="1" applyBorder="1" applyAlignment="1" applyProtection="1">
      <alignment horizontal="right"/>
    </xf>
    <xf numFmtId="1" fontId="5" fillId="11" borderId="32" xfId="3" applyNumberFormat="1" applyFont="1" applyFill="1" applyBorder="1" applyAlignment="1" applyProtection="1">
      <protection locked="0"/>
    </xf>
    <xf numFmtId="1" fontId="5" fillId="11" borderId="50" xfId="3" applyNumberFormat="1" applyFont="1" applyFill="1" applyBorder="1" applyAlignment="1" applyProtection="1">
      <protection locked="0"/>
    </xf>
    <xf numFmtId="1" fontId="5" fillId="11" borderId="36" xfId="3" applyNumberFormat="1" applyFont="1" applyFill="1" applyBorder="1" applyAlignment="1" applyProtection="1">
      <protection locked="0"/>
    </xf>
    <xf numFmtId="1" fontId="5" fillId="11" borderId="42" xfId="3" applyNumberFormat="1" applyFont="1" applyFill="1" applyBorder="1" applyAlignment="1" applyProtection="1">
      <protection locked="0"/>
    </xf>
    <xf numFmtId="1" fontId="5" fillId="11" borderId="58" xfId="3" applyNumberFormat="1" applyFont="1" applyFill="1" applyBorder="1" applyAlignment="1" applyProtection="1">
      <protection locked="0"/>
    </xf>
    <xf numFmtId="1" fontId="5" fillId="11" borderId="59" xfId="3" applyNumberFormat="1" applyFont="1" applyFill="1" applyBorder="1" applyAlignment="1" applyProtection="1">
      <protection locked="0"/>
    </xf>
    <xf numFmtId="1" fontId="5" fillId="11" borderId="60" xfId="3" applyNumberFormat="1" applyFont="1" applyFill="1" applyBorder="1" applyAlignment="1" applyProtection="1">
      <protection locked="0"/>
    </xf>
    <xf numFmtId="1" fontId="5" fillId="11" borderId="8" xfId="3" applyNumberFormat="1" applyFont="1" applyFill="1" applyBorder="1" applyAlignment="1" applyProtection="1">
      <protection locked="0"/>
    </xf>
    <xf numFmtId="1" fontId="5" fillId="0" borderId="16" xfId="3" applyNumberFormat="1" applyFont="1" applyFill="1" applyBorder="1" applyAlignment="1" applyProtection="1">
      <alignment horizontal="right"/>
    </xf>
    <xf numFmtId="1" fontId="5" fillId="2" borderId="33" xfId="3" applyNumberFormat="1" applyFont="1" applyFill="1" applyBorder="1" applyAlignment="1" applyProtection="1">
      <alignment horizontal="right"/>
      <protection locked="0"/>
    </xf>
    <xf numFmtId="1" fontId="5" fillId="2" borderId="61" xfId="3" applyNumberFormat="1" applyFont="1" applyFill="1" applyBorder="1" applyAlignment="1" applyProtection="1">
      <alignment horizontal="right"/>
      <protection locked="0"/>
    </xf>
    <xf numFmtId="1" fontId="5" fillId="8" borderId="61" xfId="3" applyNumberFormat="1" applyFont="1" applyFill="1" applyBorder="1" applyAlignment="1" applyProtection="1"/>
    <xf numFmtId="1" fontId="5" fillId="8" borderId="37" xfId="3" applyNumberFormat="1" applyFont="1" applyFill="1" applyBorder="1" applyAlignment="1" applyProtection="1"/>
    <xf numFmtId="1" fontId="5" fillId="11" borderId="44" xfId="3" applyNumberFormat="1" applyFont="1" applyFill="1" applyBorder="1" applyAlignment="1" applyProtection="1">
      <protection locked="0"/>
    </xf>
    <xf numFmtId="1" fontId="5" fillId="0" borderId="0" xfId="7" applyNumberFormat="1" applyFont="1" applyFill="1" applyBorder="1" applyAlignment="1" applyProtection="1">
      <alignment horizontal="center" wrapText="1"/>
    </xf>
    <xf numFmtId="1" fontId="5" fillId="0" borderId="0" xfId="3" applyNumberFormat="1" applyFont="1" applyFill="1" applyBorder="1" applyAlignment="1" applyProtection="1">
      <protection locked="0"/>
    </xf>
    <xf numFmtId="1" fontId="5" fillId="3" borderId="1" xfId="7" applyNumberFormat="1" applyFont="1" applyFill="1" applyBorder="1" applyAlignment="1" applyProtection="1">
      <alignment horizontal="center" vertical="center" wrapText="1"/>
    </xf>
    <xf numFmtId="1" fontId="5" fillId="0" borderId="1" xfId="13" applyNumberFormat="1" applyFont="1" applyFill="1" applyBorder="1" applyAlignment="1" applyProtection="1">
      <alignment horizontal="center" vertical="center" wrapText="1"/>
    </xf>
    <xf numFmtId="1" fontId="5" fillId="0" borderId="3" xfId="13" applyNumberFormat="1" applyFont="1" applyFill="1" applyBorder="1" applyAlignment="1" applyProtection="1">
      <alignment horizontal="left" vertical="center" wrapText="1"/>
    </xf>
    <xf numFmtId="1" fontId="5" fillId="11" borderId="31" xfId="4" applyNumberFormat="1" applyFont="1" applyFill="1" applyBorder="1" applyAlignment="1" applyProtection="1">
      <protection locked="0"/>
    </xf>
    <xf numFmtId="1" fontId="5" fillId="11" borderId="56" xfId="4" applyNumberFormat="1" applyFont="1" applyFill="1" applyBorder="1" applyAlignment="1" applyProtection="1">
      <protection locked="0"/>
    </xf>
    <xf numFmtId="1" fontId="5" fillId="0" borderId="10" xfId="13" applyNumberFormat="1" applyFont="1" applyFill="1" applyBorder="1" applyAlignment="1" applyProtection="1">
      <alignment horizontal="left" vertical="center" wrapText="1"/>
    </xf>
    <xf numFmtId="1" fontId="5" fillId="11" borderId="10" xfId="4" applyNumberFormat="1" applyFont="1" applyFill="1" applyBorder="1" applyAlignment="1" applyProtection="1">
      <protection locked="0"/>
    </xf>
    <xf numFmtId="1" fontId="5" fillId="11" borderId="11" xfId="4" applyNumberFormat="1" applyFont="1" applyFill="1" applyBorder="1" applyAlignment="1" applyProtection="1">
      <protection locked="0"/>
    </xf>
    <xf numFmtId="1" fontId="5" fillId="0" borderId="16" xfId="13" applyNumberFormat="1" applyFont="1" applyFill="1" applyBorder="1" applyAlignment="1" applyProtection="1">
      <alignment horizontal="left" vertical="center" wrapText="1"/>
    </xf>
    <xf numFmtId="1" fontId="5" fillId="11" borderId="14" xfId="4" applyNumberFormat="1" applyFont="1" applyFill="1" applyBorder="1" applyAlignment="1" applyProtection="1">
      <protection locked="0"/>
    </xf>
    <xf numFmtId="1" fontId="5" fillId="11" borderId="18" xfId="4" applyNumberFormat="1" applyFont="1" applyFill="1" applyBorder="1" applyAlignment="1" applyProtection="1">
      <protection locked="0"/>
    </xf>
    <xf numFmtId="1" fontId="7" fillId="0" borderId="0" xfId="14" applyNumberFormat="1" applyFont="1" applyFill="1" applyBorder="1" applyAlignment="1" applyProtection="1">
      <alignment horizontal="left"/>
    </xf>
    <xf numFmtId="1" fontId="3" fillId="0" borderId="0" xfId="14" applyNumberFormat="1" applyFont="1" applyFill="1" applyBorder="1" applyAlignment="1" applyProtection="1">
      <alignment wrapText="1"/>
    </xf>
    <xf numFmtId="1" fontId="3" fillId="0" borderId="0" xfId="14" applyNumberFormat="1" applyFont="1" applyFill="1" applyBorder="1" applyAlignment="1" applyProtection="1"/>
    <xf numFmtId="1" fontId="5" fillId="0" borderId="0" xfId="4" applyNumberFormat="1" applyFont="1" applyFill="1" applyBorder="1" applyAlignment="1" applyProtection="1">
      <protection locked="0"/>
    </xf>
    <xf numFmtId="1" fontId="3" fillId="3" borderId="3" xfId="14" applyNumberFormat="1" applyFont="1" applyFill="1" applyBorder="1" applyAlignment="1" applyProtection="1">
      <alignment horizontal="center" vertical="center" wrapText="1"/>
    </xf>
    <xf numFmtId="1" fontId="5" fillId="5" borderId="9" xfId="3" applyNumberFormat="1" applyFont="1" applyFill="1" applyBorder="1" applyAlignment="1" applyProtection="1"/>
    <xf numFmtId="1" fontId="5" fillId="5" borderId="14" xfId="3" applyNumberFormat="1" applyFont="1" applyFill="1" applyBorder="1" applyAlignment="1" applyProtection="1"/>
    <xf numFmtId="1" fontId="22" fillId="0" borderId="0" xfId="14" applyNumberFormat="1" applyFont="1" applyFill="1" applyBorder="1" applyAlignment="1" applyProtection="1">
      <alignment horizontal="left"/>
    </xf>
    <xf numFmtId="1" fontId="22" fillId="0" borderId="0" xfId="14" applyNumberFormat="1" applyFont="1" applyFill="1" applyBorder="1" applyAlignment="1" applyProtection="1">
      <alignment wrapText="1"/>
    </xf>
    <xf numFmtId="1" fontId="22" fillId="0" borderId="0" xfId="14" applyNumberFormat="1" applyFont="1" applyFill="1" applyBorder="1" applyAlignment="1" applyProtection="1"/>
    <xf numFmtId="1" fontId="5" fillId="0" borderId="3" xfId="14" applyNumberFormat="1" applyFont="1" applyFill="1" applyBorder="1" applyAlignment="1" applyProtection="1">
      <alignment horizontal="center" vertical="center" wrapText="1"/>
    </xf>
    <xf numFmtId="1" fontId="5" fillId="11" borderId="10" xfId="3" applyNumberFormat="1" applyFont="1" applyFill="1" applyBorder="1" applyAlignment="1" applyProtection="1">
      <protection locked="0"/>
    </xf>
    <xf numFmtId="1" fontId="5" fillId="11" borderId="10" xfId="3" applyNumberFormat="1" applyFont="1" applyFill="1" applyBorder="1" applyAlignment="1" applyProtection="1">
      <alignment wrapText="1"/>
      <protection locked="0"/>
    </xf>
    <xf numFmtId="1" fontId="22" fillId="0" borderId="0" xfId="14" applyNumberFormat="1" applyFont="1" applyFill="1" applyBorder="1" applyAlignment="1" applyProtection="1">
      <alignment horizontal="left" wrapText="1"/>
    </xf>
    <xf numFmtId="1" fontId="5" fillId="5" borderId="3" xfId="9" applyNumberFormat="1" applyFont="1" applyFill="1" applyBorder="1" applyAlignment="1" applyProtection="1">
      <alignment horizontal="center" vertical="center" wrapText="1"/>
    </xf>
    <xf numFmtId="1" fontId="5" fillId="5" borderId="40" xfId="3" applyNumberFormat="1" applyFont="1" applyFill="1" applyBorder="1" applyAlignment="1" applyProtection="1">
      <alignment horizontal="center" vertical="center" wrapText="1"/>
    </xf>
    <xf numFmtId="1" fontId="5" fillId="5" borderId="3" xfId="3" applyNumberFormat="1" applyFont="1" applyFill="1" applyBorder="1" applyAlignment="1" applyProtection="1">
      <alignment horizontal="center" vertical="center" wrapText="1"/>
    </xf>
    <xf numFmtId="1" fontId="3" fillId="0" borderId="7" xfId="2" applyNumberFormat="1" applyFont="1" applyFill="1" applyBorder="1" applyAlignment="1" applyProtection="1">
      <alignment horizontal="right" wrapText="1"/>
    </xf>
    <xf numFmtId="1" fontId="5" fillId="11" borderId="7" xfId="3" applyNumberFormat="1" applyFont="1" applyFill="1" applyBorder="1" applyAlignment="1" applyProtection="1">
      <alignment horizontal="right"/>
      <protection locked="0"/>
    </xf>
    <xf numFmtId="1" fontId="8" fillId="0" borderId="25" xfId="7" applyNumberFormat="1" applyFont="1" applyFill="1" applyBorder="1" applyAlignment="1" applyProtection="1"/>
    <xf numFmtId="1" fontId="7" fillId="0" borderId="62" xfId="7" applyNumberFormat="1" applyFont="1" applyFill="1" applyBorder="1" applyAlignment="1" applyProtection="1">
      <alignment horizontal="right"/>
    </xf>
    <xf numFmtId="1" fontId="7" fillId="0" borderId="62" xfId="7" applyNumberFormat="1" applyFont="1" applyFill="1" applyBorder="1" applyAlignment="1" applyProtection="1">
      <alignment horizontal="right"/>
    </xf>
    <xf numFmtId="1" fontId="7" fillId="0" borderId="62" xfId="7" applyNumberFormat="1" applyFont="1" applyFill="1" applyBorder="1" applyAlignment="1" applyProtection="1">
      <alignment horizontal="right" wrapText="1"/>
    </xf>
    <xf numFmtId="1" fontId="8" fillId="0" borderId="25" xfId="7" applyNumberFormat="1" applyFont="1" applyFill="1" applyBorder="1" applyAlignment="1" applyProtection="1">
      <alignment wrapText="1"/>
    </xf>
    <xf numFmtId="1" fontId="5" fillId="11" borderId="59" xfId="3" applyNumberFormat="1" applyFont="1" applyFill="1" applyBorder="1" applyAlignment="1" applyProtection="1">
      <alignment horizontal="right"/>
      <protection locked="0"/>
    </xf>
    <xf numFmtId="1" fontId="3" fillId="0" borderId="7" xfId="2" applyNumberFormat="1" applyFont="1" applyFill="1" applyBorder="1" applyAlignment="1" applyProtection="1">
      <alignment horizontal="right" wrapText="1"/>
      <protection locked="0"/>
    </xf>
    <xf numFmtId="1" fontId="5" fillId="4" borderId="59" xfId="3" applyNumberFormat="1" applyFont="1" applyFill="1" applyBorder="1" applyAlignment="1" applyProtection="1">
      <alignment horizontal="right"/>
      <protection locked="0"/>
    </xf>
    <xf numFmtId="1" fontId="8" fillId="0" borderId="28" xfId="7" applyNumberFormat="1" applyFont="1" applyFill="1" applyBorder="1" applyAlignment="1" applyProtection="1"/>
    <xf numFmtId="1" fontId="7" fillId="0" borderId="2" xfId="7" applyNumberFormat="1" applyFont="1" applyFill="1" applyBorder="1" applyAlignment="1" applyProtection="1">
      <alignment horizontal="right" wrapText="1"/>
    </xf>
    <xf numFmtId="1" fontId="5" fillId="0" borderId="4" xfId="7" applyNumberFormat="1" applyFont="1" applyFill="1" applyBorder="1" applyAlignment="1" applyProtection="1"/>
    <xf numFmtId="1" fontId="5" fillId="0" borderId="1" xfId="7" applyNumberFormat="1" applyFont="1" applyFill="1" applyBorder="1" applyAlignment="1" applyProtection="1"/>
    <xf numFmtId="166" fontId="3" fillId="0" borderId="0" xfId="1" applyNumberFormat="1" applyFont="1" applyFill="1" applyAlignment="1" applyProtection="1">
      <alignment horizontal="center"/>
    </xf>
    <xf numFmtId="1" fontId="3" fillId="0" borderId="9" xfId="2" applyNumberFormat="1" applyFont="1" applyFill="1" applyBorder="1" applyAlignment="1" applyProtection="1"/>
    <xf numFmtId="1" fontId="3" fillId="0" borderId="32" xfId="2" applyNumberFormat="1" applyFont="1" applyFill="1" applyBorder="1" applyAlignment="1" applyProtection="1"/>
    <xf numFmtId="1" fontId="3" fillId="0" borderId="36" xfId="2" applyNumberFormat="1" applyFont="1" applyFill="1" applyBorder="1" applyAlignment="1" applyProtection="1"/>
    <xf numFmtId="1" fontId="3" fillId="0" borderId="30" xfId="2" applyNumberFormat="1" applyFont="1" applyFill="1" applyBorder="1" applyAlignment="1" applyProtection="1"/>
    <xf numFmtId="1" fontId="3" fillId="0" borderId="50" xfId="2" applyNumberFormat="1" applyFont="1" applyFill="1" applyBorder="1" applyAlignment="1" applyProtection="1"/>
    <xf numFmtId="1" fontId="3" fillId="0" borderId="32" xfId="2" quotePrefix="1" applyNumberFormat="1" applyFont="1" applyFill="1" applyBorder="1" applyAlignment="1" applyProtection="1"/>
    <xf numFmtId="1" fontId="3" fillId="0" borderId="36" xfId="2" quotePrefix="1" applyNumberFormat="1" applyFont="1" applyFill="1" applyBorder="1" applyAlignment="1" applyProtection="1"/>
    <xf numFmtId="1" fontId="3" fillId="0" borderId="9" xfId="2" quotePrefix="1" applyNumberFormat="1" applyFont="1" applyFill="1" applyBorder="1" applyAlignment="1" applyProtection="1"/>
    <xf numFmtId="1" fontId="3" fillId="5" borderId="16" xfId="2" applyNumberFormat="1" applyFont="1" applyFill="1" applyBorder="1" applyAlignment="1" applyProtection="1">
      <alignment horizontal="center" vertical="center" wrapText="1"/>
    </xf>
    <xf numFmtId="1" fontId="3" fillId="5" borderId="16" xfId="1" applyNumberFormat="1" applyFont="1" applyFill="1" applyBorder="1" applyAlignment="1" applyProtection="1">
      <alignment horizontal="right" vertical="center" wrapText="1"/>
    </xf>
    <xf numFmtId="1" fontId="3" fillId="4" borderId="16" xfId="2" applyNumberFormat="1" applyFont="1" applyFill="1" applyBorder="1" applyAlignment="1" applyProtection="1">
      <alignment horizontal="right" vertical="center" wrapText="1"/>
    </xf>
    <xf numFmtId="1" fontId="3" fillId="4" borderId="1" xfId="1" applyNumberFormat="1" applyFont="1" applyFill="1" applyBorder="1" applyAlignment="1" applyProtection="1">
      <alignment horizontal="right"/>
    </xf>
    <xf numFmtId="1" fontId="5" fillId="0" borderId="10" xfId="7" applyNumberFormat="1" applyFont="1" applyFill="1" applyBorder="1" applyAlignment="1" applyProtection="1">
      <alignment horizontal="center" vertical="center" wrapText="1"/>
    </xf>
    <xf numFmtId="1" fontId="3" fillId="0" borderId="3" xfId="6" applyNumberFormat="1" applyFont="1" applyFill="1" applyBorder="1" applyAlignment="1" applyProtection="1">
      <alignment horizontal="center" vertical="center" wrapText="1"/>
    </xf>
    <xf numFmtId="1" fontId="3" fillId="0" borderId="4" xfId="6" applyNumberFormat="1" applyFont="1" applyFill="1" applyBorder="1" applyAlignment="1" applyProtection="1">
      <alignment horizontal="center" vertical="center" wrapText="1"/>
    </xf>
    <xf numFmtId="1" fontId="3" fillId="0" borderId="15" xfId="6" applyNumberFormat="1" applyFont="1" applyFill="1" applyBorder="1" applyAlignment="1" applyProtection="1">
      <alignment horizontal="center" vertical="center" wrapText="1"/>
    </xf>
    <xf numFmtId="1" fontId="3" fillId="0" borderId="0" xfId="7" applyNumberFormat="1" applyFont="1" applyFill="1" applyBorder="1" applyAlignment="1" applyProtection="1">
      <alignment horizontal="center" vertical="center" wrapText="1"/>
    </xf>
    <xf numFmtId="1" fontId="3" fillId="3" borderId="3" xfId="7" applyNumberFormat="1" applyFont="1" applyFill="1" applyBorder="1" applyAlignment="1" applyProtection="1">
      <alignment horizontal="center" vertical="center" wrapText="1"/>
    </xf>
    <xf numFmtId="1" fontId="3" fillId="0" borderId="1" xfId="7" applyNumberFormat="1" applyFont="1" applyFill="1" applyBorder="1" applyAlignment="1" applyProtection="1">
      <alignment horizontal="center" vertical="center" wrapText="1"/>
    </xf>
    <xf numFmtId="1" fontId="3" fillId="10" borderId="1" xfId="9" applyNumberFormat="1" applyFont="1" applyFill="1" applyBorder="1" applyAlignment="1" applyProtection="1">
      <alignment horizontal="center" vertical="center" wrapText="1"/>
    </xf>
    <xf numFmtId="1" fontId="3" fillId="3" borderId="3" xfId="9" applyNumberFormat="1" applyFont="1" applyFill="1" applyBorder="1" applyAlignment="1" applyProtection="1">
      <alignment horizontal="center"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</xf>
    <xf numFmtId="1" fontId="8" fillId="0" borderId="25" xfId="7" applyNumberFormat="1" applyFont="1" applyFill="1" applyBorder="1" applyAlignment="1" applyProtection="1"/>
    <xf numFmtId="1" fontId="7" fillId="0" borderId="62" xfId="7" applyNumberFormat="1" applyFont="1" applyFill="1" applyBorder="1" applyAlignment="1" applyProtection="1">
      <alignment horizontal="right"/>
    </xf>
    <xf numFmtId="1" fontId="8" fillId="0" borderId="25" xfId="7" applyNumberFormat="1" applyFont="1" applyFill="1" applyBorder="1" applyAlignment="1" applyProtection="1">
      <alignment wrapText="1"/>
    </xf>
    <xf numFmtId="1" fontId="8" fillId="0" borderId="25" xfId="7" applyNumberFormat="1" applyFont="1" applyFill="1" applyBorder="1" applyAlignment="1" applyProtection="1">
      <alignment wrapText="1"/>
    </xf>
    <xf numFmtId="1" fontId="7" fillId="0" borderId="62" xfId="7" applyNumberFormat="1" applyFont="1" applyFill="1" applyBorder="1" applyAlignment="1" applyProtection="1">
      <alignment horizontal="right"/>
    </xf>
    <xf numFmtId="1" fontId="8" fillId="0" borderId="25" xfId="7" applyNumberFormat="1" applyFont="1" applyFill="1" applyBorder="1" applyAlignment="1" applyProtection="1"/>
    <xf numFmtId="1" fontId="3" fillId="3" borderId="3" xfId="7" applyNumberFormat="1" applyFont="1" applyFill="1" applyBorder="1" applyAlignment="1" applyProtection="1">
      <alignment horizontal="center"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</xf>
    <xf numFmtId="1" fontId="3" fillId="0" borderId="1" xfId="7" applyNumberFormat="1" applyFont="1" applyFill="1" applyBorder="1" applyAlignment="1" applyProtection="1">
      <alignment horizontal="center" vertical="center" wrapText="1"/>
    </xf>
    <xf numFmtId="1" fontId="3" fillId="3" borderId="3" xfId="9" applyNumberFormat="1" applyFont="1" applyFill="1" applyBorder="1" applyAlignment="1" applyProtection="1">
      <alignment horizontal="center" vertical="center" wrapText="1"/>
    </xf>
    <xf numFmtId="1" fontId="3" fillId="10" borderId="1" xfId="9" applyNumberFormat="1" applyFont="1" applyFill="1" applyBorder="1" applyAlignment="1" applyProtection="1">
      <alignment horizontal="center" vertical="center" wrapText="1"/>
    </xf>
    <xf numFmtId="1" fontId="3" fillId="0" borderId="0" xfId="7" applyNumberFormat="1" applyFont="1" applyFill="1" applyBorder="1" applyAlignment="1" applyProtection="1">
      <alignment horizontal="center" vertical="center" wrapText="1"/>
    </xf>
    <xf numFmtId="1" fontId="5" fillId="0" borderId="10" xfId="7" applyNumberFormat="1" applyFont="1" applyFill="1" applyBorder="1" applyAlignment="1" applyProtection="1">
      <alignment horizontal="center" vertical="center" wrapText="1"/>
    </xf>
    <xf numFmtId="1" fontId="3" fillId="0" borderId="3" xfId="6" applyNumberFormat="1" applyFont="1" applyFill="1" applyBorder="1" applyAlignment="1" applyProtection="1">
      <alignment horizontal="center" vertical="center" wrapText="1"/>
    </xf>
    <xf numFmtId="1" fontId="3" fillId="0" borderId="4" xfId="6" applyNumberFormat="1" applyFont="1" applyFill="1" applyBorder="1" applyAlignment="1" applyProtection="1">
      <alignment horizontal="center" vertical="center" wrapText="1"/>
    </xf>
    <xf numFmtId="1" fontId="3" fillId="0" borderId="15" xfId="6" applyNumberFormat="1" applyFont="1" applyFill="1" applyBorder="1" applyAlignment="1" applyProtection="1">
      <alignment horizontal="center" vertical="center" wrapText="1"/>
    </xf>
    <xf numFmtId="1" fontId="8" fillId="0" borderId="25" xfId="7" applyNumberFormat="1" applyFont="1" applyFill="1" applyBorder="1" applyAlignment="1" applyProtection="1">
      <alignment wrapText="1"/>
    </xf>
    <xf numFmtId="1" fontId="7" fillId="0" borderId="62" xfId="7" applyNumberFormat="1" applyFont="1" applyFill="1" applyBorder="1" applyAlignment="1" applyProtection="1">
      <alignment horizontal="right"/>
    </xf>
    <xf numFmtId="1" fontId="8" fillId="0" borderId="25" xfId="7" applyNumberFormat="1" applyFont="1" applyFill="1" applyBorder="1" applyAlignment="1" applyProtection="1"/>
    <xf numFmtId="1" fontId="3" fillId="3" borderId="3" xfId="7" applyNumberFormat="1" applyFont="1" applyFill="1" applyBorder="1" applyAlignment="1" applyProtection="1">
      <alignment horizontal="center"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</xf>
    <xf numFmtId="1" fontId="3" fillId="0" borderId="1" xfId="7" applyNumberFormat="1" applyFont="1" applyFill="1" applyBorder="1" applyAlignment="1" applyProtection="1">
      <alignment horizontal="center" vertical="center" wrapText="1"/>
    </xf>
    <xf numFmtId="1" fontId="3" fillId="3" borderId="3" xfId="9" applyNumberFormat="1" applyFont="1" applyFill="1" applyBorder="1" applyAlignment="1" applyProtection="1">
      <alignment horizontal="center" vertical="center" wrapText="1"/>
    </xf>
    <xf numFmtId="1" fontId="3" fillId="10" borderId="1" xfId="9" applyNumberFormat="1" applyFont="1" applyFill="1" applyBorder="1" applyAlignment="1" applyProtection="1">
      <alignment horizontal="center" vertical="center" wrapText="1"/>
    </xf>
    <xf numFmtId="1" fontId="3" fillId="0" borderId="0" xfId="7" applyNumberFormat="1" applyFont="1" applyFill="1" applyBorder="1" applyAlignment="1" applyProtection="1">
      <alignment horizontal="center" vertical="center" wrapText="1"/>
    </xf>
    <xf numFmtId="1" fontId="5" fillId="0" borderId="10" xfId="7" applyNumberFormat="1" applyFont="1" applyFill="1" applyBorder="1" applyAlignment="1" applyProtection="1">
      <alignment horizontal="center" vertical="center" wrapText="1"/>
    </xf>
    <xf numFmtId="1" fontId="3" fillId="0" borderId="3" xfId="6" applyNumberFormat="1" applyFont="1" applyFill="1" applyBorder="1" applyAlignment="1" applyProtection="1">
      <alignment horizontal="center" vertical="center" wrapText="1"/>
    </xf>
    <xf numFmtId="1" fontId="3" fillId="0" borderId="4" xfId="6" applyNumberFormat="1" applyFont="1" applyFill="1" applyBorder="1" applyAlignment="1" applyProtection="1">
      <alignment horizontal="center" vertical="center" wrapText="1"/>
    </xf>
    <xf numFmtId="1" fontId="3" fillId="0" borderId="15" xfId="6" applyNumberFormat="1" applyFont="1" applyFill="1" applyBorder="1" applyAlignment="1" applyProtection="1">
      <alignment horizontal="center" vertical="center" wrapText="1"/>
    </xf>
    <xf numFmtId="1" fontId="5" fillId="0" borderId="10" xfId="7" applyNumberFormat="1" applyFont="1" applyFill="1" applyBorder="1" applyAlignment="1" applyProtection="1">
      <alignment horizontal="center" vertical="center" wrapText="1"/>
    </xf>
    <xf numFmtId="1" fontId="3" fillId="0" borderId="3" xfId="6" applyNumberFormat="1" applyFont="1" applyFill="1" applyBorder="1" applyAlignment="1" applyProtection="1">
      <alignment horizontal="center" vertical="center" wrapText="1"/>
    </xf>
    <xf numFmtId="1" fontId="3" fillId="0" borderId="4" xfId="6" applyNumberFormat="1" applyFont="1" applyFill="1" applyBorder="1" applyAlignment="1" applyProtection="1">
      <alignment horizontal="center" vertical="center" wrapText="1"/>
    </xf>
    <xf numFmtId="1" fontId="3" fillId="0" borderId="15" xfId="6" applyNumberFormat="1" applyFont="1" applyFill="1" applyBorder="1" applyAlignment="1" applyProtection="1">
      <alignment horizontal="center" vertical="center" wrapText="1"/>
    </xf>
    <xf numFmtId="1" fontId="3" fillId="0" borderId="0" xfId="7" applyNumberFormat="1" applyFont="1" applyFill="1" applyBorder="1" applyAlignment="1" applyProtection="1">
      <alignment horizontal="center" vertical="center" wrapText="1"/>
    </xf>
    <xf numFmtId="1" fontId="3" fillId="3" borderId="3" xfId="7" applyNumberFormat="1" applyFont="1" applyFill="1" applyBorder="1" applyAlignment="1" applyProtection="1">
      <alignment horizontal="center" vertical="center" wrapText="1"/>
    </xf>
    <xf numFmtId="1" fontId="3" fillId="0" borderId="1" xfId="7" applyNumberFormat="1" applyFont="1" applyFill="1" applyBorder="1" applyAlignment="1" applyProtection="1">
      <alignment horizontal="center" vertical="center" wrapText="1"/>
    </xf>
    <xf numFmtId="1" fontId="3" fillId="10" borderId="1" xfId="9" applyNumberFormat="1" applyFont="1" applyFill="1" applyBorder="1" applyAlignment="1" applyProtection="1">
      <alignment horizontal="center" vertical="center" wrapText="1"/>
    </xf>
    <xf numFmtId="1" fontId="3" fillId="3" borderId="3" xfId="9" applyNumberFormat="1" applyFont="1" applyFill="1" applyBorder="1" applyAlignment="1" applyProtection="1">
      <alignment horizontal="center"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</xf>
    <xf numFmtId="1" fontId="8" fillId="0" borderId="25" xfId="7" applyNumberFormat="1" applyFont="1" applyFill="1" applyBorder="1" applyAlignment="1" applyProtection="1"/>
    <xf numFmtId="1" fontId="7" fillId="0" borderId="62" xfId="7" applyNumberFormat="1" applyFont="1" applyFill="1" applyBorder="1" applyAlignment="1" applyProtection="1">
      <alignment horizontal="right"/>
    </xf>
    <xf numFmtId="1" fontId="8" fillId="0" borderId="25" xfId="7" applyNumberFormat="1" applyFont="1" applyFill="1" applyBorder="1" applyAlignment="1" applyProtection="1">
      <alignment wrapText="1"/>
    </xf>
    <xf numFmtId="1" fontId="8" fillId="0" borderId="25" xfId="7" applyNumberFormat="1" applyFont="1" applyFill="1" applyBorder="1" applyAlignment="1" applyProtection="1">
      <alignment wrapText="1"/>
    </xf>
    <xf numFmtId="1" fontId="7" fillId="0" borderId="62" xfId="7" applyNumberFormat="1" applyFont="1" applyFill="1" applyBorder="1" applyAlignment="1" applyProtection="1">
      <alignment horizontal="right"/>
    </xf>
    <xf numFmtId="1" fontId="8" fillId="0" borderId="25" xfId="7" applyNumberFormat="1" applyFont="1" applyFill="1" applyBorder="1" applyAlignment="1" applyProtection="1"/>
    <xf numFmtId="1" fontId="3" fillId="3" borderId="3" xfId="7" applyNumberFormat="1" applyFont="1" applyFill="1" applyBorder="1" applyAlignment="1" applyProtection="1">
      <alignment horizontal="center"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</xf>
    <xf numFmtId="1" fontId="3" fillId="0" borderId="1" xfId="7" applyNumberFormat="1" applyFont="1" applyFill="1" applyBorder="1" applyAlignment="1" applyProtection="1">
      <alignment horizontal="center" vertical="center" wrapText="1"/>
    </xf>
    <xf numFmtId="1" fontId="3" fillId="3" borderId="3" xfId="9" applyNumberFormat="1" applyFont="1" applyFill="1" applyBorder="1" applyAlignment="1" applyProtection="1">
      <alignment horizontal="center" vertical="center" wrapText="1"/>
    </xf>
    <xf numFmtId="1" fontId="3" fillId="10" borderId="1" xfId="9" applyNumberFormat="1" applyFont="1" applyFill="1" applyBorder="1" applyAlignment="1" applyProtection="1">
      <alignment horizontal="center" vertical="center" wrapText="1"/>
    </xf>
    <xf numFmtId="1" fontId="3" fillId="0" borderId="0" xfId="7" applyNumberFormat="1" applyFont="1" applyFill="1" applyBorder="1" applyAlignment="1" applyProtection="1">
      <alignment horizontal="center" vertical="center" wrapText="1"/>
    </xf>
    <xf numFmtId="1" fontId="5" fillId="0" borderId="10" xfId="7" applyNumberFormat="1" applyFont="1" applyFill="1" applyBorder="1" applyAlignment="1" applyProtection="1">
      <alignment horizontal="center" vertical="center" wrapText="1"/>
    </xf>
    <xf numFmtId="1" fontId="3" fillId="0" borderId="3" xfId="6" applyNumberFormat="1" applyFont="1" applyFill="1" applyBorder="1" applyAlignment="1" applyProtection="1">
      <alignment horizontal="center" vertical="center" wrapText="1"/>
    </xf>
    <xf numFmtId="1" fontId="3" fillId="0" borderId="4" xfId="6" applyNumberFormat="1" applyFont="1" applyFill="1" applyBorder="1" applyAlignment="1" applyProtection="1">
      <alignment horizontal="center" vertical="center" wrapText="1"/>
    </xf>
    <xf numFmtId="1" fontId="3" fillId="0" borderId="15" xfId="6" applyNumberFormat="1" applyFont="1" applyFill="1" applyBorder="1" applyAlignment="1" applyProtection="1">
      <alignment horizontal="center" vertical="center" wrapText="1"/>
    </xf>
    <xf numFmtId="1" fontId="5" fillId="0" borderId="10" xfId="7" applyNumberFormat="1" applyFont="1" applyFill="1" applyBorder="1" applyAlignment="1" applyProtection="1">
      <alignment horizontal="center" vertical="center" wrapText="1"/>
    </xf>
    <xf numFmtId="1" fontId="3" fillId="0" borderId="3" xfId="6" applyNumberFormat="1" applyFont="1" applyFill="1" applyBorder="1" applyAlignment="1" applyProtection="1">
      <alignment horizontal="center" vertical="center" wrapText="1"/>
    </xf>
    <xf numFmtId="1" fontId="3" fillId="0" borderId="4" xfId="6" applyNumberFormat="1" applyFont="1" applyFill="1" applyBorder="1" applyAlignment="1" applyProtection="1">
      <alignment horizontal="center" vertical="center" wrapText="1"/>
    </xf>
    <xf numFmtId="1" fontId="3" fillId="0" borderId="15" xfId="6" applyNumberFormat="1" applyFont="1" applyFill="1" applyBorder="1" applyAlignment="1" applyProtection="1">
      <alignment horizontal="center" vertical="center" wrapText="1"/>
    </xf>
    <xf numFmtId="1" fontId="3" fillId="0" borderId="0" xfId="7" applyNumberFormat="1" applyFont="1" applyFill="1" applyBorder="1" applyAlignment="1" applyProtection="1">
      <alignment horizontal="center" vertical="center" wrapText="1"/>
    </xf>
    <xf numFmtId="1" fontId="3" fillId="3" borderId="3" xfId="7" applyNumberFormat="1" applyFont="1" applyFill="1" applyBorder="1" applyAlignment="1" applyProtection="1">
      <alignment horizontal="center" vertical="center" wrapText="1"/>
    </xf>
    <xf numFmtId="1" fontId="3" fillId="0" borderId="1" xfId="7" applyNumberFormat="1" applyFont="1" applyFill="1" applyBorder="1" applyAlignment="1" applyProtection="1">
      <alignment horizontal="center" vertical="center" wrapText="1"/>
    </xf>
    <xf numFmtId="1" fontId="3" fillId="10" borderId="1" xfId="9" applyNumberFormat="1" applyFont="1" applyFill="1" applyBorder="1" applyAlignment="1" applyProtection="1">
      <alignment horizontal="center" vertical="center" wrapText="1"/>
    </xf>
    <xf numFmtId="1" fontId="3" fillId="3" borderId="3" xfId="9" applyNumberFormat="1" applyFont="1" applyFill="1" applyBorder="1" applyAlignment="1" applyProtection="1">
      <alignment horizontal="center"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</xf>
    <xf numFmtId="1" fontId="8" fillId="0" borderId="25" xfId="7" applyNumberFormat="1" applyFont="1" applyFill="1" applyBorder="1" applyAlignment="1" applyProtection="1"/>
    <xf numFmtId="1" fontId="7" fillId="0" borderId="62" xfId="7" applyNumberFormat="1" applyFont="1" applyFill="1" applyBorder="1" applyAlignment="1" applyProtection="1">
      <alignment horizontal="right"/>
    </xf>
    <xf numFmtId="1" fontId="8" fillId="0" borderId="25" xfId="7" applyNumberFormat="1" applyFont="1" applyFill="1" applyBorder="1" applyAlignment="1" applyProtection="1">
      <alignment wrapText="1"/>
    </xf>
    <xf numFmtId="1" fontId="8" fillId="0" borderId="25" xfId="7" applyNumberFormat="1" applyFont="1" applyFill="1" applyBorder="1" applyAlignment="1" applyProtection="1">
      <alignment wrapText="1"/>
    </xf>
    <xf numFmtId="1" fontId="7" fillId="0" borderId="62" xfId="7" applyNumberFormat="1" applyFont="1" applyFill="1" applyBorder="1" applyAlignment="1" applyProtection="1">
      <alignment horizontal="right"/>
    </xf>
    <xf numFmtId="1" fontId="8" fillId="0" borderId="25" xfId="7" applyNumberFormat="1" applyFont="1" applyFill="1" applyBorder="1" applyAlignment="1" applyProtection="1"/>
    <xf numFmtId="1" fontId="3" fillId="3" borderId="3" xfId="7" applyNumberFormat="1" applyFont="1" applyFill="1" applyBorder="1" applyAlignment="1" applyProtection="1">
      <alignment horizontal="center"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</xf>
    <xf numFmtId="1" fontId="3" fillId="0" borderId="1" xfId="7" applyNumberFormat="1" applyFont="1" applyFill="1" applyBorder="1" applyAlignment="1" applyProtection="1">
      <alignment horizontal="center" vertical="center" wrapText="1"/>
    </xf>
    <xf numFmtId="1" fontId="3" fillId="3" borderId="3" xfId="9" applyNumberFormat="1" applyFont="1" applyFill="1" applyBorder="1" applyAlignment="1" applyProtection="1">
      <alignment horizontal="center" vertical="center" wrapText="1"/>
    </xf>
    <xf numFmtId="1" fontId="3" fillId="10" borderId="1" xfId="9" applyNumberFormat="1" applyFont="1" applyFill="1" applyBorder="1" applyAlignment="1" applyProtection="1">
      <alignment horizontal="center" vertical="center" wrapText="1"/>
    </xf>
    <xf numFmtId="1" fontId="3" fillId="0" borderId="0" xfId="7" applyNumberFormat="1" applyFont="1" applyFill="1" applyBorder="1" applyAlignment="1" applyProtection="1">
      <alignment horizontal="center" vertical="center" wrapText="1"/>
    </xf>
    <xf numFmtId="1" fontId="5" fillId="0" borderId="10" xfId="7" applyNumberFormat="1" applyFont="1" applyFill="1" applyBorder="1" applyAlignment="1" applyProtection="1">
      <alignment horizontal="center" vertical="center" wrapText="1"/>
    </xf>
    <xf numFmtId="1" fontId="3" fillId="0" borderId="3" xfId="6" applyNumberFormat="1" applyFont="1" applyFill="1" applyBorder="1" applyAlignment="1" applyProtection="1">
      <alignment horizontal="center" vertical="center" wrapText="1"/>
    </xf>
    <xf numFmtId="1" fontId="3" fillId="0" borderId="4" xfId="6" applyNumberFormat="1" applyFont="1" applyFill="1" applyBorder="1" applyAlignment="1" applyProtection="1">
      <alignment horizontal="center" vertical="center" wrapText="1"/>
    </xf>
    <xf numFmtId="1" fontId="3" fillId="0" borderId="15" xfId="6" applyNumberFormat="1" applyFont="1" applyFill="1" applyBorder="1" applyAlignment="1" applyProtection="1">
      <alignment horizontal="center" vertical="center" wrapText="1"/>
    </xf>
    <xf numFmtId="1" fontId="5" fillId="0" borderId="10" xfId="7" applyNumberFormat="1" applyFont="1" applyFill="1" applyBorder="1" applyAlignment="1" applyProtection="1">
      <alignment horizontal="center" vertical="center" wrapText="1"/>
    </xf>
    <xf numFmtId="1" fontId="3" fillId="0" borderId="3" xfId="6" applyNumberFormat="1" applyFont="1" applyFill="1" applyBorder="1" applyAlignment="1" applyProtection="1">
      <alignment horizontal="center" vertical="center" wrapText="1"/>
    </xf>
    <xf numFmtId="1" fontId="3" fillId="0" borderId="4" xfId="6" applyNumberFormat="1" applyFont="1" applyFill="1" applyBorder="1" applyAlignment="1" applyProtection="1">
      <alignment horizontal="center" vertical="center" wrapText="1"/>
    </xf>
    <xf numFmtId="1" fontId="3" fillId="0" borderId="15" xfId="6" applyNumberFormat="1" applyFont="1" applyFill="1" applyBorder="1" applyAlignment="1" applyProtection="1">
      <alignment horizontal="center" vertical="center" wrapText="1"/>
    </xf>
    <xf numFmtId="1" fontId="3" fillId="0" borderId="0" xfId="7" applyNumberFormat="1" applyFont="1" applyFill="1" applyBorder="1" applyAlignment="1" applyProtection="1">
      <alignment horizontal="center" vertical="center" wrapText="1"/>
    </xf>
    <xf numFmtId="1" fontId="3" fillId="3" borderId="3" xfId="7" applyNumberFormat="1" applyFont="1" applyFill="1" applyBorder="1" applyAlignment="1" applyProtection="1">
      <alignment horizontal="center" vertical="center" wrapText="1"/>
    </xf>
    <xf numFmtId="1" fontId="3" fillId="0" borderId="1" xfId="7" applyNumberFormat="1" applyFont="1" applyFill="1" applyBorder="1" applyAlignment="1" applyProtection="1">
      <alignment horizontal="center" vertical="center" wrapText="1"/>
    </xf>
    <xf numFmtId="1" fontId="3" fillId="10" borderId="1" xfId="9" applyNumberFormat="1" applyFont="1" applyFill="1" applyBorder="1" applyAlignment="1" applyProtection="1">
      <alignment horizontal="center" vertical="center" wrapText="1"/>
    </xf>
    <xf numFmtId="1" fontId="3" fillId="3" borderId="3" xfId="9" applyNumberFormat="1" applyFont="1" applyFill="1" applyBorder="1" applyAlignment="1" applyProtection="1">
      <alignment horizontal="center"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</xf>
    <xf numFmtId="1" fontId="8" fillId="0" borderId="25" xfId="7" applyNumberFormat="1" applyFont="1" applyFill="1" applyBorder="1" applyAlignment="1" applyProtection="1"/>
    <xf numFmtId="1" fontId="7" fillId="0" borderId="62" xfId="7" applyNumberFormat="1" applyFont="1" applyFill="1" applyBorder="1" applyAlignment="1" applyProtection="1">
      <alignment horizontal="right"/>
    </xf>
    <xf numFmtId="1" fontId="8" fillId="0" borderId="25" xfId="7" applyNumberFormat="1" applyFont="1" applyFill="1" applyBorder="1" applyAlignment="1" applyProtection="1">
      <alignment wrapText="1"/>
    </xf>
    <xf numFmtId="1" fontId="8" fillId="0" borderId="25" xfId="7" applyNumberFormat="1" applyFont="1" applyFill="1" applyBorder="1" applyAlignment="1" applyProtection="1">
      <alignment wrapText="1"/>
    </xf>
    <xf numFmtId="1" fontId="7" fillId="0" borderId="62" xfId="7" applyNumberFormat="1" applyFont="1" applyFill="1" applyBorder="1" applyAlignment="1" applyProtection="1">
      <alignment horizontal="right"/>
    </xf>
    <xf numFmtId="1" fontId="8" fillId="0" borderId="25" xfId="7" applyNumberFormat="1" applyFont="1" applyFill="1" applyBorder="1" applyAlignment="1" applyProtection="1"/>
    <xf numFmtId="1" fontId="3" fillId="3" borderId="3" xfId="7" applyNumberFormat="1" applyFont="1" applyFill="1" applyBorder="1" applyAlignment="1" applyProtection="1">
      <alignment horizontal="center"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</xf>
    <xf numFmtId="1" fontId="3" fillId="0" borderId="1" xfId="7" applyNumberFormat="1" applyFont="1" applyFill="1" applyBorder="1" applyAlignment="1" applyProtection="1">
      <alignment horizontal="center" vertical="center" wrapText="1"/>
    </xf>
    <xf numFmtId="1" fontId="3" fillId="3" borderId="3" xfId="9" applyNumberFormat="1" applyFont="1" applyFill="1" applyBorder="1" applyAlignment="1" applyProtection="1">
      <alignment horizontal="center" vertical="center" wrapText="1"/>
    </xf>
    <xf numFmtId="1" fontId="3" fillId="10" borderId="1" xfId="9" applyNumberFormat="1" applyFont="1" applyFill="1" applyBorder="1" applyAlignment="1" applyProtection="1">
      <alignment horizontal="center" vertical="center" wrapText="1"/>
    </xf>
    <xf numFmtId="1" fontId="3" fillId="0" borderId="0" xfId="7" applyNumberFormat="1" applyFont="1" applyFill="1" applyBorder="1" applyAlignment="1" applyProtection="1">
      <alignment horizontal="center" vertical="center" wrapText="1"/>
    </xf>
    <xf numFmtId="1" fontId="5" fillId="0" borderId="10" xfId="7" applyNumberFormat="1" applyFont="1" applyFill="1" applyBorder="1" applyAlignment="1" applyProtection="1">
      <alignment horizontal="center" vertical="center" wrapText="1"/>
    </xf>
    <xf numFmtId="1" fontId="3" fillId="0" borderId="3" xfId="6" applyNumberFormat="1" applyFont="1" applyFill="1" applyBorder="1" applyAlignment="1" applyProtection="1">
      <alignment horizontal="center" vertical="center" wrapText="1"/>
    </xf>
    <xf numFmtId="1" fontId="3" fillId="0" borderId="4" xfId="6" applyNumberFormat="1" applyFont="1" applyFill="1" applyBorder="1" applyAlignment="1" applyProtection="1">
      <alignment horizontal="center" vertical="center" wrapText="1"/>
    </xf>
    <xf numFmtId="1" fontId="3" fillId="0" borderId="15" xfId="6" applyNumberFormat="1" applyFont="1" applyFill="1" applyBorder="1" applyAlignment="1" applyProtection="1">
      <alignment horizontal="center" vertical="center" wrapText="1"/>
    </xf>
    <xf numFmtId="1" fontId="5" fillId="0" borderId="10" xfId="7" applyNumberFormat="1" applyFont="1" applyFill="1" applyBorder="1" applyAlignment="1" applyProtection="1">
      <alignment horizontal="center" vertical="center" wrapText="1"/>
    </xf>
    <xf numFmtId="1" fontId="3" fillId="0" borderId="3" xfId="6" applyNumberFormat="1" applyFont="1" applyFill="1" applyBorder="1" applyAlignment="1" applyProtection="1">
      <alignment horizontal="center" vertical="center" wrapText="1"/>
    </xf>
    <xf numFmtId="1" fontId="3" fillId="0" borderId="4" xfId="6" applyNumberFormat="1" applyFont="1" applyFill="1" applyBorder="1" applyAlignment="1" applyProtection="1">
      <alignment horizontal="center" vertical="center" wrapText="1"/>
    </xf>
    <xf numFmtId="1" fontId="3" fillId="0" borderId="15" xfId="6" applyNumberFormat="1" applyFont="1" applyFill="1" applyBorder="1" applyAlignment="1" applyProtection="1">
      <alignment horizontal="center" vertical="center" wrapText="1"/>
    </xf>
    <xf numFmtId="1" fontId="3" fillId="0" borderId="0" xfId="7" applyNumberFormat="1" applyFont="1" applyFill="1" applyBorder="1" applyAlignment="1" applyProtection="1">
      <alignment horizontal="center" vertical="center" wrapText="1"/>
    </xf>
    <xf numFmtId="1" fontId="3" fillId="3" borderId="3" xfId="7" applyNumberFormat="1" applyFont="1" applyFill="1" applyBorder="1" applyAlignment="1" applyProtection="1">
      <alignment horizontal="center" vertical="center" wrapText="1"/>
    </xf>
    <xf numFmtId="1" fontId="3" fillId="0" borderId="1" xfId="7" applyNumberFormat="1" applyFont="1" applyFill="1" applyBorder="1" applyAlignment="1" applyProtection="1">
      <alignment horizontal="center" vertical="center" wrapText="1"/>
    </xf>
    <xf numFmtId="1" fontId="3" fillId="10" borderId="1" xfId="9" applyNumberFormat="1" applyFont="1" applyFill="1" applyBorder="1" applyAlignment="1" applyProtection="1">
      <alignment horizontal="center" vertical="center" wrapText="1"/>
    </xf>
    <xf numFmtId="1" fontId="3" fillId="3" borderId="3" xfId="9" applyNumberFormat="1" applyFont="1" applyFill="1" applyBorder="1" applyAlignment="1" applyProtection="1">
      <alignment horizontal="center"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</xf>
    <xf numFmtId="1" fontId="8" fillId="0" borderId="25" xfId="7" applyNumberFormat="1" applyFont="1" applyFill="1" applyBorder="1" applyAlignment="1" applyProtection="1"/>
    <xf numFmtId="1" fontId="7" fillId="0" borderId="62" xfId="7" applyNumberFormat="1" applyFont="1" applyFill="1" applyBorder="1" applyAlignment="1" applyProtection="1">
      <alignment horizontal="right"/>
    </xf>
    <xf numFmtId="1" fontId="8" fillId="0" borderId="25" xfId="7" applyNumberFormat="1" applyFont="1" applyFill="1" applyBorder="1" applyAlignment="1" applyProtection="1">
      <alignment wrapText="1"/>
    </xf>
    <xf numFmtId="1" fontId="8" fillId="0" borderId="25" xfId="7" applyNumberFormat="1" applyFont="1" applyFill="1" applyBorder="1" applyAlignment="1" applyProtection="1">
      <alignment horizontal="left" wrapText="1"/>
    </xf>
    <xf numFmtId="1" fontId="8" fillId="0" borderId="62" xfId="7" applyNumberFormat="1" applyFont="1" applyFill="1" applyBorder="1" applyAlignment="1" applyProtection="1">
      <alignment horizontal="left" wrapText="1"/>
    </xf>
    <xf numFmtId="0" fontId="8" fillId="0" borderId="25" xfId="7" applyFont="1" applyFill="1" applyBorder="1" applyAlignment="1" applyProtection="1">
      <alignment horizontal="left" wrapText="1"/>
    </xf>
    <xf numFmtId="0" fontId="8" fillId="0" borderId="62" xfId="7" applyFont="1" applyFill="1" applyBorder="1" applyAlignment="1" applyProtection="1">
      <alignment horizontal="left" wrapText="1"/>
    </xf>
    <xf numFmtId="1" fontId="8" fillId="0" borderId="25" xfId="7" applyNumberFormat="1" applyFont="1" applyFill="1" applyBorder="1" applyAlignment="1" applyProtection="1">
      <alignment wrapText="1"/>
    </xf>
    <xf numFmtId="1" fontId="8" fillId="0" borderId="62" xfId="7" applyNumberFormat="1" applyFont="1" applyFill="1" applyBorder="1" applyAlignment="1" applyProtection="1">
      <alignment wrapText="1"/>
    </xf>
    <xf numFmtId="1" fontId="8" fillId="0" borderId="25" xfId="7" applyNumberFormat="1" applyFont="1" applyFill="1" applyBorder="1" applyAlignment="1" applyProtection="1">
      <alignment vertical="center"/>
    </xf>
    <xf numFmtId="1" fontId="8" fillId="0" borderId="62" xfId="7" applyNumberFormat="1" applyFont="1" applyFill="1" applyBorder="1" applyAlignment="1" applyProtection="1">
      <alignment vertical="center"/>
    </xf>
    <xf numFmtId="1" fontId="7" fillId="0" borderId="25" xfId="7" applyNumberFormat="1" applyFont="1" applyFill="1" applyBorder="1" applyAlignment="1" applyProtection="1">
      <alignment horizontal="right"/>
    </xf>
    <xf numFmtId="1" fontId="7" fillId="0" borderId="62" xfId="7" applyNumberFormat="1" applyFont="1" applyFill="1" applyBorder="1" applyAlignment="1" applyProtection="1">
      <alignment horizontal="right"/>
    </xf>
    <xf numFmtId="1" fontId="8" fillId="0" borderId="25" xfId="7" applyNumberFormat="1" applyFont="1" applyFill="1" applyBorder="1" applyAlignment="1" applyProtection="1"/>
    <xf numFmtId="1" fontId="8" fillId="0" borderId="62" xfId="7" applyNumberFormat="1" applyFont="1" applyFill="1" applyBorder="1" applyAlignment="1" applyProtection="1"/>
    <xf numFmtId="1" fontId="5" fillId="0" borderId="22" xfId="14" applyNumberFormat="1" applyFont="1" applyFill="1" applyBorder="1" applyAlignment="1" applyProtection="1">
      <alignment horizontal="center" vertical="center" wrapText="1"/>
    </xf>
    <xf numFmtId="1" fontId="5" fillId="0" borderId="54" xfId="14" applyNumberFormat="1" applyFont="1" applyFill="1" applyBorder="1" applyAlignment="1" applyProtection="1">
      <alignment horizontal="center" vertical="center" wrapText="1"/>
    </xf>
    <xf numFmtId="1" fontId="5" fillId="0" borderId="28" xfId="14" applyNumberFormat="1" applyFont="1" applyFill="1" applyBorder="1" applyAlignment="1" applyProtection="1">
      <alignment horizontal="center" vertical="center" wrapText="1"/>
    </xf>
    <xf numFmtId="1" fontId="5" fillId="0" borderId="19" xfId="14" applyNumberFormat="1" applyFont="1" applyFill="1" applyBorder="1" applyAlignment="1" applyProtection="1">
      <alignment horizontal="center" vertical="center" wrapText="1"/>
    </xf>
    <xf numFmtId="1" fontId="3" fillId="3" borderId="3" xfId="7" applyNumberFormat="1" applyFont="1" applyFill="1" applyBorder="1" applyAlignment="1" applyProtection="1">
      <alignment horizontal="center" vertical="center" wrapText="1"/>
    </xf>
    <xf numFmtId="1" fontId="3" fillId="3" borderId="31" xfId="7" applyNumberFormat="1" applyFont="1" applyFill="1" applyBorder="1" applyAlignment="1" applyProtection="1">
      <alignment horizontal="center" vertical="center" wrapText="1"/>
    </xf>
    <xf numFmtId="1" fontId="3" fillId="3" borderId="4" xfId="7" applyNumberFormat="1" applyFont="1" applyFill="1" applyBorder="1" applyAlignment="1" applyProtection="1">
      <alignment horizontal="center" vertical="center" wrapText="1"/>
    </xf>
    <xf numFmtId="1" fontId="3" fillId="3" borderId="5" xfId="7" applyNumberFormat="1" applyFont="1" applyFill="1" applyBorder="1" applyAlignment="1" applyProtection="1">
      <alignment horizontal="center" vertical="center" wrapText="1"/>
    </xf>
    <xf numFmtId="1" fontId="3" fillId="3" borderId="15" xfId="7" applyNumberFormat="1" applyFont="1" applyFill="1" applyBorder="1" applyAlignment="1" applyProtection="1">
      <alignment horizontal="center" vertical="center" wrapText="1"/>
    </xf>
    <xf numFmtId="1" fontId="5" fillId="0" borderId="25" xfId="14" applyNumberFormat="1" applyFont="1" applyFill="1" applyBorder="1" applyAlignment="1" applyProtection="1">
      <alignment horizontal="left" vertical="center" wrapText="1"/>
    </xf>
    <xf numFmtId="1" fontId="5" fillId="0" borderId="11" xfId="14" applyNumberFormat="1" applyFont="1" applyFill="1" applyBorder="1" applyAlignment="1" applyProtection="1">
      <alignment horizontal="left" vertical="center" wrapText="1"/>
    </xf>
    <xf numFmtId="1" fontId="5" fillId="0" borderId="29" xfId="14" applyNumberFormat="1" applyFont="1" applyFill="1" applyBorder="1" applyAlignment="1" applyProtection="1">
      <alignment horizontal="left" vertical="center" wrapText="1"/>
    </xf>
    <xf numFmtId="1" fontId="5" fillId="0" borderId="18" xfId="14" applyNumberFormat="1" applyFont="1" applyFill="1" applyBorder="1" applyAlignment="1" applyProtection="1">
      <alignment horizontal="left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3" fillId="0" borderId="22" xfId="14" applyNumberFormat="1" applyFont="1" applyFill="1" applyBorder="1" applyAlignment="1" applyProtection="1">
      <alignment horizontal="center" vertical="center" wrapText="1"/>
    </xf>
    <xf numFmtId="1" fontId="3" fillId="0" borderId="54" xfId="14" applyNumberFormat="1" applyFont="1" applyFill="1" applyBorder="1" applyAlignment="1" applyProtection="1">
      <alignment horizontal="center" vertical="center" wrapText="1"/>
    </xf>
    <xf numFmtId="1" fontId="5" fillId="0" borderId="24" xfId="15" applyNumberFormat="1" applyFont="1" applyBorder="1" applyAlignment="1"/>
    <xf numFmtId="1" fontId="5" fillId="0" borderId="17" xfId="15" applyNumberFormat="1" applyFont="1" applyBorder="1" applyAlignment="1"/>
    <xf numFmtId="1" fontId="5" fillId="0" borderId="29" xfId="15" applyNumberFormat="1" applyFont="1" applyBorder="1" applyAlignment="1"/>
    <xf numFmtId="1" fontId="5" fillId="0" borderId="18" xfId="15" applyNumberFormat="1" applyFont="1" applyBorder="1" applyAlignment="1"/>
    <xf numFmtId="1" fontId="5" fillId="0" borderId="4" xfId="14" applyNumberFormat="1" applyFont="1" applyFill="1" applyBorder="1" applyAlignment="1" applyProtection="1">
      <alignment horizontal="center" vertical="center" wrapText="1"/>
    </xf>
    <xf numFmtId="1" fontId="5" fillId="0" borderId="5" xfId="14" applyNumberFormat="1" applyFont="1" applyFill="1" applyBorder="1" applyAlignment="1" applyProtection="1">
      <alignment horizontal="center" vertical="center" wrapText="1"/>
    </xf>
    <xf numFmtId="1" fontId="5" fillId="0" borderId="24" xfId="14" applyNumberFormat="1" applyFont="1" applyFill="1" applyBorder="1" applyAlignment="1" applyProtection="1">
      <alignment horizontal="left" vertical="center" wrapText="1"/>
    </xf>
    <xf numFmtId="1" fontId="5" fillId="0" borderId="17" xfId="14" applyNumberFormat="1" applyFont="1" applyFill="1" applyBorder="1" applyAlignment="1" applyProtection="1">
      <alignment horizontal="left" vertical="center" wrapText="1"/>
    </xf>
    <xf numFmtId="1" fontId="5" fillId="0" borderId="4" xfId="7" quotePrefix="1" applyNumberFormat="1" applyFont="1" applyFill="1" applyBorder="1" applyAlignment="1" applyProtection="1">
      <alignment horizontal="center" vertical="center" wrapText="1"/>
    </xf>
    <xf numFmtId="1" fontId="5" fillId="0" borderId="15" xfId="7" quotePrefix="1" applyNumberFormat="1" applyFont="1" applyFill="1" applyBorder="1" applyAlignment="1" applyProtection="1">
      <alignment horizontal="center" vertical="center" wrapText="1"/>
    </xf>
    <xf numFmtId="1" fontId="5" fillId="0" borderId="5" xfId="7" quotePrefix="1" applyNumberFormat="1" applyFont="1" applyFill="1" applyBorder="1" applyAlignment="1" applyProtection="1">
      <alignment horizontal="center" vertical="center" wrapText="1"/>
    </xf>
    <xf numFmtId="1" fontId="5" fillId="0" borderId="3" xfId="7" applyNumberFormat="1" applyFont="1" applyFill="1" applyBorder="1" applyAlignment="1" applyProtection="1">
      <alignment horizontal="center" vertical="center" wrapText="1"/>
    </xf>
    <xf numFmtId="1" fontId="5" fillId="0" borderId="16" xfId="7" applyNumberFormat="1" applyFont="1" applyFill="1" applyBorder="1" applyAlignment="1" applyProtection="1">
      <alignment horizontal="center" vertical="center" wrapText="1"/>
    </xf>
    <xf numFmtId="1" fontId="5" fillId="0" borderId="22" xfId="7" applyNumberFormat="1" applyFont="1" applyFill="1" applyBorder="1" applyAlignment="1" applyProtection="1">
      <alignment horizontal="left" vertical="center" wrapText="1"/>
    </xf>
    <xf numFmtId="1" fontId="5" fillId="0" borderId="54" xfId="7" applyNumberFormat="1" applyFont="1" applyFill="1" applyBorder="1" applyAlignment="1" applyProtection="1">
      <alignment horizontal="left" vertical="center" wrapText="1"/>
    </xf>
    <xf numFmtId="1" fontId="5" fillId="0" borderId="25" xfId="11" applyNumberFormat="1" applyFont="1" applyBorder="1" applyAlignment="1" applyProtection="1">
      <alignment horizontal="left" vertical="center" wrapText="1"/>
    </xf>
    <xf numFmtId="1" fontId="5" fillId="0" borderId="11" xfId="11" applyNumberFormat="1" applyFont="1" applyBorder="1" applyAlignment="1" applyProtection="1">
      <alignment horizontal="left" vertical="center" wrapText="1"/>
    </xf>
    <xf numFmtId="1" fontId="5" fillId="0" borderId="28" xfId="11" applyNumberFormat="1" applyFont="1" applyBorder="1" applyAlignment="1" applyProtection="1">
      <alignment horizontal="left" vertical="center" wrapText="1"/>
    </xf>
    <xf numFmtId="1" fontId="5" fillId="0" borderId="19" xfId="11" applyNumberFormat="1" applyFont="1" applyBorder="1" applyAlignment="1" applyProtection="1">
      <alignment horizontal="left" vertical="center" wrapText="1"/>
    </xf>
    <xf numFmtId="1" fontId="5" fillId="0" borderId="4" xfId="13" applyNumberFormat="1" applyFont="1" applyFill="1" applyBorder="1" applyAlignment="1" applyProtection="1">
      <alignment horizontal="center" vertical="center"/>
    </xf>
    <xf numFmtId="1" fontId="5" fillId="0" borderId="5" xfId="13" applyNumberFormat="1" applyFont="1" applyFill="1" applyBorder="1" applyAlignment="1" applyProtection="1">
      <alignment horizontal="center" vertical="center"/>
    </xf>
    <xf numFmtId="1" fontId="3" fillId="0" borderId="24" xfId="7" applyNumberFormat="1" applyFont="1" applyFill="1" applyBorder="1" applyAlignment="1" applyProtection="1">
      <alignment horizontal="center" vertical="center" wrapText="1"/>
    </xf>
    <xf numFmtId="1" fontId="3" fillId="0" borderId="17" xfId="7" applyNumberFormat="1" applyFont="1" applyFill="1" applyBorder="1" applyAlignment="1" applyProtection="1">
      <alignment horizontal="center" vertical="center" wrapText="1"/>
    </xf>
    <xf numFmtId="1" fontId="5" fillId="0" borderId="33" xfId="11" applyNumberFormat="1" applyFont="1" applyBorder="1" applyAlignment="1" applyProtection="1">
      <alignment horizontal="left" vertical="center" wrapText="1"/>
    </xf>
    <xf numFmtId="1" fontId="5" fillId="0" borderId="37" xfId="11" applyNumberFormat="1" applyFont="1" applyBorder="1" applyAlignment="1" applyProtection="1">
      <alignment horizontal="left"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</xf>
    <xf numFmtId="1" fontId="5" fillId="0" borderId="4" xfId="7" applyNumberFormat="1" applyFont="1" applyFill="1" applyBorder="1" applyAlignment="1" applyProtection="1">
      <alignment vertical="center" wrapText="1"/>
    </xf>
    <xf numFmtId="1" fontId="5" fillId="0" borderId="5" xfId="7" applyNumberFormat="1" applyFont="1" applyFill="1" applyBorder="1" applyAlignment="1" applyProtection="1">
      <alignment vertical="center" wrapText="1"/>
    </xf>
    <xf numFmtId="1" fontId="5" fillId="0" borderId="22" xfId="7" applyNumberFormat="1" applyFont="1" applyFill="1" applyBorder="1" applyAlignment="1" applyProtection="1">
      <alignment horizontal="center" vertical="center" wrapText="1"/>
    </xf>
    <xf numFmtId="1" fontId="5" fillId="0" borderId="54" xfId="7" applyNumberFormat="1" applyFont="1" applyFill="1" applyBorder="1" applyAlignment="1" applyProtection="1">
      <alignment horizontal="center" vertical="center" wrapText="1"/>
    </xf>
    <xf numFmtId="1" fontId="5" fillId="0" borderId="28" xfId="7" applyNumberFormat="1" applyFont="1" applyFill="1" applyBorder="1" applyAlignment="1" applyProtection="1">
      <alignment horizontal="center" vertical="center" wrapText="1"/>
    </xf>
    <xf numFmtId="1" fontId="5" fillId="0" borderId="19" xfId="7" applyNumberFormat="1" applyFont="1" applyFill="1" applyBorder="1" applyAlignment="1" applyProtection="1">
      <alignment horizontal="center" vertical="center" wrapText="1"/>
    </xf>
    <xf numFmtId="1" fontId="5" fillId="3" borderId="3" xfId="7" applyNumberFormat="1" applyFont="1" applyFill="1" applyBorder="1" applyAlignment="1" applyProtection="1">
      <alignment horizontal="center" vertical="center" wrapText="1"/>
    </xf>
    <xf numFmtId="1" fontId="5" fillId="3" borderId="16" xfId="7" applyNumberFormat="1" applyFont="1" applyFill="1" applyBorder="1" applyAlignment="1" applyProtection="1">
      <alignment horizontal="center" vertical="center" wrapText="1"/>
    </xf>
    <xf numFmtId="1" fontId="5" fillId="0" borderId="25" xfId="7" applyNumberFormat="1" applyFont="1" applyFill="1" applyBorder="1" applyAlignment="1" applyProtection="1">
      <alignment horizontal="left"/>
    </xf>
    <xf numFmtId="1" fontId="5" fillId="0" borderId="11" xfId="7" applyNumberFormat="1" applyFont="1" applyFill="1" applyBorder="1" applyAlignment="1" applyProtection="1">
      <alignment horizontal="left"/>
    </xf>
    <xf numFmtId="1" fontId="3" fillId="0" borderId="29" xfId="7" applyNumberFormat="1" applyFont="1" applyFill="1" applyBorder="1" applyAlignment="1" applyProtection="1">
      <alignment horizontal="center" vertical="center"/>
    </xf>
    <xf numFmtId="1" fontId="3" fillId="0" borderId="18" xfId="7" applyNumberFormat="1" applyFont="1" applyFill="1" applyBorder="1" applyAlignment="1" applyProtection="1">
      <alignment horizontal="center" vertical="center"/>
    </xf>
    <xf numFmtId="1" fontId="3" fillId="0" borderId="24" xfId="7" applyNumberFormat="1" applyFont="1" applyFill="1" applyBorder="1" applyAlignment="1" applyProtection="1">
      <alignment horizontal="center" vertical="center"/>
    </xf>
    <xf numFmtId="1" fontId="3" fillId="0" borderId="17" xfId="7" applyNumberFormat="1" applyFont="1" applyFill="1" applyBorder="1" applyAlignment="1" applyProtection="1">
      <alignment horizontal="center" vertical="center"/>
    </xf>
    <xf numFmtId="1" fontId="5" fillId="0" borderId="25" xfId="7" applyNumberFormat="1" applyFont="1" applyFill="1" applyBorder="1" applyAlignment="1" applyProtection="1">
      <alignment horizontal="left" vertical="center"/>
    </xf>
    <xf numFmtId="1" fontId="5" fillId="0" borderId="11" xfId="7" applyNumberFormat="1" applyFont="1" applyFill="1" applyBorder="1" applyAlignment="1" applyProtection="1">
      <alignment horizontal="left" vertical="center"/>
    </xf>
    <xf numFmtId="1" fontId="5" fillId="0" borderId="31" xfId="7" applyNumberFormat="1" applyFont="1" applyFill="1" applyBorder="1" applyAlignment="1" applyProtection="1">
      <alignment horizontal="center" vertical="center" wrapText="1"/>
    </xf>
    <xf numFmtId="1" fontId="5" fillId="0" borderId="13" xfId="7" applyNumberFormat="1" applyFont="1" applyFill="1" applyBorder="1" applyAlignment="1" applyProtection="1">
      <alignment horizontal="center" vertical="center" wrapText="1"/>
    </xf>
    <xf numFmtId="1" fontId="3" fillId="0" borderId="1" xfId="7" applyNumberFormat="1" applyFont="1" applyFill="1" applyBorder="1" applyAlignment="1" applyProtection="1">
      <alignment horizontal="center" vertical="center" wrapText="1"/>
    </xf>
    <xf numFmtId="1" fontId="3" fillId="0" borderId="3" xfId="7" applyNumberFormat="1" applyFont="1" applyFill="1" applyBorder="1" applyAlignment="1" applyProtection="1">
      <alignment horizontal="center" vertical="center" wrapText="1"/>
    </xf>
    <xf numFmtId="1" fontId="3" fillId="0" borderId="31" xfId="7" applyNumberFormat="1" applyFont="1" applyFill="1" applyBorder="1" applyAlignment="1" applyProtection="1">
      <alignment horizontal="center" vertical="center" wrapText="1"/>
    </xf>
    <xf numFmtId="1" fontId="3" fillId="0" borderId="16" xfId="7" applyNumberFormat="1" applyFont="1" applyFill="1" applyBorder="1" applyAlignment="1" applyProtection="1">
      <alignment horizontal="center" vertical="center" wrapText="1"/>
    </xf>
    <xf numFmtId="1" fontId="14" fillId="3" borderId="22" xfId="9" applyNumberFormat="1" applyFont="1" applyFill="1" applyBorder="1" applyAlignment="1" applyProtection="1">
      <alignment horizontal="center" vertical="center" wrapText="1"/>
    </xf>
    <xf numFmtId="1" fontId="14" fillId="3" borderId="28" xfId="9" applyNumberFormat="1" applyFont="1" applyFill="1" applyBorder="1" applyAlignment="1" applyProtection="1">
      <alignment horizontal="center" vertical="center" wrapText="1"/>
    </xf>
    <xf numFmtId="1" fontId="14" fillId="3" borderId="1" xfId="9" applyNumberFormat="1" applyFont="1" applyFill="1" applyBorder="1" applyAlignment="1" applyProtection="1">
      <alignment horizontal="center" vertical="center"/>
    </xf>
    <xf numFmtId="1" fontId="14" fillId="3" borderId="23" xfId="9" applyNumberFormat="1" applyFont="1" applyFill="1" applyBorder="1" applyAlignment="1" applyProtection="1">
      <alignment horizontal="center" vertical="center" wrapText="1"/>
    </xf>
    <xf numFmtId="1" fontId="14" fillId="3" borderId="2" xfId="9" applyNumberFormat="1" applyFont="1" applyFill="1" applyBorder="1" applyAlignment="1" applyProtection="1">
      <alignment horizontal="center" vertical="center" wrapText="1"/>
    </xf>
    <xf numFmtId="1" fontId="14" fillId="6" borderId="40" xfId="7" applyNumberFormat="1" applyFont="1" applyFill="1" applyBorder="1" applyAlignment="1" applyProtection="1">
      <alignment horizontal="center" vertical="center" wrapText="1"/>
    </xf>
    <xf numFmtId="1" fontId="14" fillId="6" borderId="34" xfId="7" applyNumberFormat="1" applyFont="1" applyFill="1" applyBorder="1" applyAlignment="1" applyProtection="1">
      <alignment horizontal="center" vertical="center" wrapText="1"/>
    </xf>
    <xf numFmtId="1" fontId="14" fillId="6" borderId="41" xfId="7" applyNumberFormat="1" applyFont="1" applyFill="1" applyBorder="1" applyAlignment="1" applyProtection="1">
      <alignment horizontal="center" vertical="center" wrapText="1"/>
    </xf>
    <xf numFmtId="1" fontId="14" fillId="6" borderId="43" xfId="7" applyNumberFormat="1" applyFont="1" applyFill="1" applyBorder="1" applyAlignment="1" applyProtection="1">
      <alignment horizontal="center" vertical="center" wrapText="1"/>
    </xf>
    <xf numFmtId="1" fontId="3" fillId="3" borderId="3" xfId="9" applyNumberFormat="1" applyFont="1" applyFill="1" applyBorder="1" applyAlignment="1" applyProtection="1">
      <alignment horizontal="center" vertical="center" wrapText="1"/>
    </xf>
    <xf numFmtId="1" fontId="3" fillId="3" borderId="16" xfId="9" applyNumberFormat="1" applyFont="1" applyFill="1" applyBorder="1" applyAlignment="1" applyProtection="1">
      <alignment horizontal="center" vertical="center" wrapText="1"/>
    </xf>
    <xf numFmtId="1" fontId="5" fillId="5" borderId="24" xfId="7" applyNumberFormat="1" applyFont="1" applyFill="1" applyBorder="1" applyAlignment="1" applyProtection="1">
      <alignment horizontal="left"/>
    </xf>
    <xf numFmtId="1" fontId="5" fillId="5" borderId="17" xfId="7" applyNumberFormat="1" applyFont="1" applyFill="1" applyBorder="1" applyAlignment="1" applyProtection="1">
      <alignment horizontal="left"/>
    </xf>
    <xf numFmtId="1" fontId="5" fillId="5" borderId="14" xfId="7" applyNumberFormat="1" applyFont="1" applyFill="1" applyBorder="1" applyAlignment="1" applyProtection="1">
      <alignment horizontal="left"/>
    </xf>
    <xf numFmtId="1" fontId="7" fillId="0" borderId="0" xfId="7" applyNumberFormat="1" applyFont="1" applyFill="1" applyBorder="1" applyAlignment="1" applyProtection="1">
      <alignment horizontal="left" wrapText="1"/>
    </xf>
    <xf numFmtId="1" fontId="3" fillId="0" borderId="1" xfId="6" applyNumberFormat="1" applyFont="1" applyFill="1" applyBorder="1" applyAlignment="1" applyProtection="1">
      <alignment horizontal="center" vertical="center"/>
    </xf>
    <xf numFmtId="1" fontId="3" fillId="3" borderId="16" xfId="7" applyNumberFormat="1" applyFont="1" applyFill="1" applyBorder="1" applyAlignment="1" applyProtection="1">
      <alignment horizontal="center" vertical="center" wrapText="1"/>
    </xf>
    <xf numFmtId="1" fontId="3" fillId="3" borderId="4" xfId="9" applyNumberFormat="1" applyFont="1" applyFill="1" applyBorder="1" applyAlignment="1" applyProtection="1">
      <alignment horizontal="center" vertical="center"/>
    </xf>
    <xf numFmtId="1" fontId="3" fillId="3" borderId="15" xfId="9" applyNumberFormat="1" applyFont="1" applyFill="1" applyBorder="1" applyAlignment="1" applyProtection="1">
      <alignment horizontal="center" vertical="center"/>
    </xf>
    <xf numFmtId="1" fontId="14" fillId="6" borderId="42" xfId="7" applyNumberFormat="1" applyFont="1" applyFill="1" applyBorder="1" applyAlignment="1" applyProtection="1">
      <alignment horizontal="center" vertical="center" wrapText="1"/>
    </xf>
    <xf numFmtId="1" fontId="14" fillId="6" borderId="44" xfId="7" applyNumberFormat="1" applyFont="1" applyFill="1" applyBorder="1" applyAlignment="1" applyProtection="1">
      <alignment horizontal="center" vertical="center" wrapText="1"/>
    </xf>
    <xf numFmtId="1" fontId="14" fillId="2" borderId="35" xfId="9" applyNumberFormat="1" applyFont="1" applyFill="1" applyBorder="1" applyAlignment="1" applyProtection="1">
      <alignment horizontal="center" vertical="center" wrapText="1"/>
    </xf>
    <xf numFmtId="1" fontId="14" fillId="2" borderId="38" xfId="9" applyNumberFormat="1" applyFont="1" applyFill="1" applyBorder="1" applyAlignment="1" applyProtection="1">
      <alignment horizontal="center" vertical="center" wrapText="1"/>
    </xf>
    <xf numFmtId="1" fontId="14" fillId="2" borderId="39" xfId="9" applyNumberFormat="1" applyFont="1" applyFill="1" applyBorder="1" applyAlignment="1" applyProtection="1">
      <alignment horizontal="center" vertical="center" wrapText="1"/>
    </xf>
    <xf numFmtId="1" fontId="14" fillId="7" borderId="35" xfId="3" applyNumberFormat="1" applyFont="1" applyFill="1" applyBorder="1" applyAlignment="1" applyProtection="1">
      <alignment horizontal="center" vertical="center" wrapText="1"/>
    </xf>
    <xf numFmtId="1" fontId="14" fillId="7" borderId="39" xfId="3" applyNumberFormat="1" applyFont="1" applyFill="1" applyBorder="1" applyAlignment="1" applyProtection="1">
      <alignment horizontal="center" vertical="center" wrapText="1"/>
    </xf>
    <xf numFmtId="1" fontId="3" fillId="6" borderId="35" xfId="7" applyNumberFormat="1" applyFont="1" applyFill="1" applyBorder="1" applyAlignment="1" applyProtection="1">
      <alignment horizontal="center" vertical="center" wrapText="1"/>
    </xf>
    <xf numFmtId="1" fontId="3" fillId="6" borderId="38" xfId="7" applyNumberFormat="1" applyFont="1" applyFill="1" applyBorder="1" applyAlignment="1" applyProtection="1">
      <alignment horizontal="center" vertical="center" wrapText="1"/>
    </xf>
    <xf numFmtId="1" fontId="3" fillId="6" borderId="39" xfId="7" applyNumberFormat="1" applyFont="1" applyFill="1" applyBorder="1" applyAlignment="1" applyProtection="1">
      <alignment horizontal="center" vertical="center" wrapText="1"/>
    </xf>
    <xf numFmtId="1" fontId="3" fillId="2" borderId="5" xfId="7" applyNumberFormat="1" applyFont="1" applyFill="1" applyBorder="1" applyAlignment="1" applyProtection="1">
      <alignment horizontal="center" vertical="center" wrapText="1"/>
    </xf>
    <xf numFmtId="1" fontId="3" fillId="2" borderId="1" xfId="7" applyNumberFormat="1" applyFont="1" applyFill="1" applyBorder="1" applyAlignment="1" applyProtection="1">
      <alignment horizontal="center" vertical="center" wrapText="1"/>
    </xf>
    <xf numFmtId="1" fontId="3" fillId="5" borderId="3" xfId="9" applyNumberFormat="1" applyFont="1" applyFill="1" applyBorder="1" applyAlignment="1" applyProtection="1">
      <alignment horizontal="center" vertical="center" wrapText="1"/>
    </xf>
    <xf numFmtId="1" fontId="3" fillId="5" borderId="31" xfId="9" applyNumberFormat="1" applyFont="1" applyFill="1" applyBorder="1" applyAlignment="1" applyProtection="1">
      <alignment horizontal="center" vertical="center" wrapText="1"/>
    </xf>
    <xf numFmtId="1" fontId="3" fillId="5" borderId="16" xfId="9" applyNumberFormat="1" applyFont="1" applyFill="1" applyBorder="1" applyAlignment="1" applyProtection="1">
      <alignment horizontal="center" vertical="center" wrapText="1"/>
    </xf>
    <xf numFmtId="1" fontId="3" fillId="7" borderId="4" xfId="3" applyNumberFormat="1" applyFont="1" applyFill="1" applyBorder="1" applyAlignment="1" applyProtection="1">
      <alignment horizontal="center" vertical="center" wrapText="1"/>
    </xf>
    <xf numFmtId="1" fontId="3" fillId="7" borderId="5" xfId="3" applyNumberFormat="1" applyFont="1" applyFill="1" applyBorder="1" applyAlignment="1" applyProtection="1">
      <alignment horizontal="center" vertical="center" wrapText="1"/>
    </xf>
    <xf numFmtId="1" fontId="5" fillId="0" borderId="24" xfId="7" applyNumberFormat="1" applyFont="1" applyFill="1" applyBorder="1" applyAlignment="1" applyProtection="1">
      <alignment horizontal="left" vertical="center"/>
    </xf>
    <xf numFmtId="1" fontId="5" fillId="0" borderId="17" xfId="7" applyNumberFormat="1" applyFont="1" applyFill="1" applyBorder="1" applyAlignment="1" applyProtection="1">
      <alignment horizontal="left" vertical="center"/>
    </xf>
    <xf numFmtId="1" fontId="5" fillId="0" borderId="28" xfId="7" applyNumberFormat="1" applyFont="1" applyFill="1" applyBorder="1" applyAlignment="1" applyProtection="1">
      <alignment horizontal="left" vertical="center"/>
    </xf>
    <xf numFmtId="1" fontId="5" fillId="0" borderId="19" xfId="7" applyNumberFormat="1" applyFont="1" applyFill="1" applyBorder="1" applyAlignment="1" applyProtection="1">
      <alignment horizontal="left" vertical="center"/>
    </xf>
    <xf numFmtId="1" fontId="5" fillId="0" borderId="3" xfId="7" applyNumberFormat="1" applyFont="1" applyFill="1" applyBorder="1" applyAlignment="1" applyProtection="1">
      <alignment horizontal="left" vertical="center"/>
    </xf>
    <xf numFmtId="1" fontId="5" fillId="0" borderId="16" xfId="7" applyNumberFormat="1" applyFont="1" applyFill="1" applyBorder="1" applyAlignment="1" applyProtection="1">
      <alignment horizontal="left" vertical="center"/>
    </xf>
    <xf numFmtId="1" fontId="7" fillId="0" borderId="2" xfId="7" applyNumberFormat="1" applyFont="1" applyFill="1" applyBorder="1" applyAlignment="1" applyProtection="1">
      <alignment horizontal="left" wrapText="1"/>
    </xf>
    <xf numFmtId="1" fontId="3" fillId="0" borderId="22" xfId="7" applyNumberFormat="1" applyFont="1" applyFill="1" applyBorder="1" applyAlignment="1" applyProtection="1">
      <alignment horizontal="center" vertical="center" wrapText="1"/>
    </xf>
    <xf numFmtId="1" fontId="3" fillId="0" borderId="54" xfId="7" applyNumberFormat="1" applyFont="1" applyFill="1" applyBorder="1" applyAlignment="1" applyProtection="1">
      <alignment horizontal="center" vertical="center" wrapText="1"/>
    </xf>
    <xf numFmtId="1" fontId="3" fillId="0" borderId="28" xfId="7" applyNumberFormat="1" applyFont="1" applyFill="1" applyBorder="1" applyAlignment="1" applyProtection="1">
      <alignment horizontal="center" vertical="center" wrapText="1"/>
    </xf>
    <xf numFmtId="1" fontId="3" fillId="0" borderId="19" xfId="7" applyNumberFormat="1" applyFont="1" applyFill="1" applyBorder="1" applyAlignment="1" applyProtection="1">
      <alignment horizontal="center" vertical="center" wrapText="1"/>
    </xf>
    <xf numFmtId="1" fontId="3" fillId="10" borderId="3" xfId="9" applyNumberFormat="1" applyFont="1" applyFill="1" applyBorder="1" applyAlignment="1" applyProtection="1">
      <alignment horizontal="center" vertical="center" wrapText="1"/>
    </xf>
    <xf numFmtId="1" fontId="3" fillId="10" borderId="31" xfId="9" applyNumberFormat="1" applyFont="1" applyFill="1" applyBorder="1" applyAlignment="1" applyProtection="1">
      <alignment horizontal="center" vertical="center" wrapText="1"/>
    </xf>
    <xf numFmtId="1" fontId="3" fillId="10" borderId="16" xfId="9" applyNumberFormat="1" applyFont="1" applyFill="1" applyBorder="1" applyAlignment="1" applyProtection="1">
      <alignment horizontal="center" vertical="center" wrapText="1"/>
    </xf>
    <xf numFmtId="1" fontId="3" fillId="2" borderId="22" xfId="7" applyNumberFormat="1" applyFont="1" applyFill="1" applyBorder="1" applyAlignment="1" applyProtection="1">
      <alignment horizontal="center" vertical="center" wrapText="1"/>
    </xf>
    <xf numFmtId="1" fontId="3" fillId="2" borderId="23" xfId="7" applyNumberFormat="1" applyFont="1" applyFill="1" applyBorder="1" applyAlignment="1" applyProtection="1">
      <alignment horizontal="center" vertical="center" wrapText="1"/>
    </xf>
    <xf numFmtId="1" fontId="3" fillId="2" borderId="54" xfId="7" applyNumberFormat="1" applyFont="1" applyFill="1" applyBorder="1" applyAlignment="1" applyProtection="1">
      <alignment horizontal="center" vertical="center" wrapText="1"/>
    </xf>
    <xf numFmtId="1" fontId="3" fillId="2" borderId="13" xfId="7" applyNumberFormat="1" applyFont="1" applyFill="1" applyBorder="1" applyAlignment="1" applyProtection="1">
      <alignment horizontal="center" vertical="center" wrapText="1"/>
    </xf>
    <xf numFmtId="1" fontId="3" fillId="2" borderId="0" xfId="7" applyNumberFormat="1" applyFont="1" applyFill="1" applyBorder="1" applyAlignment="1" applyProtection="1">
      <alignment horizontal="center" vertical="center" wrapText="1"/>
    </xf>
    <xf numFmtId="1" fontId="3" fillId="2" borderId="56" xfId="7" applyNumberFormat="1" applyFont="1" applyFill="1" applyBorder="1" applyAlignment="1" applyProtection="1">
      <alignment horizontal="center" vertical="center" wrapText="1"/>
    </xf>
    <xf numFmtId="1" fontId="3" fillId="7" borderId="22" xfId="3" applyNumberFormat="1" applyFont="1" applyFill="1" applyBorder="1" applyAlignment="1" applyProtection="1">
      <alignment horizontal="center" vertical="center" wrapText="1"/>
    </xf>
    <xf numFmtId="1" fontId="3" fillId="7" borderId="23" xfId="3" applyNumberFormat="1" applyFont="1" applyFill="1" applyBorder="1" applyAlignment="1" applyProtection="1">
      <alignment horizontal="center" vertical="center" wrapText="1"/>
    </xf>
    <xf numFmtId="1" fontId="3" fillId="7" borderId="28" xfId="3" applyNumberFormat="1" applyFont="1" applyFill="1" applyBorder="1" applyAlignment="1" applyProtection="1">
      <alignment horizontal="center" vertical="center" wrapText="1"/>
    </xf>
    <xf numFmtId="1" fontId="3" fillId="7" borderId="2" xfId="3" applyNumberFormat="1" applyFont="1" applyFill="1" applyBorder="1" applyAlignment="1" applyProtection="1">
      <alignment horizontal="center" vertical="center" wrapText="1"/>
    </xf>
    <xf numFmtId="1" fontId="3" fillId="10" borderId="5" xfId="9" applyNumberFormat="1" applyFont="1" applyFill="1" applyBorder="1" applyAlignment="1" applyProtection="1">
      <alignment horizontal="center" vertical="center" wrapText="1"/>
    </xf>
    <xf numFmtId="1" fontId="3" fillId="10" borderId="1" xfId="9" applyNumberFormat="1" applyFont="1" applyFill="1" applyBorder="1" applyAlignment="1" applyProtection="1">
      <alignment horizontal="center" vertical="center" wrapText="1"/>
    </xf>
    <xf numFmtId="1" fontId="3" fillId="5" borderId="1" xfId="2" applyNumberFormat="1" applyFont="1" applyFill="1" applyBorder="1" applyAlignment="1">
      <alignment horizontal="center" vertical="center" wrapText="1"/>
    </xf>
    <xf numFmtId="1" fontId="3" fillId="5" borderId="4" xfId="2" applyNumberFormat="1" applyFont="1" applyFill="1" applyBorder="1" applyAlignment="1">
      <alignment horizontal="center" vertical="center" wrapText="1"/>
    </xf>
    <xf numFmtId="1" fontId="7" fillId="5" borderId="15" xfId="3" applyNumberFormat="1" applyFont="1" applyFill="1" applyBorder="1" applyAlignment="1">
      <alignment horizontal="left"/>
    </xf>
    <xf numFmtId="1" fontId="3" fillId="0" borderId="13" xfId="7" applyNumberFormat="1" applyFont="1" applyFill="1" applyBorder="1" applyAlignment="1" applyProtection="1">
      <alignment horizontal="center" vertical="center" wrapText="1"/>
    </xf>
    <xf numFmtId="1" fontId="3" fillId="0" borderId="56" xfId="7" applyNumberFormat="1" applyFont="1" applyFill="1" applyBorder="1" applyAlignment="1" applyProtection="1">
      <alignment horizontal="center" vertical="center" wrapText="1"/>
    </xf>
    <xf numFmtId="1" fontId="3" fillId="3" borderId="22" xfId="9" applyNumberFormat="1" applyFont="1" applyFill="1" applyBorder="1" applyAlignment="1" applyProtection="1">
      <alignment horizontal="center" vertical="center"/>
    </xf>
    <xf numFmtId="1" fontId="3" fillId="3" borderId="13" xfId="9" applyNumberFormat="1" applyFont="1" applyFill="1" applyBorder="1" applyAlignment="1" applyProtection="1">
      <alignment horizontal="center" vertical="center"/>
    </xf>
    <xf numFmtId="1" fontId="3" fillId="3" borderId="28" xfId="9" applyNumberFormat="1" applyFont="1" applyFill="1" applyBorder="1" applyAlignment="1" applyProtection="1">
      <alignment horizontal="center" vertical="center"/>
    </xf>
    <xf numFmtId="1" fontId="3" fillId="3" borderId="31" xfId="9" applyNumberFormat="1" applyFont="1" applyFill="1" applyBorder="1" applyAlignment="1" applyProtection="1">
      <alignment horizontal="center" vertical="center" wrapText="1"/>
    </xf>
    <xf numFmtId="1" fontId="3" fillId="10" borderId="23" xfId="9" applyNumberFormat="1" applyFont="1" applyFill="1" applyBorder="1" applyAlignment="1" applyProtection="1">
      <alignment horizontal="center" vertical="center" wrapText="1"/>
    </xf>
    <xf numFmtId="1" fontId="3" fillId="10" borderId="54" xfId="9" applyNumberFormat="1" applyFont="1" applyFill="1" applyBorder="1" applyAlignment="1" applyProtection="1">
      <alignment horizontal="center" vertical="center" wrapText="1"/>
    </xf>
    <xf numFmtId="1" fontId="14" fillId="3" borderId="35" xfId="9" applyNumberFormat="1" applyFont="1" applyFill="1" applyBorder="1" applyAlignment="1" applyProtection="1">
      <alignment horizontal="center" vertical="center"/>
    </xf>
    <xf numFmtId="1" fontId="14" fillId="3" borderId="39" xfId="9" applyNumberFormat="1" applyFont="1" applyFill="1" applyBorder="1" applyAlignment="1" applyProtection="1">
      <alignment horizontal="center" vertical="center"/>
    </xf>
    <xf numFmtId="1" fontId="14" fillId="3" borderId="54" xfId="9" applyNumberFormat="1" applyFont="1" applyFill="1" applyBorder="1" applyAlignment="1" applyProtection="1">
      <alignment horizontal="center" vertical="center" wrapText="1"/>
    </xf>
    <xf numFmtId="1" fontId="14" fillId="3" borderId="19" xfId="9" applyNumberFormat="1" applyFont="1" applyFill="1" applyBorder="1" applyAlignment="1" applyProtection="1">
      <alignment horizontal="center" vertical="center" wrapText="1"/>
    </xf>
    <xf numFmtId="1" fontId="5" fillId="0" borderId="26" xfId="7" applyNumberFormat="1" applyFont="1" applyFill="1" applyBorder="1" applyAlignment="1" applyProtection="1">
      <alignment horizontal="left" vertical="center"/>
    </xf>
    <xf numFmtId="1" fontId="5" fillId="0" borderId="55" xfId="7" applyNumberFormat="1" applyFont="1" applyFill="1" applyBorder="1" applyAlignment="1" applyProtection="1">
      <alignment horizontal="left" vertical="center"/>
    </xf>
    <xf numFmtId="1" fontId="3" fillId="0" borderId="4" xfId="7" applyNumberFormat="1" applyFont="1" applyFill="1" applyBorder="1" applyAlignment="1" applyProtection="1">
      <alignment horizontal="left" vertical="center"/>
    </xf>
    <xf numFmtId="1" fontId="3" fillId="0" borderId="15" xfId="7" applyNumberFormat="1" applyFont="1" applyFill="1" applyBorder="1" applyAlignment="1" applyProtection="1">
      <alignment horizontal="left" vertical="center"/>
    </xf>
    <xf numFmtId="1" fontId="3" fillId="0" borderId="4" xfId="7" applyNumberFormat="1" applyFont="1" applyFill="1" applyBorder="1" applyAlignment="1" applyProtection="1">
      <alignment horizontal="center" vertical="center" wrapText="1"/>
    </xf>
    <xf numFmtId="1" fontId="3" fillId="3" borderId="1" xfId="9" applyNumberFormat="1" applyFont="1" applyFill="1" applyBorder="1" applyAlignment="1" applyProtection="1">
      <alignment horizontal="center" vertical="center"/>
    </xf>
    <xf numFmtId="1" fontId="3" fillId="6" borderId="15" xfId="7" applyNumberFormat="1" applyFont="1" applyFill="1" applyBorder="1" applyAlignment="1" applyProtection="1">
      <alignment horizontal="center" vertical="center" wrapText="1"/>
    </xf>
    <xf numFmtId="1" fontId="3" fillId="6" borderId="5" xfId="7" applyNumberFormat="1" applyFont="1" applyFill="1" applyBorder="1" applyAlignment="1" applyProtection="1">
      <alignment horizontal="center" vertical="center" wrapText="1"/>
    </xf>
    <xf numFmtId="1" fontId="5" fillId="0" borderId="30" xfId="7" applyNumberFormat="1" applyFont="1" applyFill="1" applyBorder="1" applyAlignment="1" applyProtection="1">
      <alignment horizontal="left" vertical="center"/>
    </xf>
    <xf numFmtId="1" fontId="5" fillId="0" borderId="29" xfId="7" applyNumberFormat="1" applyFont="1" applyFill="1" applyBorder="1" applyAlignment="1" applyProtection="1">
      <alignment horizontal="left" vertical="center"/>
    </xf>
    <xf numFmtId="1" fontId="5" fillId="0" borderId="46" xfId="7" applyNumberFormat="1" applyFont="1" applyFill="1" applyBorder="1" applyAlignment="1" applyProtection="1">
      <alignment horizontal="left" vertical="center"/>
    </xf>
    <xf numFmtId="1" fontId="5" fillId="0" borderId="4" xfId="7" applyNumberFormat="1" applyFont="1" applyFill="1" applyBorder="1" applyAlignment="1" applyProtection="1">
      <alignment horizontal="left" vertical="center"/>
    </xf>
    <xf numFmtId="1" fontId="5" fillId="0" borderId="15" xfId="7" applyNumberFormat="1" applyFont="1" applyFill="1" applyBorder="1" applyAlignment="1" applyProtection="1">
      <alignment horizontal="left" vertical="center"/>
    </xf>
    <xf numFmtId="1" fontId="14" fillId="3" borderId="3" xfId="9" applyNumberFormat="1" applyFont="1" applyFill="1" applyBorder="1" applyAlignment="1" applyProtection="1">
      <alignment horizontal="center" vertical="center" wrapText="1"/>
    </xf>
    <xf numFmtId="1" fontId="14" fillId="3" borderId="16" xfId="9" applyNumberFormat="1" applyFont="1" applyFill="1" applyBorder="1" applyAlignment="1" applyProtection="1">
      <alignment horizontal="center" vertical="center" wrapText="1"/>
    </xf>
    <xf numFmtId="1" fontId="14" fillId="3" borderId="4" xfId="9" applyNumberFormat="1" applyFont="1" applyFill="1" applyBorder="1" applyAlignment="1" applyProtection="1">
      <alignment horizontal="center" vertical="center"/>
    </xf>
    <xf numFmtId="1" fontId="14" fillId="3" borderId="5" xfId="9" applyNumberFormat="1" applyFont="1" applyFill="1" applyBorder="1" applyAlignment="1" applyProtection="1">
      <alignment horizontal="center" vertical="center"/>
    </xf>
    <xf numFmtId="1" fontId="3" fillId="3" borderId="5" xfId="9" applyNumberFormat="1" applyFont="1" applyFill="1" applyBorder="1" applyAlignment="1" applyProtection="1">
      <alignment horizontal="center" vertical="center"/>
    </xf>
    <xf numFmtId="1" fontId="3" fillId="0" borderId="4" xfId="7" applyNumberFormat="1" applyFont="1" applyFill="1" applyBorder="1" applyAlignment="1" applyProtection="1">
      <alignment horizontal="center" vertical="center"/>
    </xf>
    <xf numFmtId="1" fontId="3" fillId="0" borderId="5" xfId="7" applyNumberFormat="1" applyFont="1" applyFill="1" applyBorder="1" applyAlignment="1" applyProtection="1">
      <alignment horizontal="center" vertical="center"/>
    </xf>
    <xf numFmtId="1" fontId="5" fillId="5" borderId="4" xfId="7" applyNumberFormat="1" applyFont="1" applyFill="1" applyBorder="1" applyAlignment="1" applyProtection="1">
      <alignment horizontal="left" vertical="center" wrapText="1"/>
    </xf>
    <xf numFmtId="1" fontId="5" fillId="5" borderId="5" xfId="7" applyNumberFormat="1" applyFont="1" applyFill="1" applyBorder="1" applyAlignment="1" applyProtection="1">
      <alignment horizontal="left" vertical="center" wrapText="1"/>
    </xf>
    <xf numFmtId="1" fontId="5" fillId="0" borderId="4" xfId="7" applyNumberFormat="1" applyFont="1" applyFill="1" applyBorder="1" applyAlignment="1" applyProtection="1">
      <alignment horizontal="left" vertical="center" wrapText="1"/>
    </xf>
    <xf numFmtId="1" fontId="5" fillId="0" borderId="15" xfId="7" applyNumberFormat="1" applyFont="1" applyFill="1" applyBorder="1" applyAlignment="1" applyProtection="1">
      <alignment horizontal="left" vertical="center" wrapText="1"/>
    </xf>
    <xf numFmtId="1" fontId="3" fillId="0" borderId="23" xfId="7" applyNumberFormat="1" applyFont="1" applyFill="1" applyBorder="1" applyAlignment="1" applyProtection="1">
      <alignment horizontal="center" vertical="center" wrapText="1"/>
    </xf>
    <xf numFmtId="1" fontId="3" fillId="0" borderId="0" xfId="7" applyNumberFormat="1" applyFont="1" applyFill="1" applyBorder="1" applyAlignment="1" applyProtection="1">
      <alignment horizontal="center" vertical="center" wrapText="1"/>
    </xf>
    <xf numFmtId="1" fontId="3" fillId="0" borderId="2" xfId="7" applyNumberFormat="1" applyFont="1" applyFill="1" applyBorder="1" applyAlignment="1" applyProtection="1">
      <alignment horizontal="center" vertical="center" wrapText="1"/>
    </xf>
    <xf numFmtId="1" fontId="5" fillId="0" borderId="31" xfId="7" quotePrefix="1" applyNumberFormat="1" applyFont="1" applyFill="1" applyBorder="1" applyAlignment="1" applyProtection="1">
      <alignment horizontal="center" vertical="center" wrapText="1"/>
    </xf>
    <xf numFmtId="1" fontId="5" fillId="0" borderId="16" xfId="7" quotePrefix="1" applyNumberFormat="1" applyFont="1" applyFill="1" applyBorder="1" applyAlignment="1" applyProtection="1">
      <alignment horizontal="center" vertical="center" wrapText="1"/>
    </xf>
    <xf numFmtId="1" fontId="7" fillId="0" borderId="2" xfId="6" quotePrefix="1" applyNumberFormat="1" applyFont="1" applyFill="1" applyBorder="1" applyAlignment="1" applyProtection="1">
      <alignment horizontal="left"/>
    </xf>
    <xf numFmtId="1" fontId="3" fillId="0" borderId="15" xfId="7" applyNumberFormat="1" applyFont="1" applyFill="1" applyBorder="1" applyAlignment="1" applyProtection="1">
      <alignment horizontal="center" vertical="center"/>
    </xf>
    <xf numFmtId="1" fontId="5" fillId="0" borderId="10" xfId="7" applyNumberFormat="1" applyFont="1" applyFill="1" applyBorder="1" applyAlignment="1" applyProtection="1">
      <alignment horizontal="center" vertical="center" wrapText="1"/>
    </xf>
    <xf numFmtId="1" fontId="3" fillId="2" borderId="35" xfId="7" applyNumberFormat="1" applyFont="1" applyFill="1" applyBorder="1" applyAlignment="1" applyProtection="1">
      <alignment horizontal="center" vertical="center" wrapText="1"/>
    </xf>
    <xf numFmtId="1" fontId="3" fillId="2" borderId="38" xfId="7" applyNumberFormat="1" applyFont="1" applyFill="1" applyBorder="1" applyAlignment="1" applyProtection="1">
      <alignment horizontal="center" vertical="center" wrapText="1"/>
    </xf>
    <xf numFmtId="1" fontId="3" fillId="2" borderId="39" xfId="7" applyNumberFormat="1" applyFont="1" applyFill="1" applyBorder="1" applyAlignment="1" applyProtection="1">
      <alignment horizontal="center" vertical="center" wrapText="1"/>
    </xf>
    <xf numFmtId="1" fontId="7" fillId="0" borderId="15" xfId="6" quotePrefix="1" applyNumberFormat="1" applyFont="1" applyFill="1" applyBorder="1" applyAlignment="1" applyProtection="1">
      <alignment horizontal="left"/>
    </xf>
    <xf numFmtId="1" fontId="7" fillId="0" borderId="15" xfId="6" applyNumberFormat="1" applyFont="1" applyFill="1" applyBorder="1" applyAlignment="1" applyProtection="1">
      <alignment horizontal="left" vertical="center" wrapText="1"/>
    </xf>
    <xf numFmtId="1" fontId="7" fillId="0" borderId="4" xfId="6" quotePrefix="1" applyNumberFormat="1" applyFont="1" applyFill="1" applyBorder="1" applyAlignment="1" applyProtection="1">
      <alignment horizontal="left"/>
    </xf>
    <xf numFmtId="1" fontId="3" fillId="0" borderId="3" xfId="6" applyNumberFormat="1" applyFont="1" applyFill="1" applyBorder="1" applyAlignment="1" applyProtection="1">
      <alignment horizontal="center" vertical="center" wrapText="1"/>
    </xf>
    <xf numFmtId="1" fontId="3" fillId="0" borderId="16" xfId="6" applyNumberFormat="1" applyFont="1" applyFill="1" applyBorder="1" applyAlignment="1" applyProtection="1">
      <alignment horizontal="center" vertical="center" wrapText="1"/>
    </xf>
    <xf numFmtId="1" fontId="3" fillId="0" borderId="4" xfId="6" applyNumberFormat="1" applyFont="1" applyFill="1" applyBorder="1" applyAlignment="1" applyProtection="1">
      <alignment horizontal="center" vertical="center" wrapText="1"/>
    </xf>
    <xf numFmtId="1" fontId="3" fillId="0" borderId="15" xfId="6" applyNumberFormat="1" applyFont="1" applyFill="1" applyBorder="1" applyAlignment="1" applyProtection="1">
      <alignment horizontal="center" vertical="center" wrapText="1"/>
    </xf>
    <xf numFmtId="1" fontId="7" fillId="0" borderId="15" xfId="6" applyNumberFormat="1" applyFont="1" applyFill="1" applyBorder="1" applyAlignment="1" applyProtection="1">
      <alignment horizontal="left" wrapText="1"/>
    </xf>
  </cellXfs>
  <cellStyles count="16">
    <cellStyle name="Escribir" xfId="4" xr:uid="{00000000-0005-0000-0000-000000000000}"/>
    <cellStyle name="Millares [0] 2" xfId="3" xr:uid="{00000000-0005-0000-0000-000001000000}"/>
    <cellStyle name="Millares [0] 2 2 2" xfId="5" xr:uid="{00000000-0005-0000-0000-000002000000}"/>
    <cellStyle name="Millares 2" xfId="2" xr:uid="{00000000-0005-0000-0000-000003000000}"/>
    <cellStyle name="Moneda" xfId="1" builtinId="4"/>
    <cellStyle name="Normal" xfId="0" builtinId="0"/>
    <cellStyle name="Normal_08a" xfId="9" xr:uid="{00000000-0005-0000-0000-000006000000}"/>
    <cellStyle name="Normal_REM 02-2002" xfId="12" xr:uid="{00000000-0005-0000-0000-000007000000}"/>
    <cellStyle name="Normal_REM 05-2002" xfId="14" xr:uid="{00000000-0005-0000-0000-000008000000}"/>
    <cellStyle name="Normal_REM 08-2002" xfId="13" xr:uid="{00000000-0005-0000-0000-000009000000}"/>
    <cellStyle name="Normal_REM 17-2002" xfId="7" xr:uid="{00000000-0005-0000-0000-00000A000000}"/>
    <cellStyle name="Normal_REM 18-2002" xfId="10" xr:uid="{00000000-0005-0000-0000-00000B000000}"/>
    <cellStyle name="Normal_REM17-17A" xfId="8" xr:uid="{00000000-0005-0000-0000-00000C000000}"/>
    <cellStyle name="Normal_REM18A-18" xfId="11" xr:uid="{00000000-0005-0000-0000-00000D000000}"/>
    <cellStyle name="Normal_RMC_0" xfId="6" xr:uid="{00000000-0005-0000-0000-00000E000000}"/>
    <cellStyle name="Normal_SBM-09V1.1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Users\ccisternasr\Desktop\REM%202017\AGOSTO\116108SBS_08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ABRIL/116108SBS04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MAYO/116108SBS05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JUNIO/116108BS06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JULIO/116108BS07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AGOSTO/116108BS08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SEPTIEMBRE/116108BS09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OCTUBRE/116108SBS10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NOVIEMBRE/116108SBS11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DICIEMBRE/116108SBS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Users\ccisternasr\Desktop\REM%202017\SEPTIEMBRE\116108_SBS_17_0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Users\ccisternasr\Desktop\JOS&#201;%20URRA\NOVIEMBRE%202017\116108BS1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Users\ccisternasr\Desktop\JOS&#201;%20URRA\OCTUBRE%202017\116108SBS_1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Users\ccisternasr\Desktop\REM%202017\JULIO\116108BS_07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MATRICES%20DE%20REGISTRO\MATRIZ%20REM\SBS_18_V1.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Users\ccisternasr\Desktop\COMPARTIDOS\JOSE\ENERO\116108SBS0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Users\ccisternasr\Desktop\COMPARTIDOS\JOSE\FEBRERO\116108SBS0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MARZO/116108BS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</row>
      </sheetData>
      <sheetData sheetId="1">
        <row r="5">
          <cell r="A5" t="str">
            <v>0101101</v>
          </cell>
          <cell r="B5" t="str">
            <v>Consulta o control médico integral en atención primaria</v>
          </cell>
          <cell r="C5" t="str">
            <v>MAI</v>
          </cell>
          <cell r="D5">
            <v>0</v>
          </cell>
          <cell r="E5">
            <v>0</v>
          </cell>
          <cell r="AL5" t="str">
            <v>Aten</v>
          </cell>
          <cell r="AM5">
            <v>4590</v>
          </cell>
          <cell r="AN5">
            <v>0</v>
          </cell>
        </row>
        <row r="6">
          <cell r="A6" t="str">
            <v>0101102</v>
          </cell>
          <cell r="B6" t="str">
            <v>Consulta o control médico integral en especialidades (Hosp. Mediana Complejidad)</v>
          </cell>
          <cell r="C6" t="str">
            <v>MAI</v>
          </cell>
          <cell r="D6">
            <v>0</v>
          </cell>
          <cell r="E6">
            <v>0</v>
          </cell>
          <cell r="AL6" t="str">
            <v>Aten</v>
          </cell>
          <cell r="AM6">
            <v>5780</v>
          </cell>
          <cell r="AN6">
            <v>0</v>
          </cell>
        </row>
        <row r="7">
          <cell r="A7" t="str">
            <v>0101103</v>
          </cell>
          <cell r="B7" t="str">
            <v>Consulta médica integral en servicio de urgencia (Hosp. Alta Complejidad)</v>
          </cell>
          <cell r="C7" t="str">
            <v>MAI</v>
          </cell>
          <cell r="D7">
            <v>5151</v>
          </cell>
          <cell r="E7">
            <v>4962</v>
          </cell>
          <cell r="F7">
            <v>4962</v>
          </cell>
          <cell r="H7">
            <v>189</v>
          </cell>
          <cell r="AL7" t="str">
            <v>Cons</v>
          </cell>
          <cell r="AM7">
            <v>12390</v>
          </cell>
          <cell r="AN7">
            <v>61479180</v>
          </cell>
        </row>
        <row r="8">
          <cell r="A8" t="str">
            <v>0101104</v>
          </cell>
          <cell r="B8" t="str">
            <v>Consulta médica integral en C.R.S.</v>
          </cell>
          <cell r="C8" t="str">
            <v>MAI</v>
          </cell>
          <cell r="D8">
            <v>0</v>
          </cell>
          <cell r="E8">
            <v>0</v>
          </cell>
          <cell r="AL8" t="str">
            <v>Cons</v>
          </cell>
          <cell r="AM8">
            <v>7400</v>
          </cell>
          <cell r="AN8">
            <v>0</v>
          </cell>
        </row>
        <row r="9">
          <cell r="A9" t="str">
            <v>0101105</v>
          </cell>
          <cell r="B9" t="str">
            <v>Consulta médica integral en servicio de urgencia (Hosp. Mediana Complejidad)</v>
          </cell>
          <cell r="C9" t="str">
            <v>MAI</v>
          </cell>
          <cell r="D9">
            <v>0</v>
          </cell>
          <cell r="E9">
            <v>0</v>
          </cell>
          <cell r="AL9" t="str">
            <v>Cons</v>
          </cell>
          <cell r="AM9">
            <v>8120</v>
          </cell>
          <cell r="AN9">
            <v>0</v>
          </cell>
        </row>
        <row r="10">
          <cell r="A10" t="str">
            <v>0101106</v>
          </cell>
          <cell r="B10" t="str">
            <v>Asistencia de cardiólogo a cirugías no cardíacas</v>
          </cell>
          <cell r="C10" t="str">
            <v>MAI</v>
          </cell>
          <cell r="D10">
            <v>0</v>
          </cell>
          <cell r="E10">
            <v>0</v>
          </cell>
          <cell r="AL10" t="str">
            <v>Aten</v>
          </cell>
          <cell r="AM10">
            <v>15530</v>
          </cell>
          <cell r="AN10">
            <v>0</v>
          </cell>
        </row>
        <row r="11">
          <cell r="A11" t="str">
            <v>0101107</v>
          </cell>
          <cell r="B11" t="str">
            <v>Atención médica del recién nacido</v>
          </cell>
          <cell r="C11" t="str">
            <v>MAI</v>
          </cell>
          <cell r="D11">
            <v>222</v>
          </cell>
          <cell r="E11">
            <v>146</v>
          </cell>
          <cell r="F11">
            <v>146</v>
          </cell>
          <cell r="H11">
            <v>76</v>
          </cell>
          <cell r="AB11">
            <v>222</v>
          </cell>
          <cell r="AL11" t="str">
            <v>Aten</v>
          </cell>
          <cell r="AM11">
            <v>15530</v>
          </cell>
          <cell r="AN11">
            <v>2267380</v>
          </cell>
        </row>
        <row r="12">
          <cell r="A12" t="str">
            <v>0101108</v>
          </cell>
          <cell r="B12" t="str">
            <v>Consulta integral de especialidades en Cirugía, Ginecología y Obstetricia, Ortopedia y Traumatología (en CDT)</v>
          </cell>
          <cell r="C12" t="str">
            <v>MAI</v>
          </cell>
          <cell r="D12">
            <v>0</v>
          </cell>
          <cell r="E12">
            <v>0</v>
          </cell>
          <cell r="AL12" t="str">
            <v>Cons</v>
          </cell>
          <cell r="AM12">
            <v>6260</v>
          </cell>
          <cell r="AN12">
            <v>0</v>
          </cell>
        </row>
        <row r="13">
          <cell r="A13" t="str">
            <v>0101109</v>
          </cell>
          <cell r="B13" t="str">
            <v>Consulta integral de especialidades en Urología, Otorrinolaringología, Medicina Fisica y Rehabilitación, Dermatología, Pediatría y Subespecialidades (en CDT)</v>
          </cell>
          <cell r="C13" t="str">
            <v>MAI</v>
          </cell>
          <cell r="D13">
            <v>0</v>
          </cell>
          <cell r="E13">
            <v>0</v>
          </cell>
          <cell r="AL13" t="str">
            <v>Cons</v>
          </cell>
          <cell r="AM13">
            <v>7510</v>
          </cell>
          <cell r="AN13">
            <v>0</v>
          </cell>
        </row>
        <row r="14">
          <cell r="A14" t="str">
            <v>0101110</v>
          </cell>
          <cell r="B14" t="str">
            <v>Consulta integral de especialidades en Medicina Interna y Subespecialidades, Oftalmología, Neurología, Oncología (en CDT)</v>
          </cell>
          <cell r="C14" t="str">
            <v>MAI</v>
          </cell>
          <cell r="D14">
            <v>0</v>
          </cell>
          <cell r="E14">
            <v>0</v>
          </cell>
          <cell r="AL14" t="str">
            <v>Cons</v>
          </cell>
          <cell r="AM14">
            <v>9310</v>
          </cell>
          <cell r="AN14">
            <v>0</v>
          </cell>
        </row>
        <row r="15">
          <cell r="A15" t="str">
            <v>0101111</v>
          </cell>
          <cell r="B15" t="str">
            <v>Consulta integral de especialidades en Cirugía, Ginecología y Obstetricia, Ortopedia y Traumatología (Hosp. Alta Complejidad)</v>
          </cell>
          <cell r="C15" t="str">
            <v>MAI</v>
          </cell>
          <cell r="D15">
            <v>2982</v>
          </cell>
          <cell r="E15">
            <v>2982</v>
          </cell>
          <cell r="F15">
            <v>2982</v>
          </cell>
          <cell r="AL15" t="str">
            <v>Cons</v>
          </cell>
          <cell r="AM15">
            <v>6260</v>
          </cell>
          <cell r="AN15">
            <v>18667320</v>
          </cell>
        </row>
        <row r="16">
          <cell r="A16" t="str">
            <v>0101112</v>
          </cell>
          <cell r="B16" t="str">
            <v>Consulta integral de especialidades en Urología, Otorrinolaringología, Medicina Física y Rehabilitación, Dermatología, Pediatría y Subespecialidades (Hosp. Alta Complejidad)</v>
          </cell>
          <cell r="C16" t="str">
            <v>MAI</v>
          </cell>
          <cell r="D16">
            <v>1678</v>
          </cell>
          <cell r="E16">
            <v>1678</v>
          </cell>
          <cell r="F16">
            <v>1678</v>
          </cell>
          <cell r="AL16" t="str">
            <v>Cons</v>
          </cell>
          <cell r="AM16">
            <v>7510</v>
          </cell>
          <cell r="AN16">
            <v>12601780</v>
          </cell>
        </row>
        <row r="17">
          <cell r="A17" t="str">
            <v>0101113</v>
          </cell>
          <cell r="B17" t="str">
            <v>Consulta integral de especialidades en Medicina Interna y Subespecialidades, Oftalmología, Neurología, Oncología (Hosp. Alta Complejidad)</v>
          </cell>
          <cell r="C17" t="str">
            <v>MAI</v>
          </cell>
          <cell r="D17">
            <v>2814</v>
          </cell>
          <cell r="E17">
            <v>2814</v>
          </cell>
          <cell r="F17">
            <v>2814</v>
          </cell>
          <cell r="AL17" t="str">
            <v>Cons</v>
          </cell>
          <cell r="AM17">
            <v>9310</v>
          </cell>
          <cell r="AN17">
            <v>26198340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2018</v>
          </cell>
        </row>
      </sheetData>
      <sheetData sheetId="1">
        <row r="5">
          <cell r="C5">
            <v>0</v>
          </cell>
          <cell r="E5"/>
          <cell r="AL5">
            <v>0</v>
          </cell>
        </row>
        <row r="6">
          <cell r="C6">
            <v>0</v>
          </cell>
          <cell r="E6"/>
          <cell r="AL6">
            <v>0</v>
          </cell>
        </row>
        <row r="7">
          <cell r="C7">
            <v>4902</v>
          </cell>
          <cell r="E7">
            <v>4689</v>
          </cell>
          <cell r="AL7">
            <v>59597190</v>
          </cell>
        </row>
        <row r="8">
          <cell r="C8">
            <v>0</v>
          </cell>
          <cell r="E8"/>
          <cell r="AL8">
            <v>0</v>
          </cell>
        </row>
        <row r="9">
          <cell r="C9">
            <v>0</v>
          </cell>
          <cell r="E9"/>
          <cell r="AL9">
            <v>0</v>
          </cell>
        </row>
        <row r="10">
          <cell r="C10">
            <v>0</v>
          </cell>
          <cell r="E10"/>
          <cell r="AL10">
            <v>0</v>
          </cell>
        </row>
        <row r="11">
          <cell r="C11">
            <v>157</v>
          </cell>
          <cell r="E11">
            <v>134</v>
          </cell>
          <cell r="AL11">
            <v>2134620</v>
          </cell>
        </row>
        <row r="12">
          <cell r="C12">
            <v>0</v>
          </cell>
          <cell r="E12"/>
          <cell r="AL12">
            <v>0</v>
          </cell>
        </row>
        <row r="13">
          <cell r="C13">
            <v>0</v>
          </cell>
          <cell r="E13"/>
          <cell r="AL13">
            <v>0</v>
          </cell>
        </row>
        <row r="14">
          <cell r="C14">
            <v>0</v>
          </cell>
          <cell r="E14"/>
          <cell r="AL14">
            <v>0</v>
          </cell>
        </row>
        <row r="15">
          <cell r="C15">
            <v>2616</v>
          </cell>
          <cell r="E15">
            <v>2616</v>
          </cell>
          <cell r="AL15">
            <v>16794720</v>
          </cell>
        </row>
        <row r="16">
          <cell r="C16">
            <v>1620</v>
          </cell>
          <cell r="E16">
            <v>1620</v>
          </cell>
          <cell r="AL16">
            <v>12490200</v>
          </cell>
        </row>
        <row r="17">
          <cell r="C17">
            <v>3031</v>
          </cell>
          <cell r="E17">
            <v>3031</v>
          </cell>
          <cell r="AL17">
            <v>28946050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8">
          <cell r="C28">
            <v>2513</v>
          </cell>
          <cell r="E28">
            <v>2505</v>
          </cell>
          <cell r="AL28">
            <v>3131250</v>
          </cell>
        </row>
        <row r="29">
          <cell r="C29">
            <v>0</v>
          </cell>
          <cell r="E29"/>
          <cell r="AL29">
            <v>0</v>
          </cell>
        </row>
        <row r="30">
          <cell r="C30">
            <v>0</v>
          </cell>
          <cell r="E30"/>
          <cell r="AL30">
            <v>0</v>
          </cell>
        </row>
        <row r="31">
          <cell r="C31">
            <v>108</v>
          </cell>
          <cell r="E31">
            <v>108</v>
          </cell>
          <cell r="AL31">
            <v>183600</v>
          </cell>
        </row>
        <row r="32">
          <cell r="C32">
            <v>1623</v>
          </cell>
          <cell r="E32">
            <v>1623</v>
          </cell>
          <cell r="AL32">
            <v>2223510</v>
          </cell>
        </row>
        <row r="33">
          <cell r="C33">
            <v>0</v>
          </cell>
          <cell r="E33"/>
          <cell r="AL33">
            <v>0</v>
          </cell>
        </row>
        <row r="35">
          <cell r="C35">
            <v>302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3">
          <cell r="C43">
            <v>46</v>
          </cell>
          <cell r="E43">
            <v>46</v>
          </cell>
          <cell r="AL43">
            <v>189060</v>
          </cell>
        </row>
        <row r="44">
          <cell r="C44">
            <v>966</v>
          </cell>
          <cell r="E44">
            <v>966</v>
          </cell>
          <cell r="AL44">
            <v>2183160</v>
          </cell>
        </row>
        <row r="45">
          <cell r="C45">
            <v>69</v>
          </cell>
          <cell r="E45">
            <v>69</v>
          </cell>
          <cell r="AL45">
            <v>155940</v>
          </cell>
        </row>
        <row r="46">
          <cell r="C46">
            <v>436</v>
          </cell>
          <cell r="E46">
            <v>436</v>
          </cell>
          <cell r="AL46">
            <v>300840</v>
          </cell>
        </row>
        <row r="48">
          <cell r="C48">
            <v>0</v>
          </cell>
        </row>
        <row r="52">
          <cell r="C52">
            <v>232</v>
          </cell>
          <cell r="E52">
            <v>232</v>
          </cell>
          <cell r="AL52">
            <v>454720</v>
          </cell>
        </row>
        <row r="53">
          <cell r="C53">
            <v>31</v>
          </cell>
          <cell r="E53">
            <v>31</v>
          </cell>
          <cell r="AL53">
            <v>60760</v>
          </cell>
        </row>
        <row r="54">
          <cell r="C54">
            <v>244</v>
          </cell>
          <cell r="E54">
            <v>244</v>
          </cell>
          <cell r="AL54">
            <v>275720</v>
          </cell>
        </row>
        <row r="56">
          <cell r="C56">
            <v>48</v>
          </cell>
        </row>
        <row r="57">
          <cell r="C57">
            <v>0</v>
          </cell>
        </row>
        <row r="61">
          <cell r="C61">
            <v>168</v>
          </cell>
          <cell r="E61">
            <v>168</v>
          </cell>
          <cell r="AL61">
            <v>142800</v>
          </cell>
        </row>
        <row r="62">
          <cell r="C62">
            <v>0</v>
          </cell>
          <cell r="E62"/>
          <cell r="AL62">
            <v>0</v>
          </cell>
        </row>
        <row r="63">
          <cell r="C63">
            <v>0</v>
          </cell>
          <cell r="E63"/>
          <cell r="AL63">
            <v>0</v>
          </cell>
        </row>
        <row r="66">
          <cell r="C66">
            <v>425</v>
          </cell>
          <cell r="E66">
            <v>382</v>
          </cell>
          <cell r="AL66">
            <v>286500</v>
          </cell>
        </row>
        <row r="67">
          <cell r="C67">
            <v>101</v>
          </cell>
          <cell r="E67">
            <v>101</v>
          </cell>
          <cell r="AL67">
            <v>1714980</v>
          </cell>
        </row>
        <row r="68">
          <cell r="C68">
            <v>142</v>
          </cell>
          <cell r="E68">
            <v>136</v>
          </cell>
          <cell r="AL68">
            <v>5304000</v>
          </cell>
        </row>
        <row r="69">
          <cell r="C69">
            <v>7017</v>
          </cell>
          <cell r="E69">
            <v>7017</v>
          </cell>
          <cell r="AL69">
            <v>15858420</v>
          </cell>
        </row>
        <row r="70">
          <cell r="C70">
            <v>0</v>
          </cell>
          <cell r="E70"/>
          <cell r="AL70">
            <v>0</v>
          </cell>
        </row>
        <row r="72">
          <cell r="C72">
            <v>0</v>
          </cell>
          <cell r="E72"/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5">
          <cell r="C115">
            <v>5175</v>
          </cell>
          <cell r="E115">
            <v>4792</v>
          </cell>
          <cell r="AL115">
            <v>178789520</v>
          </cell>
        </row>
        <row r="116">
          <cell r="C116">
            <v>0</v>
          </cell>
          <cell r="E116"/>
          <cell r="AL116">
            <v>0</v>
          </cell>
        </row>
        <row r="117">
          <cell r="C117">
            <v>0</v>
          </cell>
          <cell r="E117"/>
          <cell r="AL117">
            <v>0</v>
          </cell>
        </row>
        <row r="118">
          <cell r="C118">
            <v>232</v>
          </cell>
          <cell r="E118">
            <v>232</v>
          </cell>
          <cell r="AL118">
            <v>35985520</v>
          </cell>
        </row>
        <row r="119">
          <cell r="C119">
            <v>0</v>
          </cell>
          <cell r="E119"/>
          <cell r="AL119">
            <v>0</v>
          </cell>
        </row>
        <row r="120">
          <cell r="C120">
            <v>0</v>
          </cell>
          <cell r="E120"/>
          <cell r="AL120">
            <v>0</v>
          </cell>
        </row>
        <row r="121">
          <cell r="C121">
            <v>165</v>
          </cell>
          <cell r="E121">
            <v>165</v>
          </cell>
          <cell r="AL121">
            <v>12361800</v>
          </cell>
        </row>
        <row r="122">
          <cell r="C122">
            <v>77</v>
          </cell>
          <cell r="E122">
            <v>77</v>
          </cell>
          <cell r="AL122">
            <v>5768840</v>
          </cell>
        </row>
        <row r="123">
          <cell r="C123">
            <v>0</v>
          </cell>
          <cell r="E123"/>
          <cell r="AL123">
            <v>0</v>
          </cell>
        </row>
        <row r="124">
          <cell r="C124">
            <v>133</v>
          </cell>
          <cell r="E124">
            <v>133</v>
          </cell>
          <cell r="AL124">
            <v>8938930</v>
          </cell>
        </row>
        <row r="125">
          <cell r="C125">
            <v>0</v>
          </cell>
          <cell r="E125"/>
          <cell r="AL125">
            <v>0</v>
          </cell>
        </row>
        <row r="126">
          <cell r="C126">
            <v>0</v>
          </cell>
          <cell r="E126"/>
          <cell r="AL126">
            <v>0</v>
          </cell>
        </row>
        <row r="127">
          <cell r="C127">
            <v>0</v>
          </cell>
          <cell r="E127"/>
          <cell r="AL127">
            <v>0</v>
          </cell>
        </row>
        <row r="130">
          <cell r="C130">
            <v>0</v>
          </cell>
          <cell r="E130"/>
          <cell r="AL130">
            <v>0</v>
          </cell>
        </row>
        <row r="131">
          <cell r="C131">
            <v>0</v>
          </cell>
          <cell r="E131"/>
          <cell r="AL131">
            <v>0</v>
          </cell>
        </row>
        <row r="132">
          <cell r="C132">
            <v>0</v>
          </cell>
          <cell r="E132"/>
          <cell r="AL132">
            <v>0</v>
          </cell>
        </row>
        <row r="133">
          <cell r="C133">
            <v>754</v>
          </cell>
          <cell r="E133">
            <v>754</v>
          </cell>
          <cell r="AL133">
            <v>4169620</v>
          </cell>
        </row>
        <row r="134">
          <cell r="C134">
            <v>0</v>
          </cell>
          <cell r="E134"/>
          <cell r="AL134">
            <v>0</v>
          </cell>
        </row>
        <row r="135">
          <cell r="C135">
            <v>0</v>
          </cell>
          <cell r="E135"/>
          <cell r="AL135">
            <v>0</v>
          </cell>
        </row>
        <row r="136">
          <cell r="C136">
            <v>0</v>
          </cell>
          <cell r="E136"/>
          <cell r="AL136">
            <v>0</v>
          </cell>
        </row>
        <row r="137">
          <cell r="C137">
            <v>27</v>
          </cell>
          <cell r="E137">
            <v>27</v>
          </cell>
          <cell r="AL137">
            <v>195480</v>
          </cell>
        </row>
        <row r="138">
          <cell r="C138">
            <v>0</v>
          </cell>
          <cell r="E138"/>
          <cell r="AL138">
            <v>0</v>
          </cell>
        </row>
        <row r="139">
          <cell r="C139">
            <v>0</v>
          </cell>
          <cell r="E139"/>
          <cell r="AL139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210">
          <cell r="C210">
            <v>32971</v>
          </cell>
          <cell r="D210">
            <v>32674</v>
          </cell>
          <cell r="E210">
            <v>32674</v>
          </cell>
          <cell r="F210">
            <v>0</v>
          </cell>
          <cell r="G210">
            <v>297</v>
          </cell>
          <cell r="AA210">
            <v>11863</v>
          </cell>
          <cell r="AB210">
            <v>12086</v>
          </cell>
          <cell r="AC210">
            <v>9022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97</v>
          </cell>
          <cell r="AJ210">
            <v>0</v>
          </cell>
          <cell r="AL210">
            <v>35818790</v>
          </cell>
        </row>
        <row r="212">
          <cell r="E212"/>
        </row>
        <row r="213">
          <cell r="E213"/>
        </row>
        <row r="214">
          <cell r="E214">
            <v>381</v>
          </cell>
        </row>
        <row r="215">
          <cell r="E215">
            <v>456</v>
          </cell>
        </row>
        <row r="216">
          <cell r="E216">
            <v>279</v>
          </cell>
        </row>
        <row r="217">
          <cell r="E217"/>
        </row>
        <row r="218">
          <cell r="E218">
            <v>50</v>
          </cell>
        </row>
        <row r="219">
          <cell r="E219"/>
        </row>
        <row r="220">
          <cell r="E220"/>
        </row>
        <row r="221">
          <cell r="E221">
            <v>1479</v>
          </cell>
        </row>
        <row r="222">
          <cell r="E222">
            <v>1320</v>
          </cell>
        </row>
        <row r="223">
          <cell r="E223">
            <v>812</v>
          </cell>
        </row>
        <row r="224">
          <cell r="E224"/>
        </row>
        <row r="225">
          <cell r="E225"/>
        </row>
        <row r="226">
          <cell r="E226"/>
        </row>
        <row r="227">
          <cell r="E227"/>
        </row>
        <row r="228">
          <cell r="E228">
            <v>705</v>
          </cell>
        </row>
        <row r="229">
          <cell r="E229">
            <v>566</v>
          </cell>
        </row>
        <row r="230">
          <cell r="E230"/>
        </row>
        <row r="231">
          <cell r="E231">
            <v>3196</v>
          </cell>
        </row>
        <row r="232">
          <cell r="E232">
            <v>24</v>
          </cell>
        </row>
        <row r="233">
          <cell r="E233">
            <v>373</v>
          </cell>
        </row>
        <row r="234">
          <cell r="E234">
            <v>383</v>
          </cell>
        </row>
        <row r="235">
          <cell r="E235">
            <v>415</v>
          </cell>
        </row>
        <row r="236">
          <cell r="E236">
            <v>155</v>
          </cell>
        </row>
        <row r="237">
          <cell r="E237"/>
        </row>
        <row r="238">
          <cell r="E238">
            <v>7488</v>
          </cell>
        </row>
        <row r="239">
          <cell r="E239"/>
        </row>
        <row r="240">
          <cell r="E240"/>
        </row>
        <row r="241">
          <cell r="E241"/>
        </row>
        <row r="242">
          <cell r="E242"/>
        </row>
        <row r="243">
          <cell r="E243"/>
        </row>
        <row r="244">
          <cell r="E244">
            <v>1300</v>
          </cell>
        </row>
        <row r="245">
          <cell r="E245">
            <v>551</v>
          </cell>
        </row>
        <row r="246">
          <cell r="E246"/>
        </row>
        <row r="247">
          <cell r="E247">
            <v>2352</v>
          </cell>
        </row>
        <row r="248">
          <cell r="E248">
            <v>888</v>
          </cell>
        </row>
        <row r="249">
          <cell r="E249">
            <v>2170</v>
          </cell>
        </row>
        <row r="250">
          <cell r="E250">
            <v>64</v>
          </cell>
        </row>
        <row r="251">
          <cell r="E251"/>
        </row>
        <row r="252">
          <cell r="E252"/>
        </row>
        <row r="253">
          <cell r="E253">
            <v>319</v>
          </cell>
        </row>
        <row r="254">
          <cell r="E254"/>
        </row>
        <row r="255">
          <cell r="E255"/>
        </row>
        <row r="256">
          <cell r="E256">
            <v>3008</v>
          </cell>
        </row>
        <row r="257">
          <cell r="E257"/>
        </row>
        <row r="258">
          <cell r="E258"/>
        </row>
        <row r="259">
          <cell r="E259">
            <v>1216</v>
          </cell>
        </row>
        <row r="260">
          <cell r="E260"/>
        </row>
        <row r="261">
          <cell r="E261"/>
        </row>
        <row r="262">
          <cell r="E262">
            <v>2844</v>
          </cell>
        </row>
        <row r="263">
          <cell r="E263">
            <v>579</v>
          </cell>
        </row>
        <row r="264">
          <cell r="E264"/>
        </row>
        <row r="265">
          <cell r="E265"/>
        </row>
        <row r="266">
          <cell r="E266"/>
        </row>
        <row r="267">
          <cell r="E267"/>
        </row>
        <row r="268">
          <cell r="E268"/>
        </row>
        <row r="269">
          <cell r="E269"/>
        </row>
        <row r="270">
          <cell r="E270"/>
        </row>
        <row r="271">
          <cell r="E271"/>
        </row>
        <row r="272">
          <cell r="C272">
            <v>33559</v>
          </cell>
          <cell r="D272">
            <v>33373</v>
          </cell>
          <cell r="E272">
            <v>33373</v>
          </cell>
          <cell r="F272">
            <v>0</v>
          </cell>
          <cell r="G272">
            <v>186</v>
          </cell>
          <cell r="AA272">
            <v>11896</v>
          </cell>
          <cell r="AB272">
            <v>11411</v>
          </cell>
          <cell r="AC272">
            <v>10252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31</v>
          </cell>
          <cell r="AJ272">
            <v>0</v>
          </cell>
          <cell r="AL272">
            <v>49085660</v>
          </cell>
        </row>
        <row r="311">
          <cell r="C311">
            <v>2254</v>
          </cell>
          <cell r="D311">
            <v>2242</v>
          </cell>
          <cell r="E311">
            <v>2242</v>
          </cell>
          <cell r="F311">
            <v>0</v>
          </cell>
          <cell r="G311">
            <v>12</v>
          </cell>
          <cell r="AA311">
            <v>176</v>
          </cell>
          <cell r="AB311">
            <v>2052</v>
          </cell>
          <cell r="AC311">
            <v>26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96</v>
          </cell>
          <cell r="AJ311">
            <v>0</v>
          </cell>
          <cell r="AL311">
            <v>8934080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2</v>
          </cell>
          <cell r="AI318">
            <v>0</v>
          </cell>
          <cell r="AJ318">
            <v>0</v>
          </cell>
          <cell r="AL318">
            <v>0</v>
          </cell>
        </row>
        <row r="374">
          <cell r="C374">
            <v>2426</v>
          </cell>
          <cell r="D374">
            <v>2417</v>
          </cell>
          <cell r="E374">
            <v>2417</v>
          </cell>
          <cell r="F374">
            <v>0</v>
          </cell>
          <cell r="G374">
            <v>9</v>
          </cell>
          <cell r="AA374">
            <v>1045</v>
          </cell>
          <cell r="AB374">
            <v>468</v>
          </cell>
          <cell r="AC374">
            <v>913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153</v>
          </cell>
          <cell r="AJ374">
            <v>0</v>
          </cell>
          <cell r="AL374">
            <v>12943560</v>
          </cell>
        </row>
        <row r="411">
          <cell r="C411">
            <v>4419</v>
          </cell>
          <cell r="D411">
            <v>4380</v>
          </cell>
          <cell r="E411">
            <v>4380</v>
          </cell>
          <cell r="F411">
            <v>0</v>
          </cell>
          <cell r="G411">
            <v>39</v>
          </cell>
          <cell r="AA411">
            <v>1320</v>
          </cell>
          <cell r="AB411">
            <v>2947</v>
          </cell>
          <cell r="AC411">
            <v>152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2</v>
          </cell>
          <cell r="AJ411">
            <v>0</v>
          </cell>
          <cell r="AL411">
            <v>12250210</v>
          </cell>
        </row>
        <row r="413">
          <cell r="E413"/>
        </row>
        <row r="414">
          <cell r="E414"/>
        </row>
        <row r="415">
          <cell r="E415"/>
        </row>
        <row r="416">
          <cell r="E416"/>
        </row>
        <row r="417">
          <cell r="E417"/>
        </row>
        <row r="418">
          <cell r="E418"/>
        </row>
        <row r="419">
          <cell r="E419"/>
        </row>
        <row r="420">
          <cell r="E420">
            <v>5</v>
          </cell>
        </row>
        <row r="421">
          <cell r="E421"/>
        </row>
        <row r="422">
          <cell r="E422"/>
        </row>
        <row r="423">
          <cell r="E423"/>
        </row>
        <row r="424">
          <cell r="E424"/>
        </row>
        <row r="425">
          <cell r="E425"/>
        </row>
        <row r="426">
          <cell r="E426"/>
        </row>
        <row r="427">
          <cell r="E427">
            <v>28</v>
          </cell>
        </row>
        <row r="428">
          <cell r="E428"/>
        </row>
        <row r="429">
          <cell r="E429"/>
        </row>
        <row r="430">
          <cell r="E430"/>
        </row>
        <row r="431">
          <cell r="E431"/>
        </row>
        <row r="432">
          <cell r="C432">
            <v>35</v>
          </cell>
          <cell r="D432">
            <v>33</v>
          </cell>
          <cell r="E432">
            <v>33</v>
          </cell>
          <cell r="F432">
            <v>0</v>
          </cell>
          <cell r="G432">
            <v>2</v>
          </cell>
          <cell r="AA432">
            <v>5</v>
          </cell>
          <cell r="AB432">
            <v>30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L432">
            <v>103160</v>
          </cell>
        </row>
        <row r="451">
          <cell r="C451">
            <v>991</v>
          </cell>
          <cell r="D451">
            <v>982</v>
          </cell>
          <cell r="E451">
            <v>982</v>
          </cell>
          <cell r="F451">
            <v>0</v>
          </cell>
          <cell r="G451">
            <v>9</v>
          </cell>
          <cell r="AA451">
            <v>250</v>
          </cell>
          <cell r="AB451">
            <v>719</v>
          </cell>
          <cell r="AC451">
            <v>22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16</v>
          </cell>
          <cell r="AJ451">
            <v>0</v>
          </cell>
          <cell r="AL451">
            <v>4562670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73">
          <cell r="C473">
            <v>5263</v>
          </cell>
          <cell r="D473">
            <v>5142</v>
          </cell>
          <cell r="E473">
            <v>5142</v>
          </cell>
          <cell r="F473">
            <v>0</v>
          </cell>
          <cell r="G473">
            <v>121</v>
          </cell>
          <cell r="AA473">
            <v>2494</v>
          </cell>
          <cell r="AB473">
            <v>1651</v>
          </cell>
          <cell r="AC473">
            <v>1118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5">
          <cell r="E475">
            <v>2</v>
          </cell>
        </row>
        <row r="476">
          <cell r="E476"/>
        </row>
        <row r="477">
          <cell r="E477">
            <v>40</v>
          </cell>
        </row>
        <row r="478">
          <cell r="E478">
            <v>14</v>
          </cell>
        </row>
        <row r="479">
          <cell r="E479"/>
        </row>
        <row r="480">
          <cell r="E480"/>
        </row>
        <row r="481">
          <cell r="E481"/>
        </row>
        <row r="482">
          <cell r="E482"/>
        </row>
        <row r="483">
          <cell r="E483"/>
        </row>
        <row r="484">
          <cell r="E484"/>
        </row>
        <row r="485">
          <cell r="E485">
            <v>16</v>
          </cell>
        </row>
        <row r="486">
          <cell r="E486"/>
        </row>
        <row r="487">
          <cell r="E487"/>
        </row>
        <row r="488">
          <cell r="E488"/>
        </row>
        <row r="489">
          <cell r="E489"/>
        </row>
        <row r="490">
          <cell r="E490"/>
        </row>
        <row r="491">
          <cell r="E491"/>
        </row>
        <row r="492">
          <cell r="E492"/>
        </row>
        <row r="493">
          <cell r="E493"/>
        </row>
        <row r="494">
          <cell r="E494"/>
        </row>
        <row r="495">
          <cell r="E495"/>
        </row>
        <row r="496">
          <cell r="E496"/>
        </row>
        <row r="497">
          <cell r="E497"/>
        </row>
        <row r="498">
          <cell r="E498"/>
        </row>
        <row r="499">
          <cell r="E499"/>
        </row>
        <row r="500">
          <cell r="E500"/>
        </row>
        <row r="501">
          <cell r="E501"/>
        </row>
        <row r="502">
          <cell r="E502"/>
        </row>
        <row r="503">
          <cell r="E503"/>
        </row>
        <row r="504">
          <cell r="E504"/>
        </row>
        <row r="505">
          <cell r="E505"/>
        </row>
        <row r="506">
          <cell r="E506"/>
        </row>
        <row r="507">
          <cell r="E507"/>
        </row>
        <row r="508">
          <cell r="E508"/>
        </row>
        <row r="509">
          <cell r="E509">
            <v>10</v>
          </cell>
        </row>
        <row r="510">
          <cell r="E510"/>
        </row>
        <row r="511">
          <cell r="E511"/>
        </row>
        <row r="512">
          <cell r="C512">
            <v>83</v>
          </cell>
          <cell r="D512">
            <v>82</v>
          </cell>
          <cell r="E512">
            <v>82</v>
          </cell>
          <cell r="F512">
            <v>0</v>
          </cell>
          <cell r="G512">
            <v>1</v>
          </cell>
          <cell r="AA512">
            <v>36</v>
          </cell>
          <cell r="AB512">
            <v>42</v>
          </cell>
          <cell r="AC512">
            <v>5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1</v>
          </cell>
          <cell r="AI512">
            <v>1</v>
          </cell>
          <cell r="AJ512">
            <v>0</v>
          </cell>
          <cell r="AL512">
            <v>152140</v>
          </cell>
        </row>
        <row r="542">
          <cell r="C542">
            <v>2480</v>
          </cell>
          <cell r="D542">
            <v>2463</v>
          </cell>
          <cell r="E542">
            <v>2463</v>
          </cell>
          <cell r="F542">
            <v>0</v>
          </cell>
          <cell r="G542">
            <v>17</v>
          </cell>
          <cell r="AA542">
            <v>354</v>
          </cell>
          <cell r="AB542">
            <v>1476</v>
          </cell>
          <cell r="AC542">
            <v>650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L542">
            <v>3404990</v>
          </cell>
        </row>
        <row r="545">
          <cell r="E545"/>
        </row>
        <row r="546">
          <cell r="E546">
            <v>24</v>
          </cell>
        </row>
        <row r="547">
          <cell r="E547"/>
        </row>
        <row r="548">
          <cell r="E548"/>
        </row>
        <row r="549">
          <cell r="E549">
            <v>50</v>
          </cell>
        </row>
        <row r="550">
          <cell r="E550">
            <v>870</v>
          </cell>
        </row>
        <row r="551">
          <cell r="E551">
            <v>58</v>
          </cell>
        </row>
        <row r="552">
          <cell r="E552">
            <v>112</v>
          </cell>
        </row>
        <row r="553">
          <cell r="E553">
            <v>13</v>
          </cell>
        </row>
        <row r="554">
          <cell r="E554">
            <v>16</v>
          </cell>
        </row>
        <row r="555">
          <cell r="E555"/>
        </row>
        <row r="556">
          <cell r="E556">
            <v>4</v>
          </cell>
        </row>
        <row r="557">
          <cell r="E557">
            <v>81</v>
          </cell>
        </row>
        <row r="558">
          <cell r="E558"/>
        </row>
        <row r="559">
          <cell r="E559">
            <v>10</v>
          </cell>
        </row>
        <row r="560">
          <cell r="E560">
            <v>2</v>
          </cell>
        </row>
        <row r="561">
          <cell r="E561">
            <v>2</v>
          </cell>
        </row>
        <row r="562">
          <cell r="E562"/>
        </row>
        <row r="563">
          <cell r="E563">
            <v>2</v>
          </cell>
        </row>
        <row r="564">
          <cell r="E564"/>
        </row>
        <row r="565">
          <cell r="E565">
            <v>1</v>
          </cell>
        </row>
        <row r="566">
          <cell r="E566">
            <v>2</v>
          </cell>
        </row>
        <row r="567">
          <cell r="E567"/>
        </row>
        <row r="568">
          <cell r="E568"/>
        </row>
        <row r="569">
          <cell r="E569"/>
        </row>
        <row r="570">
          <cell r="E570">
            <v>35</v>
          </cell>
        </row>
        <row r="571">
          <cell r="E571"/>
        </row>
        <row r="572">
          <cell r="E572">
            <v>253</v>
          </cell>
        </row>
        <row r="573">
          <cell r="E573">
            <v>1</v>
          </cell>
        </row>
        <row r="574">
          <cell r="E574"/>
        </row>
        <row r="575">
          <cell r="E575"/>
        </row>
        <row r="576">
          <cell r="E576"/>
        </row>
        <row r="577">
          <cell r="E577">
            <v>47</v>
          </cell>
        </row>
        <row r="578">
          <cell r="E578">
            <v>39</v>
          </cell>
        </row>
        <row r="579">
          <cell r="E579">
            <v>3</v>
          </cell>
        </row>
        <row r="580">
          <cell r="E580">
            <v>41</v>
          </cell>
        </row>
        <row r="581">
          <cell r="E581">
            <v>56</v>
          </cell>
        </row>
        <row r="582">
          <cell r="E582">
            <v>3</v>
          </cell>
        </row>
        <row r="583">
          <cell r="E583"/>
        </row>
        <row r="584">
          <cell r="E584">
            <v>18</v>
          </cell>
        </row>
        <row r="585">
          <cell r="E585">
            <v>181</v>
          </cell>
        </row>
        <row r="586">
          <cell r="E586">
            <v>60</v>
          </cell>
        </row>
        <row r="587">
          <cell r="E587">
            <v>15</v>
          </cell>
        </row>
        <row r="588">
          <cell r="E588">
            <v>1</v>
          </cell>
        </row>
        <row r="589">
          <cell r="E589">
            <v>782</v>
          </cell>
        </row>
        <row r="590">
          <cell r="E590">
            <v>13</v>
          </cell>
        </row>
        <row r="591">
          <cell r="E591">
            <v>19</v>
          </cell>
        </row>
        <row r="592">
          <cell r="E592">
            <v>1</v>
          </cell>
        </row>
        <row r="593">
          <cell r="E593">
            <v>1</v>
          </cell>
        </row>
        <row r="594">
          <cell r="E594">
            <v>21</v>
          </cell>
        </row>
        <row r="595">
          <cell r="E595">
            <v>414</v>
          </cell>
        </row>
        <row r="596">
          <cell r="E596">
            <v>96</v>
          </cell>
        </row>
        <row r="597">
          <cell r="E597"/>
        </row>
        <row r="598">
          <cell r="E598">
            <v>2</v>
          </cell>
        </row>
        <row r="600">
          <cell r="C600">
            <v>3381</v>
          </cell>
          <cell r="D600">
            <v>3349</v>
          </cell>
          <cell r="E600">
            <v>3349</v>
          </cell>
          <cell r="F600">
            <v>0</v>
          </cell>
          <cell r="G600">
            <v>32</v>
          </cell>
          <cell r="AA600">
            <v>297</v>
          </cell>
          <cell r="AB600">
            <v>1088</v>
          </cell>
          <cell r="AC600">
            <v>1996</v>
          </cell>
          <cell r="AD600">
            <v>2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L600">
            <v>29445310</v>
          </cell>
        </row>
        <row r="623">
          <cell r="C623">
            <v>2</v>
          </cell>
          <cell r="D623">
            <v>2</v>
          </cell>
          <cell r="E623">
            <v>2</v>
          </cell>
          <cell r="F623">
            <v>0</v>
          </cell>
          <cell r="G623">
            <v>0</v>
          </cell>
          <cell r="AA623">
            <v>0</v>
          </cell>
          <cell r="AB623">
            <v>2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L623">
            <v>44640</v>
          </cell>
        </row>
        <row r="650">
          <cell r="C650">
            <v>180</v>
          </cell>
          <cell r="D650">
            <v>180</v>
          </cell>
          <cell r="E650">
            <v>180</v>
          </cell>
          <cell r="F650">
            <v>0</v>
          </cell>
          <cell r="G650">
            <v>0</v>
          </cell>
          <cell r="AA650">
            <v>12</v>
          </cell>
          <cell r="AB650">
            <v>85</v>
          </cell>
          <cell r="AC650">
            <v>83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L650">
            <v>10344950</v>
          </cell>
        </row>
        <row r="652">
          <cell r="C652">
            <v>134</v>
          </cell>
          <cell r="D652">
            <v>134</v>
          </cell>
          <cell r="E652">
            <v>134</v>
          </cell>
          <cell r="F652"/>
          <cell r="G652"/>
          <cell r="AA652"/>
          <cell r="AB652">
            <v>134</v>
          </cell>
          <cell r="AC652"/>
          <cell r="AD652"/>
          <cell r="AE652"/>
          <cell r="AF652"/>
          <cell r="AG652"/>
          <cell r="AH652"/>
          <cell r="AI652"/>
          <cell r="AJ652"/>
          <cell r="AL652">
            <v>770500</v>
          </cell>
        </row>
        <row r="653">
          <cell r="C653">
            <v>202</v>
          </cell>
          <cell r="D653">
            <v>202</v>
          </cell>
          <cell r="E653">
            <v>202</v>
          </cell>
          <cell r="F653"/>
          <cell r="G653"/>
          <cell r="AA653">
            <v>71</v>
          </cell>
          <cell r="AB653">
            <v>131</v>
          </cell>
          <cell r="AC653"/>
          <cell r="AD653"/>
          <cell r="AE653"/>
          <cell r="AF653"/>
          <cell r="AG653"/>
          <cell r="AH653"/>
          <cell r="AI653"/>
          <cell r="AJ653"/>
          <cell r="AL653">
            <v>4252100</v>
          </cell>
        </row>
        <row r="672">
          <cell r="C672">
            <v>1232</v>
          </cell>
          <cell r="D672">
            <v>1232</v>
          </cell>
          <cell r="E672">
            <v>1232</v>
          </cell>
          <cell r="F672">
            <v>0</v>
          </cell>
          <cell r="G672">
            <v>0</v>
          </cell>
          <cell r="AA672">
            <v>503</v>
          </cell>
          <cell r="AB672">
            <v>729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1</v>
          </cell>
          <cell r="AJ672">
            <v>0</v>
          </cell>
          <cell r="AL672">
            <v>18319400</v>
          </cell>
        </row>
        <row r="704"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4</v>
          </cell>
          <cell r="AJ704">
            <v>0</v>
          </cell>
          <cell r="AL704">
            <v>0</v>
          </cell>
        </row>
        <row r="763"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2</v>
          </cell>
          <cell r="AJ770">
            <v>0</v>
          </cell>
          <cell r="AL770">
            <v>0</v>
          </cell>
        </row>
        <row r="777"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7</v>
          </cell>
          <cell r="AJ777">
            <v>0</v>
          </cell>
          <cell r="AL777">
            <v>0</v>
          </cell>
        </row>
        <row r="781"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7</v>
          </cell>
          <cell r="AJ781">
            <v>0</v>
          </cell>
          <cell r="AL781">
            <v>0</v>
          </cell>
        </row>
        <row r="788"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L788">
            <v>0</v>
          </cell>
        </row>
        <row r="797"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801"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5"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L805">
            <v>0</v>
          </cell>
        </row>
        <row r="809"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L809">
            <v>0</v>
          </cell>
        </row>
        <row r="817"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20"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1</v>
          </cell>
          <cell r="AJ820">
            <v>0</v>
          </cell>
          <cell r="AL820">
            <v>0</v>
          </cell>
        </row>
        <row r="828"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2</v>
          </cell>
          <cell r="AJ828">
            <v>0</v>
          </cell>
          <cell r="AL828">
            <v>0</v>
          </cell>
        </row>
        <row r="833"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51"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L851">
            <v>0</v>
          </cell>
        </row>
        <row r="869"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930">
          <cell r="C930">
            <v>4860</v>
          </cell>
          <cell r="D930">
            <v>4860</v>
          </cell>
          <cell r="E930">
            <v>4860</v>
          </cell>
          <cell r="F930">
            <v>0</v>
          </cell>
          <cell r="G930">
            <v>0</v>
          </cell>
          <cell r="AA930">
            <v>2173</v>
          </cell>
          <cell r="AB930">
            <v>2687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46">
          <cell r="C946">
            <v>944</v>
          </cell>
          <cell r="E946">
            <v>944</v>
          </cell>
          <cell r="AL946">
            <v>7468340</v>
          </cell>
        </row>
        <row r="958"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L958">
            <v>0</v>
          </cell>
        </row>
        <row r="961">
          <cell r="C961">
            <v>0</v>
          </cell>
        </row>
        <row r="981">
          <cell r="C981">
            <v>0</v>
          </cell>
          <cell r="E981">
            <v>0</v>
          </cell>
        </row>
        <row r="983">
          <cell r="C983">
            <v>344</v>
          </cell>
          <cell r="E983">
            <v>344</v>
          </cell>
          <cell r="AL983">
            <v>2683200</v>
          </cell>
        </row>
        <row r="984">
          <cell r="C984">
            <v>274</v>
          </cell>
          <cell r="E984">
            <v>274</v>
          </cell>
          <cell r="AL984">
            <v>838440</v>
          </cell>
        </row>
        <row r="985">
          <cell r="C985">
            <v>590</v>
          </cell>
          <cell r="E985">
            <v>590</v>
          </cell>
          <cell r="AL985">
            <v>1805400</v>
          </cell>
        </row>
        <row r="986">
          <cell r="C986">
            <v>20</v>
          </cell>
          <cell r="E986">
            <v>20</v>
          </cell>
          <cell r="AL986">
            <v>243200</v>
          </cell>
        </row>
        <row r="987">
          <cell r="C987">
            <v>72</v>
          </cell>
          <cell r="E987">
            <v>72</v>
          </cell>
          <cell r="AL987">
            <v>1024560</v>
          </cell>
        </row>
        <row r="988">
          <cell r="C988">
            <v>14</v>
          </cell>
          <cell r="E988">
            <v>14</v>
          </cell>
          <cell r="AL988">
            <v>452200</v>
          </cell>
        </row>
        <row r="989">
          <cell r="C989">
            <v>0</v>
          </cell>
          <cell r="E989"/>
          <cell r="AL989">
            <v>0</v>
          </cell>
        </row>
        <row r="990">
          <cell r="C990">
            <v>0</v>
          </cell>
          <cell r="E990"/>
          <cell r="AL990">
            <v>0</v>
          </cell>
        </row>
        <row r="993">
          <cell r="C993">
            <v>22</v>
          </cell>
          <cell r="E993">
            <v>22</v>
          </cell>
          <cell r="AL993">
            <v>354640</v>
          </cell>
        </row>
        <row r="994">
          <cell r="C994">
            <v>0</v>
          </cell>
          <cell r="E994"/>
          <cell r="AL994">
            <v>0</v>
          </cell>
        </row>
        <row r="995">
          <cell r="C995">
            <v>0</v>
          </cell>
          <cell r="E995"/>
          <cell r="AL995">
            <v>0</v>
          </cell>
        </row>
        <row r="996">
          <cell r="C996">
            <v>0</v>
          </cell>
          <cell r="E996"/>
          <cell r="AL996">
            <v>0</v>
          </cell>
        </row>
        <row r="997">
          <cell r="C997">
            <v>0</v>
          </cell>
          <cell r="E997"/>
          <cell r="AL997">
            <v>0</v>
          </cell>
        </row>
        <row r="998">
          <cell r="C998">
            <v>3</v>
          </cell>
          <cell r="E998">
            <v>3</v>
          </cell>
          <cell r="AL998">
            <v>3446160</v>
          </cell>
        </row>
        <row r="999">
          <cell r="C999">
            <v>25</v>
          </cell>
          <cell r="D999">
            <v>25</v>
          </cell>
          <cell r="E999">
            <v>25</v>
          </cell>
          <cell r="F999">
            <v>0</v>
          </cell>
          <cell r="G999">
            <v>0</v>
          </cell>
          <cell r="AA999">
            <v>6</v>
          </cell>
          <cell r="AB999">
            <v>19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</row>
        <row r="1053">
          <cell r="C1053">
            <v>10</v>
          </cell>
          <cell r="D1053">
            <v>10</v>
          </cell>
          <cell r="E1053">
            <v>10</v>
          </cell>
          <cell r="F1053">
            <v>0</v>
          </cell>
          <cell r="G1053">
            <v>0</v>
          </cell>
          <cell r="AA1053">
            <v>10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125">
          <cell r="C1125">
            <v>2</v>
          </cell>
          <cell r="H1125">
            <v>2</v>
          </cell>
          <cell r="I1125">
            <v>0</v>
          </cell>
          <cell r="J1125">
            <v>2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P1125">
            <v>0</v>
          </cell>
          <cell r="Q1125">
            <v>0</v>
          </cell>
          <cell r="S1125">
            <v>0</v>
          </cell>
          <cell r="T1125">
            <v>2</v>
          </cell>
          <cell r="V1125">
            <v>0</v>
          </cell>
          <cell r="W1125">
            <v>0</v>
          </cell>
          <cell r="Y1125">
            <v>0</v>
          </cell>
          <cell r="Z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2</v>
          </cell>
          <cell r="AL1125">
            <v>0</v>
          </cell>
        </row>
        <row r="1182">
          <cell r="C1182">
            <v>1532</v>
          </cell>
          <cell r="D1182">
            <v>1532</v>
          </cell>
          <cell r="E1182">
            <v>1532</v>
          </cell>
          <cell r="F1182">
            <v>0</v>
          </cell>
          <cell r="G1182">
            <v>0</v>
          </cell>
          <cell r="AA1182">
            <v>8</v>
          </cell>
          <cell r="AB1182">
            <v>1524</v>
          </cell>
          <cell r="AC1182">
            <v>0</v>
          </cell>
          <cell r="AD1182">
            <v>0</v>
          </cell>
          <cell r="AE1182">
            <v>0</v>
          </cell>
          <cell r="AF1182">
            <v>0</v>
          </cell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262">
          <cell r="C1262">
            <v>138</v>
          </cell>
          <cell r="H1262">
            <v>135</v>
          </cell>
          <cell r="I1262">
            <v>124</v>
          </cell>
          <cell r="J1262">
            <v>11</v>
          </cell>
          <cell r="K1262">
            <v>2</v>
          </cell>
          <cell r="L1262">
            <v>1</v>
          </cell>
          <cell r="M1262">
            <v>0</v>
          </cell>
          <cell r="N1262">
            <v>0</v>
          </cell>
          <cell r="P1262">
            <v>0</v>
          </cell>
          <cell r="Q1262">
            <v>4</v>
          </cell>
          <cell r="S1262">
            <v>0</v>
          </cell>
          <cell r="T1262">
            <v>96</v>
          </cell>
          <cell r="V1262">
            <v>0</v>
          </cell>
          <cell r="W1262">
            <v>0</v>
          </cell>
          <cell r="Y1262">
            <v>0</v>
          </cell>
          <cell r="Z1262">
            <v>0</v>
          </cell>
          <cell r="AD1262">
            <v>0</v>
          </cell>
          <cell r="AE1262">
            <v>67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11</v>
          </cell>
          <cell r="AL1262">
            <v>60084115</v>
          </cell>
        </row>
        <row r="1327">
          <cell r="C1327">
            <v>405</v>
          </cell>
          <cell r="D1327">
            <v>405</v>
          </cell>
          <cell r="E1327">
            <v>404</v>
          </cell>
          <cell r="F1327">
            <v>1</v>
          </cell>
          <cell r="G1327">
            <v>0</v>
          </cell>
          <cell r="AA1327">
            <v>50</v>
          </cell>
          <cell r="AB1327">
            <v>348</v>
          </cell>
          <cell r="AC1327">
            <v>7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1</v>
          </cell>
        </row>
        <row r="1401">
          <cell r="I1401">
            <v>32</v>
          </cell>
          <cell r="L1401">
            <v>2</v>
          </cell>
          <cell r="AL1401">
            <v>3491595</v>
          </cell>
        </row>
        <row r="1404">
          <cell r="C1404">
            <v>41</v>
          </cell>
          <cell r="H1404">
            <v>38</v>
          </cell>
          <cell r="I1404">
            <v>32</v>
          </cell>
          <cell r="J1404">
            <v>6</v>
          </cell>
          <cell r="K1404">
            <v>1</v>
          </cell>
          <cell r="L1404">
            <v>2</v>
          </cell>
          <cell r="M1404">
            <v>0</v>
          </cell>
          <cell r="N1404">
            <v>0</v>
          </cell>
          <cell r="P1404">
            <v>17</v>
          </cell>
          <cell r="Q1404">
            <v>7</v>
          </cell>
          <cell r="S1404">
            <v>0</v>
          </cell>
          <cell r="T1404">
            <v>0</v>
          </cell>
          <cell r="V1404">
            <v>0</v>
          </cell>
          <cell r="W1404">
            <v>0</v>
          </cell>
          <cell r="Y1404">
            <v>0</v>
          </cell>
          <cell r="Z1404">
            <v>1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7</v>
          </cell>
        </row>
        <row r="1406">
          <cell r="C1406">
            <v>0</v>
          </cell>
          <cell r="E1406"/>
          <cell r="AL1406">
            <v>0</v>
          </cell>
        </row>
        <row r="1407"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68">
          <cell r="C1468">
            <v>3</v>
          </cell>
          <cell r="H1468">
            <v>3</v>
          </cell>
          <cell r="I1468">
            <v>3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P1468">
            <v>0</v>
          </cell>
          <cell r="Q1468">
            <v>3</v>
          </cell>
          <cell r="S1468">
            <v>0</v>
          </cell>
          <cell r="T1468">
            <v>0</v>
          </cell>
          <cell r="V1468">
            <v>0</v>
          </cell>
          <cell r="W1468">
            <v>0</v>
          </cell>
          <cell r="Y1468">
            <v>0</v>
          </cell>
          <cell r="Z1468">
            <v>0</v>
          </cell>
          <cell r="AD1468">
            <v>0</v>
          </cell>
          <cell r="AE1468">
            <v>0</v>
          </cell>
          <cell r="AF1468">
            <v>0</v>
          </cell>
          <cell r="AG1468">
            <v>0</v>
          </cell>
          <cell r="AH1468">
            <v>0</v>
          </cell>
          <cell r="AI1468">
            <v>0</v>
          </cell>
          <cell r="AJ1468">
            <v>0</v>
          </cell>
          <cell r="AL1468">
            <v>621320</v>
          </cell>
        </row>
        <row r="1537">
          <cell r="C1537">
            <v>34</v>
          </cell>
          <cell r="H1537">
            <v>34</v>
          </cell>
          <cell r="I1537">
            <v>33</v>
          </cell>
          <cell r="J1537">
            <v>1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P1537">
            <v>0</v>
          </cell>
          <cell r="Q1537">
            <v>0</v>
          </cell>
          <cell r="S1537">
            <v>0</v>
          </cell>
          <cell r="T1537">
            <v>0</v>
          </cell>
          <cell r="V1537">
            <v>0</v>
          </cell>
          <cell r="W1537">
            <v>0</v>
          </cell>
          <cell r="Y1537">
            <v>0</v>
          </cell>
          <cell r="Z1537">
            <v>0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1</v>
          </cell>
          <cell r="AL1537">
            <v>1307880</v>
          </cell>
        </row>
        <row r="1555">
          <cell r="C1555">
            <v>748</v>
          </cell>
          <cell r="D1555">
            <v>748</v>
          </cell>
          <cell r="E1555">
            <v>747</v>
          </cell>
          <cell r="F1555">
            <v>1</v>
          </cell>
          <cell r="G1555">
            <v>0</v>
          </cell>
          <cell r="AA1555">
            <v>748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1</v>
          </cell>
        </row>
        <row r="1582">
          <cell r="C1582">
            <v>74</v>
          </cell>
          <cell r="H1582">
            <v>61</v>
          </cell>
          <cell r="I1582">
            <v>48</v>
          </cell>
          <cell r="J1582">
            <v>13</v>
          </cell>
          <cell r="K1582">
            <v>6</v>
          </cell>
          <cell r="L1582">
            <v>6</v>
          </cell>
          <cell r="M1582">
            <v>0</v>
          </cell>
          <cell r="N1582">
            <v>1</v>
          </cell>
          <cell r="P1582">
            <v>0</v>
          </cell>
          <cell r="Q1582">
            <v>0</v>
          </cell>
          <cell r="S1582">
            <v>0</v>
          </cell>
          <cell r="T1582">
            <v>0</v>
          </cell>
          <cell r="V1582">
            <v>0</v>
          </cell>
          <cell r="W1582">
            <v>0</v>
          </cell>
          <cell r="Y1582">
            <v>0</v>
          </cell>
          <cell r="Z1582">
            <v>0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16</v>
          </cell>
          <cell r="AL1582">
            <v>2153185</v>
          </cell>
        </row>
        <row r="1691">
          <cell r="C1691">
            <v>22400</v>
          </cell>
          <cell r="D1691">
            <v>21587</v>
          </cell>
          <cell r="E1691">
            <v>21587</v>
          </cell>
          <cell r="F1691">
            <v>0</v>
          </cell>
          <cell r="G1691">
            <v>813</v>
          </cell>
          <cell r="AA1691">
            <v>21228</v>
          </cell>
          <cell r="AB1691">
            <v>285</v>
          </cell>
          <cell r="AC1691">
            <v>887</v>
          </cell>
          <cell r="AD1691">
            <v>0</v>
          </cell>
          <cell r="AE1691">
            <v>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</row>
        <row r="1693">
          <cell r="C1693">
            <v>679</v>
          </cell>
          <cell r="E1693">
            <v>663</v>
          </cell>
          <cell r="AL1693">
            <v>3659760</v>
          </cell>
        </row>
        <row r="1694">
          <cell r="C1694">
            <v>27</v>
          </cell>
          <cell r="E1694">
            <v>27</v>
          </cell>
          <cell r="AL1694">
            <v>419850</v>
          </cell>
        </row>
        <row r="1695">
          <cell r="C1695">
            <v>69</v>
          </cell>
          <cell r="E1695">
            <v>69</v>
          </cell>
          <cell r="AL1695">
            <v>1820220</v>
          </cell>
        </row>
        <row r="1696">
          <cell r="C1696">
            <v>0</v>
          </cell>
          <cell r="E1696"/>
          <cell r="AL1696">
            <v>0</v>
          </cell>
        </row>
        <row r="1697">
          <cell r="C1697">
            <v>173</v>
          </cell>
          <cell r="E1697">
            <v>172</v>
          </cell>
          <cell r="AL1697">
            <v>9654360</v>
          </cell>
        </row>
        <row r="1698">
          <cell r="C1698">
            <v>0</v>
          </cell>
          <cell r="E1698"/>
          <cell r="AL1698">
            <v>0</v>
          </cell>
        </row>
        <row r="1699">
          <cell r="C1699">
            <v>0</v>
          </cell>
          <cell r="E1699"/>
          <cell r="AL1699">
            <v>0</v>
          </cell>
        </row>
        <row r="1700">
          <cell r="C1700">
            <v>0</v>
          </cell>
          <cell r="E1700"/>
          <cell r="AL1700">
            <v>0</v>
          </cell>
        </row>
        <row r="1701">
          <cell r="C1701">
            <v>0</v>
          </cell>
          <cell r="E1701"/>
          <cell r="AL1701">
            <v>0</v>
          </cell>
        </row>
        <row r="1702">
          <cell r="C1702">
            <v>0</v>
          </cell>
          <cell r="E1702"/>
          <cell r="AL1702">
            <v>0</v>
          </cell>
        </row>
        <row r="1703">
          <cell r="C1703">
            <v>0</v>
          </cell>
          <cell r="E1703"/>
          <cell r="AL1703">
            <v>0</v>
          </cell>
        </row>
        <row r="1704">
          <cell r="C1704">
            <v>0</v>
          </cell>
          <cell r="E1704"/>
          <cell r="AL1704">
            <v>0</v>
          </cell>
        </row>
        <row r="1705">
          <cell r="C1705">
            <v>0</v>
          </cell>
          <cell r="E1705"/>
          <cell r="AL1705">
            <v>0</v>
          </cell>
        </row>
        <row r="1706">
          <cell r="C1706">
            <v>0</v>
          </cell>
          <cell r="E1706"/>
          <cell r="AL1706">
            <v>0</v>
          </cell>
        </row>
        <row r="1707">
          <cell r="C1707">
            <v>0</v>
          </cell>
          <cell r="E1707"/>
          <cell r="AL1707">
            <v>0</v>
          </cell>
        </row>
        <row r="1708">
          <cell r="C1708">
            <v>0</v>
          </cell>
          <cell r="E1708"/>
          <cell r="AL1708">
            <v>0</v>
          </cell>
        </row>
        <row r="1709">
          <cell r="C1709">
            <v>0</v>
          </cell>
          <cell r="E1709"/>
          <cell r="AL1709">
            <v>0</v>
          </cell>
        </row>
        <row r="1710">
          <cell r="C1710">
            <v>0</v>
          </cell>
          <cell r="E1710"/>
          <cell r="AL1710">
            <v>0</v>
          </cell>
        </row>
        <row r="1711">
          <cell r="C1711">
            <v>0</v>
          </cell>
          <cell r="E1711"/>
          <cell r="AL1711">
            <v>0</v>
          </cell>
        </row>
        <row r="1712">
          <cell r="C1712">
            <v>0</v>
          </cell>
          <cell r="E1712"/>
          <cell r="AL1712">
            <v>0</v>
          </cell>
        </row>
        <row r="1713">
          <cell r="C1713">
            <v>0</v>
          </cell>
          <cell r="E1713"/>
          <cell r="AL1713">
            <v>0</v>
          </cell>
        </row>
        <row r="1714">
          <cell r="C1714">
            <v>0</v>
          </cell>
          <cell r="E1714"/>
          <cell r="AL1714">
            <v>0</v>
          </cell>
        </row>
        <row r="1715">
          <cell r="C1715">
            <v>0</v>
          </cell>
          <cell r="E1715"/>
          <cell r="AL1715">
            <v>0</v>
          </cell>
        </row>
        <row r="1716">
          <cell r="C1716">
            <v>0</v>
          </cell>
          <cell r="E1716"/>
          <cell r="AL1716">
            <v>0</v>
          </cell>
        </row>
        <row r="1717">
          <cell r="C1717">
            <v>948</v>
          </cell>
          <cell r="D1717">
            <v>931</v>
          </cell>
          <cell r="E1717">
            <v>931</v>
          </cell>
          <cell r="F1717">
            <v>0</v>
          </cell>
          <cell r="G1717">
            <v>17</v>
          </cell>
          <cell r="AA1717">
            <v>162</v>
          </cell>
          <cell r="AB1717">
            <v>570</v>
          </cell>
          <cell r="AC1717">
            <v>216</v>
          </cell>
          <cell r="AD1717">
            <v>2</v>
          </cell>
          <cell r="AE1717">
            <v>0</v>
          </cell>
          <cell r="AF1717">
            <v>0</v>
          </cell>
          <cell r="AG1717">
            <v>0</v>
          </cell>
          <cell r="AH1717">
            <v>0</v>
          </cell>
          <cell r="AI1717">
            <v>0</v>
          </cell>
          <cell r="AJ1717">
            <v>0</v>
          </cell>
        </row>
        <row r="1719"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  <cell r="AE1719">
            <v>0</v>
          </cell>
          <cell r="AF1719">
            <v>0</v>
          </cell>
          <cell r="AG1719">
            <v>0</v>
          </cell>
          <cell r="AH1719">
            <v>0</v>
          </cell>
          <cell r="AI1719">
            <v>0</v>
          </cell>
          <cell r="AJ1719">
            <v>0</v>
          </cell>
        </row>
        <row r="1787">
          <cell r="I1787">
            <v>1</v>
          </cell>
          <cell r="L1787">
            <v>0</v>
          </cell>
          <cell r="P1787">
            <v>0</v>
          </cell>
          <cell r="Q1787">
            <v>0</v>
          </cell>
          <cell r="S1787">
            <v>0</v>
          </cell>
          <cell r="T1787">
            <v>3</v>
          </cell>
          <cell r="V1787">
            <v>0</v>
          </cell>
          <cell r="W1787">
            <v>1</v>
          </cell>
          <cell r="Y1787">
            <v>0</v>
          </cell>
          <cell r="Z1787">
            <v>0</v>
          </cell>
          <cell r="AL1787">
            <v>248990</v>
          </cell>
        </row>
        <row r="1790">
          <cell r="C1790">
            <v>0</v>
          </cell>
        </row>
        <row r="1799">
          <cell r="P1799">
            <v>0</v>
          </cell>
          <cell r="Q1799">
            <v>0</v>
          </cell>
          <cell r="S1799">
            <v>0</v>
          </cell>
          <cell r="T1799">
            <v>0</v>
          </cell>
          <cell r="V1799">
            <v>0</v>
          </cell>
          <cell r="W1799">
            <v>0</v>
          </cell>
          <cell r="Y1799">
            <v>0</v>
          </cell>
          <cell r="Z1799">
            <v>0</v>
          </cell>
        </row>
        <row r="1800">
          <cell r="C1800">
            <v>4</v>
          </cell>
          <cell r="H1800">
            <v>4</v>
          </cell>
          <cell r="I1800">
            <v>1</v>
          </cell>
          <cell r="J1800">
            <v>3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AD1800">
            <v>0</v>
          </cell>
          <cell r="AE1800">
            <v>0</v>
          </cell>
          <cell r="AF1800">
            <v>0</v>
          </cell>
          <cell r="AG1800">
            <v>0</v>
          </cell>
          <cell r="AH1800">
            <v>0</v>
          </cell>
          <cell r="AI1800">
            <v>0</v>
          </cell>
          <cell r="AJ1800">
            <v>3</v>
          </cell>
        </row>
        <row r="1866">
          <cell r="I1866">
            <v>6</v>
          </cell>
          <cell r="L1866">
            <v>0</v>
          </cell>
          <cell r="AL1866">
            <v>424420</v>
          </cell>
        </row>
        <row r="1870">
          <cell r="C1870">
            <v>6</v>
          </cell>
          <cell r="H1870">
            <v>6</v>
          </cell>
          <cell r="I1870">
            <v>6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P1870">
            <v>0</v>
          </cell>
          <cell r="Q1870">
            <v>0</v>
          </cell>
          <cell r="S1870">
            <v>0</v>
          </cell>
          <cell r="T1870">
            <v>0</v>
          </cell>
          <cell r="V1870">
            <v>0</v>
          </cell>
          <cell r="W1870">
            <v>0</v>
          </cell>
          <cell r="Y1870">
            <v>0</v>
          </cell>
          <cell r="Z1870">
            <v>1</v>
          </cell>
          <cell r="AD1870">
            <v>0</v>
          </cell>
          <cell r="AE1870">
            <v>0</v>
          </cell>
          <cell r="AF1870">
            <v>0</v>
          </cell>
          <cell r="AG1870">
            <v>0</v>
          </cell>
          <cell r="AH1870">
            <v>0</v>
          </cell>
          <cell r="AI1870">
            <v>0</v>
          </cell>
          <cell r="AJ1870">
            <v>0</v>
          </cell>
        </row>
        <row r="1934">
          <cell r="C1934">
            <v>282</v>
          </cell>
          <cell r="D1934">
            <v>281</v>
          </cell>
          <cell r="E1934">
            <v>281</v>
          </cell>
          <cell r="F1934">
            <v>0</v>
          </cell>
          <cell r="G1934">
            <v>1</v>
          </cell>
          <cell r="AA1934">
            <v>108</v>
          </cell>
          <cell r="AB1934">
            <v>159</v>
          </cell>
          <cell r="AC1934">
            <v>15</v>
          </cell>
          <cell r="AD1934">
            <v>0</v>
          </cell>
          <cell r="AE1934">
            <v>0</v>
          </cell>
          <cell r="AF1934">
            <v>0</v>
          </cell>
          <cell r="AG1934">
            <v>0</v>
          </cell>
          <cell r="AH1934">
            <v>0</v>
          </cell>
          <cell r="AI1934">
            <v>0</v>
          </cell>
          <cell r="AJ1934">
            <v>0</v>
          </cell>
        </row>
        <row r="1937">
          <cell r="C1937">
            <v>101</v>
          </cell>
          <cell r="E1937">
            <v>101</v>
          </cell>
          <cell r="AL1937">
            <v>3848100</v>
          </cell>
        </row>
        <row r="1938">
          <cell r="C1938">
            <v>0</v>
          </cell>
          <cell r="E1938"/>
          <cell r="AL1938">
            <v>0</v>
          </cell>
        </row>
        <row r="1939">
          <cell r="C1939">
            <v>21</v>
          </cell>
          <cell r="E1939">
            <v>15</v>
          </cell>
          <cell r="AL1939">
            <v>734250</v>
          </cell>
        </row>
        <row r="1940">
          <cell r="C1940">
            <v>122</v>
          </cell>
          <cell r="D1940">
            <v>116</v>
          </cell>
          <cell r="E1940">
            <v>116</v>
          </cell>
          <cell r="F1940">
            <v>0</v>
          </cell>
          <cell r="G1940">
            <v>6</v>
          </cell>
          <cell r="AA1940">
            <v>15</v>
          </cell>
          <cell r="AB1940">
            <v>107</v>
          </cell>
          <cell r="AC1940">
            <v>0</v>
          </cell>
          <cell r="AD1940">
            <v>0</v>
          </cell>
          <cell r="AE1940">
            <v>0</v>
          </cell>
          <cell r="AF1940">
            <v>0</v>
          </cell>
          <cell r="AG1940">
            <v>0</v>
          </cell>
          <cell r="AH1940">
            <v>0</v>
          </cell>
          <cell r="AI1940">
            <v>0</v>
          </cell>
          <cell r="AJ1940">
            <v>0</v>
          </cell>
        </row>
        <row r="1988">
          <cell r="C1988">
            <v>0</v>
          </cell>
        </row>
        <row r="2025">
          <cell r="I2025">
            <v>158</v>
          </cell>
          <cell r="L2025">
            <v>11</v>
          </cell>
          <cell r="AL2025">
            <v>45459590</v>
          </cell>
        </row>
        <row r="2032">
          <cell r="C2032">
            <v>198</v>
          </cell>
          <cell r="H2032">
            <v>180</v>
          </cell>
          <cell r="I2032">
            <v>158</v>
          </cell>
          <cell r="J2032">
            <v>22</v>
          </cell>
          <cell r="K2032">
            <v>3</v>
          </cell>
          <cell r="L2032">
            <v>11</v>
          </cell>
          <cell r="M2032">
            <v>3</v>
          </cell>
          <cell r="N2032">
            <v>1</v>
          </cell>
          <cell r="P2032">
            <v>0</v>
          </cell>
          <cell r="Q2032">
            <v>62</v>
          </cell>
          <cell r="S2032">
            <v>8</v>
          </cell>
          <cell r="T2032">
            <v>20</v>
          </cell>
          <cell r="V2032">
            <v>0</v>
          </cell>
          <cell r="W2032">
            <v>1</v>
          </cell>
          <cell r="Y2032">
            <v>16</v>
          </cell>
          <cell r="Z2032">
            <v>91</v>
          </cell>
          <cell r="AD2032">
            <v>0</v>
          </cell>
          <cell r="AE2032">
            <v>0</v>
          </cell>
          <cell r="AF2032">
            <v>1</v>
          </cell>
          <cell r="AG2032">
            <v>0</v>
          </cell>
          <cell r="AH2032">
            <v>0</v>
          </cell>
          <cell r="AI2032">
            <v>0</v>
          </cell>
          <cell r="AJ2032">
            <v>23</v>
          </cell>
        </row>
        <row r="2071">
          <cell r="C2071">
            <v>11</v>
          </cell>
          <cell r="H2071">
            <v>10</v>
          </cell>
          <cell r="I2071">
            <v>9</v>
          </cell>
          <cell r="J2071">
            <v>1</v>
          </cell>
          <cell r="K2071">
            <v>0</v>
          </cell>
          <cell r="L2071">
            <v>0</v>
          </cell>
          <cell r="M2071">
            <v>1</v>
          </cell>
          <cell r="N2071">
            <v>0</v>
          </cell>
          <cell r="P2071">
            <v>0</v>
          </cell>
          <cell r="Q2071">
            <v>6</v>
          </cell>
          <cell r="S2071">
            <v>1</v>
          </cell>
          <cell r="T2071">
            <v>0</v>
          </cell>
          <cell r="V2071">
            <v>0</v>
          </cell>
          <cell r="W2071">
            <v>0</v>
          </cell>
          <cell r="Y2071">
            <v>0</v>
          </cell>
          <cell r="Z2071">
            <v>3</v>
          </cell>
          <cell r="AD2071">
            <v>0</v>
          </cell>
          <cell r="AE2071">
            <v>0</v>
          </cell>
          <cell r="AF2071">
            <v>0</v>
          </cell>
          <cell r="AG2071">
            <v>0</v>
          </cell>
          <cell r="AH2071">
            <v>0</v>
          </cell>
          <cell r="AI2071">
            <v>0</v>
          </cell>
          <cell r="AJ2071">
            <v>1</v>
          </cell>
          <cell r="AL2071">
            <v>1312970</v>
          </cell>
        </row>
        <row r="2098">
          <cell r="C2098">
            <v>364</v>
          </cell>
          <cell r="D2098">
            <v>282</v>
          </cell>
          <cell r="E2098">
            <v>282</v>
          </cell>
          <cell r="F2098">
            <v>0</v>
          </cell>
          <cell r="G2098">
            <v>82</v>
          </cell>
          <cell r="AA2098">
            <v>211</v>
          </cell>
          <cell r="AB2098">
            <v>28</v>
          </cell>
          <cell r="AC2098">
            <v>125</v>
          </cell>
          <cell r="AD2098">
            <v>0</v>
          </cell>
          <cell r="AE2098">
            <v>0</v>
          </cell>
          <cell r="AF2098">
            <v>0</v>
          </cell>
          <cell r="AG2098">
            <v>0</v>
          </cell>
          <cell r="AH2098">
            <v>0</v>
          </cell>
          <cell r="AI2098">
            <v>0</v>
          </cell>
          <cell r="AJ2098">
            <v>0</v>
          </cell>
        </row>
        <row r="2101">
          <cell r="C2101">
            <v>0</v>
          </cell>
          <cell r="D2101">
            <v>0</v>
          </cell>
          <cell r="E2101"/>
          <cell r="F2101"/>
          <cell r="G2101"/>
          <cell r="AA2101"/>
          <cell r="AB2101"/>
          <cell r="AC2101"/>
          <cell r="AD2101"/>
          <cell r="AE2101"/>
          <cell r="AF2101"/>
          <cell r="AG2101"/>
          <cell r="AH2101"/>
          <cell r="AI2101"/>
          <cell r="AJ2101"/>
          <cell r="AL2101">
            <v>0</v>
          </cell>
        </row>
        <row r="2102">
          <cell r="C2102">
            <v>0</v>
          </cell>
          <cell r="D2102">
            <v>0</v>
          </cell>
          <cell r="E2102"/>
          <cell r="F2102"/>
          <cell r="G2102"/>
          <cell r="AA2102"/>
          <cell r="AB2102"/>
          <cell r="AC2102"/>
          <cell r="AD2102"/>
          <cell r="AE2102"/>
          <cell r="AF2102"/>
          <cell r="AG2102"/>
          <cell r="AH2102"/>
          <cell r="AI2102"/>
          <cell r="AJ2102"/>
          <cell r="AL2102">
            <v>0</v>
          </cell>
        </row>
        <row r="2103">
          <cell r="C2103">
            <v>0</v>
          </cell>
          <cell r="D2103">
            <v>0</v>
          </cell>
          <cell r="E2103"/>
          <cell r="F2103"/>
          <cell r="G2103"/>
          <cell r="AA2103"/>
          <cell r="AB2103"/>
          <cell r="AC2103"/>
          <cell r="AD2103"/>
          <cell r="AE2103"/>
          <cell r="AF2103"/>
          <cell r="AG2103"/>
          <cell r="AH2103"/>
          <cell r="AI2103"/>
          <cell r="AJ2103"/>
          <cell r="AL2103">
            <v>0</v>
          </cell>
        </row>
        <row r="2104">
          <cell r="C2104">
            <v>0</v>
          </cell>
          <cell r="D2104">
            <v>0</v>
          </cell>
          <cell r="E2104"/>
          <cell r="F2104"/>
          <cell r="G2104"/>
          <cell r="AA2104"/>
          <cell r="AB2104"/>
          <cell r="AC2104"/>
          <cell r="AD2104"/>
          <cell r="AE2104"/>
          <cell r="AF2104"/>
          <cell r="AG2104"/>
          <cell r="AH2104"/>
          <cell r="AI2104"/>
          <cell r="AJ2104"/>
          <cell r="AL2104">
            <v>0</v>
          </cell>
        </row>
        <row r="2105">
          <cell r="C2105">
            <v>0</v>
          </cell>
          <cell r="D2105">
            <v>0</v>
          </cell>
          <cell r="E2105"/>
          <cell r="F2105"/>
          <cell r="G2105"/>
          <cell r="AA2105"/>
          <cell r="AB2105"/>
          <cell r="AC2105"/>
          <cell r="AD2105"/>
          <cell r="AE2105"/>
          <cell r="AF2105"/>
          <cell r="AG2105"/>
          <cell r="AH2105"/>
          <cell r="AI2105"/>
          <cell r="AJ2105"/>
          <cell r="AL2105">
            <v>0</v>
          </cell>
        </row>
        <row r="2106">
          <cell r="C2106">
            <v>0</v>
          </cell>
          <cell r="D2106">
            <v>0</v>
          </cell>
          <cell r="E2106"/>
          <cell r="F2106"/>
          <cell r="G2106"/>
          <cell r="AA2106"/>
          <cell r="AB2106"/>
          <cell r="AC2106"/>
          <cell r="AD2106"/>
          <cell r="AE2106"/>
          <cell r="AF2106"/>
          <cell r="AG2106"/>
          <cell r="AH2106"/>
          <cell r="AI2106"/>
          <cell r="AJ2106"/>
          <cell r="AL2106">
            <v>0</v>
          </cell>
        </row>
        <row r="2107">
          <cell r="C2107">
            <v>0</v>
          </cell>
          <cell r="D2107">
            <v>0</v>
          </cell>
          <cell r="E2107"/>
          <cell r="F2107"/>
          <cell r="G2107"/>
          <cell r="AA2107"/>
          <cell r="AB2107"/>
          <cell r="AC2107"/>
          <cell r="AD2107"/>
          <cell r="AE2107"/>
          <cell r="AF2107"/>
          <cell r="AG2107"/>
          <cell r="AH2107"/>
          <cell r="AI2107"/>
          <cell r="AJ2107"/>
          <cell r="AL2107">
            <v>0</v>
          </cell>
        </row>
        <row r="2108">
          <cell r="C2108">
            <v>0</v>
          </cell>
          <cell r="D2108">
            <v>0</v>
          </cell>
          <cell r="E2108"/>
          <cell r="F2108"/>
          <cell r="G2108"/>
          <cell r="AA2108"/>
          <cell r="AB2108"/>
          <cell r="AC2108"/>
          <cell r="AD2108"/>
          <cell r="AE2108"/>
          <cell r="AF2108"/>
          <cell r="AG2108"/>
          <cell r="AH2108"/>
          <cell r="AI2108"/>
          <cell r="AJ2108"/>
          <cell r="AL2108">
            <v>0</v>
          </cell>
        </row>
        <row r="2113">
          <cell r="C2113">
            <v>0</v>
          </cell>
        </row>
        <row r="2194">
          <cell r="C2194">
            <v>83</v>
          </cell>
          <cell r="H2194">
            <v>71</v>
          </cell>
          <cell r="I2194">
            <v>45</v>
          </cell>
          <cell r="J2194">
            <v>26</v>
          </cell>
          <cell r="K2194">
            <v>3</v>
          </cell>
          <cell r="L2194">
            <v>6</v>
          </cell>
          <cell r="M2194">
            <v>3</v>
          </cell>
          <cell r="N2194">
            <v>0</v>
          </cell>
          <cell r="P2194">
            <v>4</v>
          </cell>
          <cell r="Q2194">
            <v>35</v>
          </cell>
          <cell r="S2194">
            <v>24</v>
          </cell>
          <cell r="T2194">
            <v>2</v>
          </cell>
          <cell r="V2194">
            <v>0</v>
          </cell>
          <cell r="W2194">
            <v>0</v>
          </cell>
          <cell r="Y2194">
            <v>4</v>
          </cell>
          <cell r="Z2194">
            <v>14</v>
          </cell>
          <cell r="AD2194">
            <v>0</v>
          </cell>
          <cell r="AE2194">
            <v>0</v>
          </cell>
          <cell r="AF2194">
            <v>0</v>
          </cell>
          <cell r="AG2194">
            <v>0</v>
          </cell>
          <cell r="AH2194">
            <v>0</v>
          </cell>
          <cell r="AI2194">
            <v>0</v>
          </cell>
          <cell r="AJ2194">
            <v>26</v>
          </cell>
          <cell r="AL2194">
            <v>10769230</v>
          </cell>
        </row>
        <row r="2214">
          <cell r="C2214">
            <v>852</v>
          </cell>
          <cell r="D2214">
            <v>738</v>
          </cell>
          <cell r="E2214">
            <v>738</v>
          </cell>
          <cell r="F2214">
            <v>0</v>
          </cell>
          <cell r="G2214">
            <v>114</v>
          </cell>
          <cell r="AA2214">
            <v>696</v>
          </cell>
          <cell r="AB2214">
            <v>156</v>
          </cell>
          <cell r="AC2214">
            <v>0</v>
          </cell>
          <cell r="AD2214">
            <v>0</v>
          </cell>
          <cell r="AE2214">
            <v>0</v>
          </cell>
          <cell r="AF2214">
            <v>0</v>
          </cell>
          <cell r="AG2214">
            <v>0</v>
          </cell>
          <cell r="AH2214">
            <v>0</v>
          </cell>
          <cell r="AI2214">
            <v>0</v>
          </cell>
          <cell r="AJ2214">
            <v>0</v>
          </cell>
          <cell r="AL2214">
            <v>6961410</v>
          </cell>
        </row>
        <row r="2222"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0</v>
          </cell>
          <cell r="AE2222">
            <v>0</v>
          </cell>
          <cell r="AF2222">
            <v>0</v>
          </cell>
          <cell r="AG2222">
            <v>0</v>
          </cell>
          <cell r="AH2222">
            <v>0</v>
          </cell>
          <cell r="AI2222">
            <v>0</v>
          </cell>
          <cell r="AJ2222">
            <v>0</v>
          </cell>
        </row>
        <row r="2223">
          <cell r="C2223">
            <v>852</v>
          </cell>
        </row>
        <row r="2229">
          <cell r="C2229">
            <v>8</v>
          </cell>
          <cell r="H2229">
            <v>8</v>
          </cell>
          <cell r="I2229">
            <v>8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P2229">
            <v>0</v>
          </cell>
          <cell r="Q2229">
            <v>8</v>
          </cell>
          <cell r="S2229">
            <v>0</v>
          </cell>
          <cell r="T2229">
            <v>0</v>
          </cell>
          <cell r="V2229">
            <v>0</v>
          </cell>
          <cell r="W2229">
            <v>0</v>
          </cell>
          <cell r="Y2229">
            <v>0</v>
          </cell>
          <cell r="Z2229">
            <v>0</v>
          </cell>
          <cell r="AD2229">
            <v>0</v>
          </cell>
          <cell r="AE2229">
            <v>0</v>
          </cell>
          <cell r="AF2229">
            <v>0</v>
          </cell>
          <cell r="AG2229">
            <v>0</v>
          </cell>
          <cell r="AH2229">
            <v>0</v>
          </cell>
          <cell r="AI2229">
            <v>0</v>
          </cell>
          <cell r="AJ2229">
            <v>0</v>
          </cell>
          <cell r="AL2229">
            <v>2098660</v>
          </cell>
        </row>
        <row r="2264">
          <cell r="C2264">
            <v>77</v>
          </cell>
          <cell r="H2264">
            <v>42</v>
          </cell>
          <cell r="I2264">
            <v>29</v>
          </cell>
          <cell r="J2264">
            <v>13</v>
          </cell>
          <cell r="K2264">
            <v>1</v>
          </cell>
          <cell r="L2264">
            <v>16</v>
          </cell>
          <cell r="M2264">
            <v>18</v>
          </cell>
          <cell r="N2264">
            <v>0</v>
          </cell>
          <cell r="P2264">
            <v>0</v>
          </cell>
          <cell r="Q2264">
            <v>59</v>
          </cell>
          <cell r="S2264">
            <v>0</v>
          </cell>
          <cell r="T2264">
            <v>0</v>
          </cell>
          <cell r="V2264">
            <v>0</v>
          </cell>
          <cell r="W2264">
            <v>0</v>
          </cell>
          <cell r="Y2264">
            <v>0</v>
          </cell>
          <cell r="Z2264">
            <v>16</v>
          </cell>
          <cell r="AD2264">
            <v>0</v>
          </cell>
          <cell r="AE2264">
            <v>0</v>
          </cell>
          <cell r="AF2264">
            <v>0</v>
          </cell>
          <cell r="AG2264">
            <v>0</v>
          </cell>
          <cell r="AH2264">
            <v>0</v>
          </cell>
          <cell r="AI2264">
            <v>0</v>
          </cell>
          <cell r="AJ2264">
            <v>14</v>
          </cell>
          <cell r="AL2264">
            <v>7654355</v>
          </cell>
        </row>
        <row r="2266">
          <cell r="C2266">
            <v>4</v>
          </cell>
          <cell r="D2266">
            <v>4</v>
          </cell>
          <cell r="E2266">
            <v>4</v>
          </cell>
          <cell r="F2266"/>
          <cell r="G2266"/>
          <cell r="AA2266">
            <v>4</v>
          </cell>
          <cell r="AB2266"/>
          <cell r="AC2266"/>
          <cell r="AD2266"/>
          <cell r="AE2266"/>
          <cell r="AF2266"/>
          <cell r="AG2266"/>
          <cell r="AH2266"/>
          <cell r="AI2266"/>
          <cell r="AJ2266"/>
          <cell r="AL2266">
            <v>458760</v>
          </cell>
        </row>
        <row r="2267">
          <cell r="C2267">
            <v>19</v>
          </cell>
          <cell r="D2267">
            <v>19</v>
          </cell>
          <cell r="E2267">
            <v>16</v>
          </cell>
          <cell r="F2267">
            <v>3</v>
          </cell>
          <cell r="G2267"/>
          <cell r="AA2267">
            <v>19</v>
          </cell>
          <cell r="AB2267"/>
          <cell r="AC2267"/>
          <cell r="AD2267"/>
          <cell r="AE2267"/>
          <cell r="AF2267"/>
          <cell r="AG2267"/>
          <cell r="AH2267"/>
          <cell r="AI2267"/>
          <cell r="AJ2267">
            <v>3</v>
          </cell>
          <cell r="AL2267">
            <v>1761920</v>
          </cell>
        </row>
        <row r="2272">
          <cell r="C2272">
            <v>101</v>
          </cell>
          <cell r="H2272">
            <v>101</v>
          </cell>
          <cell r="I2272">
            <v>36</v>
          </cell>
          <cell r="J2272">
            <v>65</v>
          </cell>
          <cell r="K2272"/>
          <cell r="L2272"/>
          <cell r="M2272"/>
          <cell r="N2272"/>
          <cell r="AD2272"/>
          <cell r="AE2272"/>
          <cell r="AF2272"/>
          <cell r="AG2272"/>
          <cell r="AH2272"/>
          <cell r="AI2272"/>
          <cell r="AJ2272">
            <v>65</v>
          </cell>
          <cell r="AL2272">
            <v>5244840</v>
          </cell>
        </row>
        <row r="2273">
          <cell r="C2273">
            <v>62</v>
          </cell>
          <cell r="E2273">
            <v>58</v>
          </cell>
          <cell r="AL2273">
            <v>8450020</v>
          </cell>
        </row>
        <row r="2274">
          <cell r="C2274">
            <v>0</v>
          </cell>
          <cell r="E2274"/>
          <cell r="AL2274">
            <v>0</v>
          </cell>
        </row>
        <row r="2275">
          <cell r="P2275">
            <v>0</v>
          </cell>
          <cell r="Q2275">
            <v>65</v>
          </cell>
          <cell r="S2275">
            <v>0</v>
          </cell>
          <cell r="T2275">
            <v>0</v>
          </cell>
          <cell r="V2275">
            <v>0</v>
          </cell>
          <cell r="W2275">
            <v>0</v>
          </cell>
          <cell r="Y2275">
            <v>0</v>
          </cell>
          <cell r="Z2275">
            <v>36</v>
          </cell>
        </row>
        <row r="2278">
          <cell r="C2278">
            <v>0</v>
          </cell>
        </row>
        <row r="2298">
          <cell r="C2298">
            <v>165</v>
          </cell>
          <cell r="D2298">
            <v>165</v>
          </cell>
          <cell r="E2298">
            <v>165</v>
          </cell>
          <cell r="F2298">
            <v>0</v>
          </cell>
          <cell r="G2298">
            <v>0</v>
          </cell>
          <cell r="AA2298">
            <v>0</v>
          </cell>
          <cell r="AB2298">
            <v>140</v>
          </cell>
          <cell r="AC2298">
            <v>25</v>
          </cell>
          <cell r="AD2298">
            <v>0</v>
          </cell>
          <cell r="AE2298">
            <v>0</v>
          </cell>
          <cell r="AF2298">
            <v>0</v>
          </cell>
          <cell r="AG2298">
            <v>0</v>
          </cell>
          <cell r="AH2298">
            <v>0</v>
          </cell>
          <cell r="AI2298">
            <v>0</v>
          </cell>
          <cell r="AJ2298">
            <v>0</v>
          </cell>
        </row>
        <row r="2505">
          <cell r="C2505">
            <v>98</v>
          </cell>
          <cell r="H2505">
            <v>84</v>
          </cell>
          <cell r="I2505">
            <v>65</v>
          </cell>
          <cell r="J2505">
            <v>19</v>
          </cell>
          <cell r="K2505">
            <v>4</v>
          </cell>
          <cell r="L2505">
            <v>9</v>
          </cell>
          <cell r="M2505">
            <v>1</v>
          </cell>
          <cell r="N2505">
            <v>0</v>
          </cell>
          <cell r="AD2505">
            <v>0</v>
          </cell>
          <cell r="AE2505">
            <v>0</v>
          </cell>
          <cell r="AF2505">
            <v>0</v>
          </cell>
          <cell r="AG2505">
            <v>0</v>
          </cell>
          <cell r="AH2505">
            <v>0</v>
          </cell>
          <cell r="AI2505">
            <v>0</v>
          </cell>
          <cell r="AJ2505">
            <v>20</v>
          </cell>
          <cell r="AL2505">
            <v>15026390</v>
          </cell>
        </row>
        <row r="2508">
          <cell r="C2508">
            <v>0</v>
          </cell>
          <cell r="H2508">
            <v>0</v>
          </cell>
        </row>
        <row r="2509">
          <cell r="C2509">
            <v>2</v>
          </cell>
          <cell r="H2509">
            <v>1</v>
          </cell>
        </row>
        <row r="2510">
          <cell r="C2510">
            <v>4</v>
          </cell>
          <cell r="H2510">
            <v>3</v>
          </cell>
        </row>
        <row r="2512">
          <cell r="P2512">
            <v>10</v>
          </cell>
          <cell r="Q2512">
            <v>18</v>
          </cell>
          <cell r="S2512">
            <v>0</v>
          </cell>
          <cell r="T2512">
            <v>7</v>
          </cell>
          <cell r="V2512">
            <v>0</v>
          </cell>
          <cell r="W2512">
            <v>0</v>
          </cell>
          <cell r="Y2512">
            <v>12</v>
          </cell>
          <cell r="Z2512">
            <v>45</v>
          </cell>
        </row>
        <row r="2517">
          <cell r="C2517">
            <v>22</v>
          </cell>
          <cell r="H2517">
            <v>21</v>
          </cell>
          <cell r="I2517">
            <v>19</v>
          </cell>
          <cell r="J2517">
            <v>2</v>
          </cell>
          <cell r="K2517">
            <v>1</v>
          </cell>
          <cell r="L2517">
            <v>0</v>
          </cell>
          <cell r="M2517">
            <v>0</v>
          </cell>
          <cell r="N2517">
            <v>0</v>
          </cell>
          <cell r="P2517">
            <v>1</v>
          </cell>
          <cell r="Q2517">
            <v>0</v>
          </cell>
          <cell r="S2517">
            <v>12</v>
          </cell>
          <cell r="T2517">
            <v>8</v>
          </cell>
          <cell r="V2517">
            <v>0</v>
          </cell>
          <cell r="W2517">
            <v>1</v>
          </cell>
          <cell r="Y2517">
            <v>0</v>
          </cell>
          <cell r="Z2517">
            <v>0</v>
          </cell>
          <cell r="AD2517">
            <v>0</v>
          </cell>
          <cell r="AE2517">
            <v>0</v>
          </cell>
          <cell r="AF2517">
            <v>0</v>
          </cell>
          <cell r="AG2517">
            <v>0</v>
          </cell>
          <cell r="AH2517">
            <v>0</v>
          </cell>
          <cell r="AI2517">
            <v>0</v>
          </cell>
          <cell r="AJ2517">
            <v>2</v>
          </cell>
          <cell r="AL2517">
            <v>1218390</v>
          </cell>
        </row>
        <row r="2529">
          <cell r="C2529">
            <v>5</v>
          </cell>
          <cell r="D2529">
            <v>5</v>
          </cell>
          <cell r="E2529">
            <v>5</v>
          </cell>
          <cell r="F2529">
            <v>0</v>
          </cell>
          <cell r="G2529">
            <v>0</v>
          </cell>
          <cell r="AA2529">
            <v>2</v>
          </cell>
          <cell r="AB2529">
            <v>2</v>
          </cell>
          <cell r="AC2529">
            <v>1</v>
          </cell>
          <cell r="AD2529">
            <v>0</v>
          </cell>
          <cell r="AE2529">
            <v>0</v>
          </cell>
          <cell r="AF2529">
            <v>0</v>
          </cell>
          <cell r="AG2529">
            <v>0</v>
          </cell>
          <cell r="AH2529">
            <v>0</v>
          </cell>
          <cell r="AI2529">
            <v>0</v>
          </cell>
          <cell r="AJ2529">
            <v>0</v>
          </cell>
          <cell r="AL2529">
            <v>245390</v>
          </cell>
        </row>
        <row r="2584">
          <cell r="C2584">
            <v>0</v>
          </cell>
          <cell r="E2584">
            <v>0</v>
          </cell>
        </row>
        <row r="2587">
          <cell r="C2587">
            <v>24</v>
          </cell>
          <cell r="E2587">
            <v>20</v>
          </cell>
          <cell r="AL2587">
            <v>632000</v>
          </cell>
        </row>
        <row r="2596">
          <cell r="C2596">
            <v>0</v>
          </cell>
          <cell r="E2596">
            <v>0</v>
          </cell>
        </row>
        <row r="2598">
          <cell r="C2598">
            <v>141</v>
          </cell>
          <cell r="E2598">
            <v>141</v>
          </cell>
          <cell r="AL2598">
            <v>2935620</v>
          </cell>
        </row>
        <row r="2599">
          <cell r="C2599">
            <v>250</v>
          </cell>
          <cell r="E2599">
            <v>250</v>
          </cell>
          <cell r="AL2599">
            <v>16375000</v>
          </cell>
        </row>
        <row r="2600">
          <cell r="C2600">
            <v>0</v>
          </cell>
          <cell r="E2600"/>
          <cell r="AL2600">
            <v>0</v>
          </cell>
        </row>
        <row r="2601">
          <cell r="C2601">
            <v>248</v>
          </cell>
          <cell r="E2601">
            <v>247</v>
          </cell>
          <cell r="AL2601">
            <v>703950</v>
          </cell>
        </row>
        <row r="2602">
          <cell r="C2602">
            <v>0</v>
          </cell>
          <cell r="E2602"/>
          <cell r="AL2602">
            <v>0</v>
          </cell>
        </row>
        <row r="2603">
          <cell r="C2603">
            <v>0</v>
          </cell>
          <cell r="E2603"/>
          <cell r="AL2603">
            <v>0</v>
          </cell>
        </row>
        <row r="2604">
          <cell r="C2604">
            <v>0</v>
          </cell>
          <cell r="E2604"/>
          <cell r="AL2604">
            <v>0</v>
          </cell>
        </row>
        <row r="2625">
          <cell r="C2625">
            <v>1252</v>
          </cell>
          <cell r="E2625">
            <v>1252</v>
          </cell>
          <cell r="AL2625">
            <v>5662360</v>
          </cell>
        </row>
        <row r="2651">
          <cell r="E2651">
            <v>402</v>
          </cell>
          <cell r="AL2651">
            <v>9395350</v>
          </cell>
        </row>
        <row r="2661">
          <cell r="C2661">
            <v>1</v>
          </cell>
          <cell r="H2661">
            <v>1</v>
          </cell>
          <cell r="I2661">
            <v>1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AD2661">
            <v>0</v>
          </cell>
          <cell r="AE2661">
            <v>0</v>
          </cell>
          <cell r="AF2661">
            <v>0</v>
          </cell>
          <cell r="AG2661">
            <v>0</v>
          </cell>
          <cell r="AH2661">
            <v>0</v>
          </cell>
          <cell r="AI2661">
            <v>0</v>
          </cell>
          <cell r="AJ2661">
            <v>0</v>
          </cell>
        </row>
        <row r="2662">
          <cell r="C2662">
            <v>403</v>
          </cell>
          <cell r="P2662">
            <v>0</v>
          </cell>
          <cell r="Q2662">
            <v>0</v>
          </cell>
          <cell r="S2662">
            <v>0</v>
          </cell>
          <cell r="T2662">
            <v>0</v>
          </cell>
          <cell r="V2662">
            <v>0</v>
          </cell>
          <cell r="W2662">
            <v>0</v>
          </cell>
          <cell r="Y2662">
            <v>0</v>
          </cell>
          <cell r="Z2662">
            <v>0</v>
          </cell>
        </row>
        <row r="2684">
          <cell r="C2684">
            <v>26</v>
          </cell>
          <cell r="E2684">
            <v>26</v>
          </cell>
          <cell r="H2684"/>
          <cell r="I2684"/>
          <cell r="J2684"/>
          <cell r="K2684"/>
          <cell r="L2684"/>
          <cell r="M2684"/>
          <cell r="N2684"/>
          <cell r="AD2684"/>
          <cell r="AE2684"/>
          <cell r="AF2684"/>
          <cell r="AG2684"/>
          <cell r="AH2684"/>
          <cell r="AI2684"/>
          <cell r="AJ2684"/>
          <cell r="AL2684">
            <v>899080</v>
          </cell>
        </row>
        <row r="2685">
          <cell r="C2685">
            <v>4</v>
          </cell>
          <cell r="E2685">
            <v>4</v>
          </cell>
          <cell r="H2685"/>
          <cell r="I2685"/>
          <cell r="J2685"/>
          <cell r="K2685"/>
          <cell r="L2685"/>
          <cell r="M2685"/>
          <cell r="N2685"/>
          <cell r="AD2685"/>
          <cell r="AE2685"/>
          <cell r="AF2685"/>
          <cell r="AG2685"/>
          <cell r="AH2685"/>
          <cell r="AI2685"/>
          <cell r="AJ2685"/>
          <cell r="AL2685">
            <v>254400</v>
          </cell>
        </row>
        <row r="2688">
          <cell r="C2688">
            <v>118</v>
          </cell>
          <cell r="H2688">
            <v>118</v>
          </cell>
          <cell r="I2688">
            <v>118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P2688">
            <v>0</v>
          </cell>
          <cell r="Q2688">
            <v>6</v>
          </cell>
          <cell r="S2688">
            <v>0</v>
          </cell>
          <cell r="T2688">
            <v>0</v>
          </cell>
          <cell r="V2688">
            <v>0</v>
          </cell>
          <cell r="W2688">
            <v>0</v>
          </cell>
          <cell r="Y2688">
            <v>0</v>
          </cell>
          <cell r="Z2688">
            <v>0</v>
          </cell>
          <cell r="AD2688">
            <v>0</v>
          </cell>
          <cell r="AE2688">
            <v>0</v>
          </cell>
          <cell r="AF2688">
            <v>0</v>
          </cell>
          <cell r="AG2688">
            <v>0</v>
          </cell>
          <cell r="AH2688">
            <v>0</v>
          </cell>
          <cell r="AI2688">
            <v>0</v>
          </cell>
          <cell r="AJ2688">
            <v>0</v>
          </cell>
          <cell r="AL2688">
            <v>5352510</v>
          </cell>
        </row>
        <row r="2738">
          <cell r="C2738">
            <v>0</v>
          </cell>
        </row>
        <row r="2741">
          <cell r="C2741">
            <v>248</v>
          </cell>
          <cell r="E2741">
            <v>248</v>
          </cell>
          <cell r="AL2741">
            <v>5411360</v>
          </cell>
        </row>
        <row r="2742">
          <cell r="C2742">
            <v>0</v>
          </cell>
          <cell r="E2742"/>
          <cell r="AL2742">
            <v>0</v>
          </cell>
        </row>
        <row r="2745">
          <cell r="C2745">
            <v>0</v>
          </cell>
          <cell r="E2745"/>
          <cell r="AL2745">
            <v>0</v>
          </cell>
        </row>
        <row r="2746">
          <cell r="C2746">
            <v>0</v>
          </cell>
          <cell r="E2746"/>
          <cell r="AL2746">
            <v>0</v>
          </cell>
        </row>
        <row r="2747">
          <cell r="C2747">
            <v>0</v>
          </cell>
          <cell r="E2747"/>
          <cell r="AL2747">
            <v>0</v>
          </cell>
        </row>
        <row r="2748">
          <cell r="C2748">
            <v>0</v>
          </cell>
          <cell r="E2748"/>
          <cell r="AL2748">
            <v>0</v>
          </cell>
        </row>
        <row r="2749">
          <cell r="C2749">
            <v>0</v>
          </cell>
          <cell r="E2749"/>
          <cell r="AL2749">
            <v>0</v>
          </cell>
        </row>
        <row r="2750">
          <cell r="C2750">
            <v>0</v>
          </cell>
          <cell r="E2750"/>
          <cell r="AL2750">
            <v>0</v>
          </cell>
        </row>
        <row r="2751">
          <cell r="C2751">
            <v>0</v>
          </cell>
          <cell r="E2751"/>
          <cell r="AL2751">
            <v>0</v>
          </cell>
        </row>
        <row r="2752">
          <cell r="C2752">
            <v>0</v>
          </cell>
          <cell r="E2752"/>
          <cell r="AL2752">
            <v>0</v>
          </cell>
        </row>
        <row r="2753">
          <cell r="C2753">
            <v>0</v>
          </cell>
          <cell r="E2753"/>
          <cell r="AL2753">
            <v>0</v>
          </cell>
        </row>
        <row r="2754">
          <cell r="C2754">
            <v>0</v>
          </cell>
          <cell r="E2754"/>
          <cell r="AL2754">
            <v>0</v>
          </cell>
        </row>
        <row r="2755">
          <cell r="C2755">
            <v>0</v>
          </cell>
          <cell r="E2755"/>
          <cell r="AL2755">
            <v>0</v>
          </cell>
        </row>
        <row r="2756">
          <cell r="C2756">
            <v>0</v>
          </cell>
          <cell r="E2756"/>
          <cell r="AL2756">
            <v>0</v>
          </cell>
        </row>
        <row r="2757">
          <cell r="C2757">
            <v>0</v>
          </cell>
          <cell r="E2757"/>
          <cell r="AL2757">
            <v>0</v>
          </cell>
        </row>
        <row r="2758">
          <cell r="C2758">
            <v>0</v>
          </cell>
          <cell r="E2758"/>
          <cell r="AL2758">
            <v>0</v>
          </cell>
        </row>
        <row r="2759">
          <cell r="C2759">
            <v>0</v>
          </cell>
          <cell r="E2759"/>
          <cell r="AL2759">
            <v>0</v>
          </cell>
        </row>
        <row r="2760">
          <cell r="C2760">
            <v>0</v>
          </cell>
          <cell r="E2760"/>
          <cell r="AL2760">
            <v>0</v>
          </cell>
        </row>
        <row r="2761">
          <cell r="C2761">
            <v>0</v>
          </cell>
          <cell r="E2761"/>
          <cell r="AL2761">
            <v>0</v>
          </cell>
        </row>
        <row r="2762">
          <cell r="C2762">
            <v>0</v>
          </cell>
          <cell r="E2762"/>
          <cell r="AL2762">
            <v>0</v>
          </cell>
        </row>
        <row r="2763">
          <cell r="C2763">
            <v>0</v>
          </cell>
          <cell r="E2763"/>
          <cell r="AL2763">
            <v>0</v>
          </cell>
        </row>
        <row r="2764">
          <cell r="C2764">
            <v>0</v>
          </cell>
          <cell r="E2764"/>
          <cell r="AL2764">
            <v>0</v>
          </cell>
        </row>
        <row r="2765">
          <cell r="C2765">
            <v>0</v>
          </cell>
          <cell r="E2765"/>
          <cell r="AL2765">
            <v>0</v>
          </cell>
        </row>
        <row r="2766">
          <cell r="C2766">
            <v>0</v>
          </cell>
          <cell r="E2766"/>
          <cell r="AL2766">
            <v>0</v>
          </cell>
        </row>
        <row r="2767">
          <cell r="C2767">
            <v>0</v>
          </cell>
          <cell r="E2767"/>
          <cell r="AL2767">
            <v>0</v>
          </cell>
        </row>
        <row r="2768">
          <cell r="C2768">
            <v>0</v>
          </cell>
          <cell r="E2768"/>
          <cell r="AL2768">
            <v>0</v>
          </cell>
        </row>
        <row r="2769">
          <cell r="C2769">
            <v>0</v>
          </cell>
          <cell r="E2769"/>
          <cell r="AL2769">
            <v>0</v>
          </cell>
        </row>
        <row r="2770">
          <cell r="C2770">
            <v>0</v>
          </cell>
          <cell r="E2770"/>
          <cell r="AL2770">
            <v>0</v>
          </cell>
        </row>
        <row r="2771">
          <cell r="C2771">
            <v>0</v>
          </cell>
          <cell r="E2771"/>
          <cell r="AL2771">
            <v>0</v>
          </cell>
        </row>
        <row r="2772">
          <cell r="C2772">
            <v>0</v>
          </cell>
          <cell r="E2772"/>
          <cell r="AL2772">
            <v>0</v>
          </cell>
        </row>
        <row r="2773">
          <cell r="C2773">
            <v>0</v>
          </cell>
          <cell r="E2773"/>
          <cell r="AL2773">
            <v>0</v>
          </cell>
        </row>
        <row r="2774">
          <cell r="C2774">
            <v>0</v>
          </cell>
          <cell r="E2774"/>
          <cell r="AL2774">
            <v>0</v>
          </cell>
        </row>
        <row r="2775">
          <cell r="C2775">
            <v>0</v>
          </cell>
          <cell r="E2775"/>
          <cell r="AL2775">
            <v>0</v>
          </cell>
        </row>
        <row r="2776">
          <cell r="C2776">
            <v>0</v>
          </cell>
          <cell r="E2776"/>
          <cell r="AL2776">
            <v>0</v>
          </cell>
        </row>
        <row r="2777">
          <cell r="C2777">
            <v>0</v>
          </cell>
          <cell r="E2777"/>
          <cell r="AL2777">
            <v>0</v>
          </cell>
        </row>
        <row r="2778">
          <cell r="C2778">
            <v>0</v>
          </cell>
          <cell r="E2778"/>
          <cell r="AL2778">
            <v>0</v>
          </cell>
        </row>
        <row r="2779">
          <cell r="C2779">
            <v>0</v>
          </cell>
          <cell r="E2779"/>
          <cell r="AL2779">
            <v>0</v>
          </cell>
        </row>
        <row r="2780">
          <cell r="C2780">
            <v>0</v>
          </cell>
          <cell r="E2780"/>
          <cell r="AL2780">
            <v>0</v>
          </cell>
        </row>
        <row r="2781">
          <cell r="C2781">
            <v>0</v>
          </cell>
          <cell r="E2781"/>
          <cell r="AL2781">
            <v>0</v>
          </cell>
        </row>
        <row r="2782">
          <cell r="C2782">
            <v>118</v>
          </cell>
          <cell r="E2782">
            <v>118</v>
          </cell>
          <cell r="AL2782">
            <v>4668080</v>
          </cell>
        </row>
        <row r="2785">
          <cell r="C2785">
            <v>0</v>
          </cell>
        </row>
        <row r="2786">
          <cell r="C2786">
            <v>0</v>
          </cell>
        </row>
        <row r="2787">
          <cell r="C2787">
            <v>0</v>
          </cell>
        </row>
        <row r="2788">
          <cell r="C2788">
            <v>0</v>
          </cell>
        </row>
        <row r="2789">
          <cell r="C2789">
            <v>0</v>
          </cell>
        </row>
        <row r="2790">
          <cell r="C2790">
            <v>0</v>
          </cell>
        </row>
        <row r="2791">
          <cell r="C2791">
            <v>0</v>
          </cell>
        </row>
        <row r="2812">
          <cell r="C2812">
            <v>0</v>
          </cell>
        </row>
        <row r="2814">
          <cell r="C2814">
            <v>7</v>
          </cell>
          <cell r="E2814">
            <v>7</v>
          </cell>
          <cell r="AL2814">
            <v>54530</v>
          </cell>
        </row>
        <row r="2815">
          <cell r="C2815">
            <v>0</v>
          </cell>
          <cell r="E2815"/>
          <cell r="AL2815">
            <v>0</v>
          </cell>
        </row>
        <row r="2816">
          <cell r="C2816">
            <v>0</v>
          </cell>
          <cell r="E2816"/>
          <cell r="AL2816">
            <v>0</v>
          </cell>
        </row>
        <row r="2817">
          <cell r="C2817">
            <v>0</v>
          </cell>
          <cell r="E2817"/>
          <cell r="AL2817">
            <v>0</v>
          </cell>
        </row>
        <row r="2818">
          <cell r="C2818">
            <v>0</v>
          </cell>
          <cell r="E2818"/>
          <cell r="AL2818">
            <v>0</v>
          </cell>
        </row>
        <row r="2937">
          <cell r="C2937">
            <v>0</v>
          </cell>
        </row>
        <row r="2938">
          <cell r="C2938">
            <v>0</v>
          </cell>
        </row>
        <row r="2939">
          <cell r="C2939">
            <v>10</v>
          </cell>
          <cell r="D2939">
            <v>10</v>
          </cell>
          <cell r="E2939">
            <v>10</v>
          </cell>
          <cell r="F2939">
            <v>0</v>
          </cell>
          <cell r="G2939">
            <v>0</v>
          </cell>
          <cell r="AA2939">
            <v>5</v>
          </cell>
          <cell r="AB2939">
            <v>1</v>
          </cell>
          <cell r="AC2939">
            <v>4</v>
          </cell>
          <cell r="AD2939">
            <v>0</v>
          </cell>
          <cell r="AE2939">
            <v>0</v>
          </cell>
          <cell r="AF2939">
            <v>0</v>
          </cell>
          <cell r="AG2939">
            <v>0</v>
          </cell>
          <cell r="AH2939">
            <v>0</v>
          </cell>
          <cell r="AI2939">
            <v>4</v>
          </cell>
          <cell r="AJ2939">
            <v>0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2018</v>
          </cell>
        </row>
      </sheetData>
      <sheetData sheetId="1">
        <row r="5">
          <cell r="C5">
            <v>0</v>
          </cell>
          <cell r="E5"/>
          <cell r="AL5">
            <v>0</v>
          </cell>
        </row>
        <row r="6">
          <cell r="C6">
            <v>0</v>
          </cell>
          <cell r="E6"/>
          <cell r="AL6">
            <v>0</v>
          </cell>
        </row>
        <row r="7">
          <cell r="C7">
            <v>4944</v>
          </cell>
          <cell r="E7">
            <v>4736</v>
          </cell>
          <cell r="AL7">
            <v>60194560</v>
          </cell>
        </row>
        <row r="8">
          <cell r="C8">
            <v>0</v>
          </cell>
          <cell r="E8"/>
          <cell r="AL8">
            <v>0</v>
          </cell>
        </row>
        <row r="9">
          <cell r="C9">
            <v>0</v>
          </cell>
          <cell r="E9"/>
          <cell r="AL9">
            <v>0</v>
          </cell>
        </row>
        <row r="10">
          <cell r="C10">
            <v>0</v>
          </cell>
          <cell r="E10"/>
          <cell r="AL10">
            <v>0</v>
          </cell>
        </row>
        <row r="11">
          <cell r="C11">
            <v>185</v>
          </cell>
          <cell r="E11">
            <v>111</v>
          </cell>
          <cell r="AL11">
            <v>1768230</v>
          </cell>
        </row>
        <row r="12">
          <cell r="C12">
            <v>0</v>
          </cell>
          <cell r="E12"/>
          <cell r="AL12">
            <v>0</v>
          </cell>
        </row>
        <row r="13">
          <cell r="C13">
            <v>0</v>
          </cell>
          <cell r="E13"/>
          <cell r="AL13">
            <v>0</v>
          </cell>
        </row>
        <row r="14">
          <cell r="C14">
            <v>0</v>
          </cell>
          <cell r="E14"/>
          <cell r="AL14">
            <v>0</v>
          </cell>
        </row>
        <row r="15">
          <cell r="C15">
            <v>2622</v>
          </cell>
          <cell r="E15">
            <v>2622</v>
          </cell>
          <cell r="AL15">
            <v>16833240</v>
          </cell>
        </row>
        <row r="16">
          <cell r="C16">
            <v>1630</v>
          </cell>
          <cell r="E16">
            <v>1630</v>
          </cell>
          <cell r="AL16">
            <v>12567300</v>
          </cell>
        </row>
        <row r="17">
          <cell r="C17">
            <v>3083</v>
          </cell>
          <cell r="E17">
            <v>3083</v>
          </cell>
          <cell r="AL17">
            <v>29442650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8">
          <cell r="C28">
            <v>2732</v>
          </cell>
          <cell r="E28">
            <v>2726</v>
          </cell>
          <cell r="AL28">
            <v>3407500</v>
          </cell>
        </row>
        <row r="29">
          <cell r="C29">
            <v>0</v>
          </cell>
          <cell r="E29"/>
          <cell r="AL29">
            <v>0</v>
          </cell>
        </row>
        <row r="30">
          <cell r="C30">
            <v>0</v>
          </cell>
          <cell r="E30"/>
          <cell r="AL30">
            <v>0</v>
          </cell>
        </row>
        <row r="31">
          <cell r="C31">
            <v>140</v>
          </cell>
          <cell r="E31">
            <v>140</v>
          </cell>
          <cell r="AL31">
            <v>238000</v>
          </cell>
        </row>
        <row r="32">
          <cell r="C32">
            <v>1603</v>
          </cell>
          <cell r="E32">
            <v>1603</v>
          </cell>
          <cell r="AL32">
            <v>2196110</v>
          </cell>
        </row>
        <row r="33">
          <cell r="C33">
            <v>0</v>
          </cell>
          <cell r="E33"/>
          <cell r="AL33">
            <v>0</v>
          </cell>
        </row>
        <row r="35">
          <cell r="C35">
            <v>273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3">
          <cell r="C43">
            <v>43</v>
          </cell>
          <cell r="E43">
            <v>43</v>
          </cell>
          <cell r="AL43">
            <v>176730</v>
          </cell>
        </row>
        <row r="44">
          <cell r="C44">
            <v>1010</v>
          </cell>
          <cell r="E44">
            <v>1010</v>
          </cell>
          <cell r="AL44">
            <v>2282600</v>
          </cell>
        </row>
        <row r="45">
          <cell r="C45">
            <v>71</v>
          </cell>
          <cell r="E45">
            <v>71</v>
          </cell>
          <cell r="AL45">
            <v>160460</v>
          </cell>
        </row>
        <row r="46">
          <cell r="C46">
            <v>406</v>
          </cell>
          <cell r="E46">
            <v>406</v>
          </cell>
          <cell r="AL46">
            <v>280140</v>
          </cell>
        </row>
        <row r="48">
          <cell r="C48">
            <v>0</v>
          </cell>
        </row>
        <row r="52">
          <cell r="C52">
            <v>265</v>
          </cell>
          <cell r="E52">
            <v>265</v>
          </cell>
          <cell r="AL52">
            <v>519400</v>
          </cell>
        </row>
        <row r="53">
          <cell r="C53">
            <v>28</v>
          </cell>
          <cell r="E53">
            <v>28</v>
          </cell>
          <cell r="AL53">
            <v>54880</v>
          </cell>
        </row>
        <row r="54">
          <cell r="C54">
            <v>274</v>
          </cell>
          <cell r="E54">
            <v>274</v>
          </cell>
          <cell r="AL54">
            <v>309620</v>
          </cell>
        </row>
        <row r="56">
          <cell r="C56">
            <v>52</v>
          </cell>
        </row>
        <row r="57">
          <cell r="C57">
            <v>0</v>
          </cell>
        </row>
        <row r="61">
          <cell r="C61">
            <v>173</v>
          </cell>
          <cell r="E61">
            <v>173</v>
          </cell>
          <cell r="AL61">
            <v>147050</v>
          </cell>
        </row>
        <row r="62">
          <cell r="C62">
            <v>0</v>
          </cell>
          <cell r="E62"/>
          <cell r="AL62">
            <v>0</v>
          </cell>
        </row>
        <row r="63">
          <cell r="C63">
            <v>0</v>
          </cell>
          <cell r="E63"/>
          <cell r="AL63">
            <v>0</v>
          </cell>
        </row>
        <row r="66">
          <cell r="C66">
            <v>370</v>
          </cell>
          <cell r="E66">
            <v>355</v>
          </cell>
          <cell r="AL66">
            <v>266250</v>
          </cell>
        </row>
        <row r="67">
          <cell r="C67">
            <v>107</v>
          </cell>
          <cell r="E67">
            <v>107</v>
          </cell>
          <cell r="AL67">
            <v>1816860</v>
          </cell>
        </row>
        <row r="68">
          <cell r="C68">
            <v>141</v>
          </cell>
          <cell r="E68">
            <v>135</v>
          </cell>
          <cell r="AL68">
            <v>5265000</v>
          </cell>
        </row>
        <row r="69">
          <cell r="C69">
            <v>7028</v>
          </cell>
          <cell r="E69">
            <v>7028</v>
          </cell>
          <cell r="AL69">
            <v>15883280</v>
          </cell>
        </row>
        <row r="70">
          <cell r="C70">
            <v>0</v>
          </cell>
          <cell r="E70"/>
          <cell r="AL70">
            <v>0</v>
          </cell>
        </row>
        <row r="72">
          <cell r="C72">
            <v>0</v>
          </cell>
          <cell r="E72"/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5">
          <cell r="C115">
            <v>4815</v>
          </cell>
          <cell r="E115">
            <v>4403</v>
          </cell>
          <cell r="AL115">
            <v>164275930</v>
          </cell>
        </row>
        <row r="116">
          <cell r="C116">
            <v>0</v>
          </cell>
          <cell r="E116"/>
          <cell r="AL116">
            <v>0</v>
          </cell>
        </row>
        <row r="117">
          <cell r="C117">
            <v>0</v>
          </cell>
          <cell r="E117"/>
          <cell r="AL117">
            <v>0</v>
          </cell>
        </row>
        <row r="118">
          <cell r="C118">
            <v>240</v>
          </cell>
          <cell r="E118">
            <v>234</v>
          </cell>
          <cell r="AL118">
            <v>36295740</v>
          </cell>
        </row>
        <row r="119">
          <cell r="C119">
            <v>0</v>
          </cell>
          <cell r="E119"/>
          <cell r="AL119">
            <v>0</v>
          </cell>
        </row>
        <row r="120">
          <cell r="C120">
            <v>0</v>
          </cell>
          <cell r="E120"/>
          <cell r="AL120">
            <v>0</v>
          </cell>
        </row>
        <row r="121">
          <cell r="C121">
            <v>177</v>
          </cell>
          <cell r="E121">
            <v>171</v>
          </cell>
          <cell r="AL121">
            <v>12811320</v>
          </cell>
        </row>
        <row r="122">
          <cell r="C122">
            <v>49</v>
          </cell>
          <cell r="E122">
            <v>49</v>
          </cell>
          <cell r="AL122">
            <v>3671080</v>
          </cell>
        </row>
        <row r="123">
          <cell r="C123">
            <v>0</v>
          </cell>
          <cell r="E123"/>
          <cell r="AL123">
            <v>0</v>
          </cell>
        </row>
        <row r="124">
          <cell r="C124">
            <v>181</v>
          </cell>
          <cell r="E124">
            <v>180</v>
          </cell>
          <cell r="AL124">
            <v>12097800</v>
          </cell>
        </row>
        <row r="125">
          <cell r="C125">
            <v>0</v>
          </cell>
          <cell r="E125"/>
          <cell r="AL125">
            <v>0</v>
          </cell>
        </row>
        <row r="126">
          <cell r="C126">
            <v>0</v>
          </cell>
          <cell r="E126"/>
          <cell r="AL126">
            <v>0</v>
          </cell>
        </row>
        <row r="127">
          <cell r="C127">
            <v>0</v>
          </cell>
          <cell r="E127"/>
          <cell r="AL127">
            <v>0</v>
          </cell>
        </row>
        <row r="130">
          <cell r="C130">
            <v>0</v>
          </cell>
          <cell r="E130"/>
          <cell r="AL130">
            <v>0</v>
          </cell>
        </row>
        <row r="131">
          <cell r="C131">
            <v>0</v>
          </cell>
          <cell r="E131"/>
          <cell r="AL131">
            <v>0</v>
          </cell>
        </row>
        <row r="132">
          <cell r="C132">
            <v>0</v>
          </cell>
          <cell r="E132"/>
          <cell r="AL132">
            <v>0</v>
          </cell>
        </row>
        <row r="133">
          <cell r="C133">
            <v>691</v>
          </cell>
          <cell r="E133">
            <v>691</v>
          </cell>
          <cell r="AL133">
            <v>3821230</v>
          </cell>
        </row>
        <row r="134">
          <cell r="C134">
            <v>0</v>
          </cell>
          <cell r="E134"/>
          <cell r="AL134">
            <v>0</v>
          </cell>
        </row>
        <row r="135">
          <cell r="C135">
            <v>0</v>
          </cell>
          <cell r="E135"/>
          <cell r="AL135">
            <v>0</v>
          </cell>
        </row>
        <row r="136">
          <cell r="C136">
            <v>0</v>
          </cell>
          <cell r="E136"/>
          <cell r="AL136">
            <v>0</v>
          </cell>
        </row>
        <row r="137">
          <cell r="C137">
            <v>22</v>
          </cell>
          <cell r="E137">
            <v>22</v>
          </cell>
          <cell r="AL137">
            <v>159280</v>
          </cell>
        </row>
        <row r="138">
          <cell r="C138">
            <v>0</v>
          </cell>
          <cell r="E138"/>
          <cell r="AL138">
            <v>0</v>
          </cell>
        </row>
        <row r="139">
          <cell r="C139">
            <v>0</v>
          </cell>
          <cell r="E139"/>
          <cell r="AL139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210">
          <cell r="C210">
            <v>26190</v>
          </cell>
          <cell r="D210">
            <v>25749</v>
          </cell>
          <cell r="E210">
            <v>25749</v>
          </cell>
          <cell r="F210">
            <v>0</v>
          </cell>
          <cell r="G210">
            <v>441</v>
          </cell>
          <cell r="AA210">
            <v>10818</v>
          </cell>
          <cell r="AB210">
            <v>5568</v>
          </cell>
          <cell r="AC210">
            <v>9804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64</v>
          </cell>
          <cell r="AJ210">
            <v>0</v>
          </cell>
          <cell r="AL210">
            <v>30799230</v>
          </cell>
        </row>
        <row r="212">
          <cell r="E212"/>
        </row>
        <row r="213">
          <cell r="E213"/>
        </row>
        <row r="214">
          <cell r="E214">
            <v>476</v>
          </cell>
        </row>
        <row r="215">
          <cell r="E215">
            <v>403</v>
          </cell>
        </row>
        <row r="216">
          <cell r="E216">
            <v>287</v>
          </cell>
        </row>
        <row r="217">
          <cell r="E217"/>
        </row>
        <row r="218">
          <cell r="E218">
            <v>55</v>
          </cell>
        </row>
        <row r="219">
          <cell r="E219"/>
        </row>
        <row r="220">
          <cell r="E220"/>
        </row>
        <row r="221">
          <cell r="E221">
            <v>1601</v>
          </cell>
        </row>
        <row r="222">
          <cell r="E222">
            <v>1454</v>
          </cell>
        </row>
        <row r="223">
          <cell r="E223">
            <v>681</v>
          </cell>
        </row>
        <row r="224">
          <cell r="E224"/>
        </row>
        <row r="225">
          <cell r="E225"/>
        </row>
        <row r="226">
          <cell r="E226"/>
        </row>
        <row r="227">
          <cell r="E227"/>
        </row>
        <row r="228">
          <cell r="E228">
            <v>543</v>
          </cell>
        </row>
        <row r="229">
          <cell r="E229">
            <v>401</v>
          </cell>
        </row>
        <row r="230">
          <cell r="E230"/>
        </row>
        <row r="231">
          <cell r="E231">
            <v>3106</v>
          </cell>
        </row>
        <row r="232">
          <cell r="E232">
            <v>36</v>
          </cell>
        </row>
        <row r="233">
          <cell r="E233">
            <v>389</v>
          </cell>
        </row>
        <row r="234">
          <cell r="E234">
            <v>406</v>
          </cell>
        </row>
        <row r="235">
          <cell r="E235">
            <v>387</v>
          </cell>
        </row>
        <row r="236">
          <cell r="E236">
            <v>133</v>
          </cell>
        </row>
        <row r="237">
          <cell r="E237"/>
        </row>
        <row r="238">
          <cell r="E238">
            <v>7260</v>
          </cell>
        </row>
        <row r="239">
          <cell r="E239"/>
        </row>
        <row r="240">
          <cell r="E240"/>
        </row>
        <row r="241">
          <cell r="E241"/>
        </row>
        <row r="242">
          <cell r="E242"/>
        </row>
        <row r="243">
          <cell r="E243"/>
        </row>
        <row r="244">
          <cell r="E244">
            <v>1438</v>
          </cell>
        </row>
        <row r="245">
          <cell r="E245">
            <v>499</v>
          </cell>
        </row>
        <row r="246">
          <cell r="E246"/>
        </row>
        <row r="247">
          <cell r="E247">
            <v>2678</v>
          </cell>
        </row>
        <row r="248">
          <cell r="E248">
            <v>1072</v>
          </cell>
        </row>
        <row r="249">
          <cell r="E249">
            <v>2211</v>
          </cell>
        </row>
        <row r="250">
          <cell r="E250">
            <v>66</v>
          </cell>
        </row>
        <row r="251">
          <cell r="E251"/>
        </row>
        <row r="252">
          <cell r="E252"/>
        </row>
        <row r="253">
          <cell r="E253">
            <v>310</v>
          </cell>
        </row>
        <row r="254">
          <cell r="E254"/>
        </row>
        <row r="255">
          <cell r="E255"/>
        </row>
        <row r="256">
          <cell r="E256">
            <v>2941</v>
          </cell>
        </row>
        <row r="257">
          <cell r="E257"/>
        </row>
        <row r="258">
          <cell r="E258"/>
        </row>
        <row r="259">
          <cell r="E259">
            <v>1142</v>
          </cell>
        </row>
        <row r="260">
          <cell r="E260"/>
        </row>
        <row r="261">
          <cell r="E261"/>
        </row>
        <row r="262">
          <cell r="E262">
            <v>3016</v>
          </cell>
        </row>
        <row r="263">
          <cell r="E263">
            <v>421</v>
          </cell>
        </row>
        <row r="264">
          <cell r="E264"/>
        </row>
        <row r="265">
          <cell r="E265"/>
        </row>
        <row r="266">
          <cell r="E266"/>
        </row>
        <row r="267">
          <cell r="E267"/>
        </row>
        <row r="268">
          <cell r="E268"/>
        </row>
        <row r="269">
          <cell r="E269"/>
        </row>
        <row r="270">
          <cell r="E270"/>
        </row>
        <row r="271">
          <cell r="E271"/>
        </row>
        <row r="272">
          <cell r="C272">
            <v>33669</v>
          </cell>
          <cell r="D272">
            <v>33412</v>
          </cell>
          <cell r="E272">
            <v>33412</v>
          </cell>
          <cell r="F272">
            <v>0</v>
          </cell>
          <cell r="G272">
            <v>257</v>
          </cell>
          <cell r="AA272">
            <v>11714</v>
          </cell>
          <cell r="AB272">
            <v>10445</v>
          </cell>
          <cell r="AC272">
            <v>11510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37</v>
          </cell>
          <cell r="AJ272">
            <v>0</v>
          </cell>
          <cell r="AL272">
            <v>49782310</v>
          </cell>
        </row>
        <row r="311">
          <cell r="C311">
            <v>2066</v>
          </cell>
          <cell r="D311">
            <v>2042</v>
          </cell>
          <cell r="E311">
            <v>2042</v>
          </cell>
          <cell r="F311">
            <v>0</v>
          </cell>
          <cell r="G311">
            <v>24</v>
          </cell>
          <cell r="AA311">
            <v>152</v>
          </cell>
          <cell r="AB311">
            <v>1902</v>
          </cell>
          <cell r="AC311">
            <v>12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107</v>
          </cell>
          <cell r="AJ311">
            <v>0</v>
          </cell>
          <cell r="AL311">
            <v>8110840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11</v>
          </cell>
          <cell r="AI318">
            <v>0</v>
          </cell>
          <cell r="AJ318">
            <v>0</v>
          </cell>
          <cell r="AL318">
            <v>0</v>
          </cell>
        </row>
        <row r="374">
          <cell r="C374">
            <v>2530</v>
          </cell>
          <cell r="D374">
            <v>2504</v>
          </cell>
          <cell r="E374">
            <v>2504</v>
          </cell>
          <cell r="F374">
            <v>0</v>
          </cell>
          <cell r="G374">
            <v>26</v>
          </cell>
          <cell r="AA374">
            <v>1067</v>
          </cell>
          <cell r="AB374">
            <v>538</v>
          </cell>
          <cell r="AC374">
            <v>925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152</v>
          </cell>
          <cell r="AJ374">
            <v>0</v>
          </cell>
          <cell r="AL374">
            <v>13601820</v>
          </cell>
        </row>
        <row r="411">
          <cell r="C411">
            <v>4535</v>
          </cell>
          <cell r="D411">
            <v>4487</v>
          </cell>
          <cell r="E411">
            <v>4487</v>
          </cell>
          <cell r="F411">
            <v>0</v>
          </cell>
          <cell r="G411">
            <v>48</v>
          </cell>
          <cell r="AA411">
            <v>1231</v>
          </cell>
          <cell r="AB411">
            <v>3058</v>
          </cell>
          <cell r="AC411">
            <v>246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L411">
            <v>12570780</v>
          </cell>
        </row>
        <row r="413">
          <cell r="E413"/>
        </row>
        <row r="414">
          <cell r="E414"/>
        </row>
        <row r="415">
          <cell r="E415"/>
        </row>
        <row r="416">
          <cell r="E416"/>
        </row>
        <row r="417">
          <cell r="E417"/>
        </row>
        <row r="418">
          <cell r="E418"/>
        </row>
        <row r="419">
          <cell r="E419"/>
        </row>
        <row r="420">
          <cell r="E420">
            <v>1</v>
          </cell>
        </row>
        <row r="421">
          <cell r="E421"/>
        </row>
        <row r="422">
          <cell r="E422"/>
        </row>
        <row r="423">
          <cell r="E423"/>
        </row>
        <row r="424">
          <cell r="E424"/>
        </row>
        <row r="425">
          <cell r="E425"/>
        </row>
        <row r="426">
          <cell r="E426"/>
        </row>
        <row r="427">
          <cell r="E427">
            <v>12</v>
          </cell>
        </row>
        <row r="428">
          <cell r="E428"/>
        </row>
        <row r="429">
          <cell r="E429"/>
        </row>
        <row r="430">
          <cell r="E430"/>
        </row>
        <row r="431">
          <cell r="E431"/>
        </row>
        <row r="432">
          <cell r="C432">
            <v>13</v>
          </cell>
          <cell r="D432">
            <v>13</v>
          </cell>
          <cell r="E432">
            <v>13</v>
          </cell>
          <cell r="F432">
            <v>0</v>
          </cell>
          <cell r="G432">
            <v>0</v>
          </cell>
          <cell r="AA432">
            <v>0</v>
          </cell>
          <cell r="AB432">
            <v>13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L432">
            <v>42200</v>
          </cell>
        </row>
        <row r="451">
          <cell r="C451">
            <v>984</v>
          </cell>
          <cell r="D451">
            <v>981</v>
          </cell>
          <cell r="E451">
            <v>981</v>
          </cell>
          <cell r="F451">
            <v>0</v>
          </cell>
          <cell r="G451">
            <v>3</v>
          </cell>
          <cell r="AA451">
            <v>211</v>
          </cell>
          <cell r="AB451">
            <v>754</v>
          </cell>
          <cell r="AC451">
            <v>19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12</v>
          </cell>
          <cell r="AJ451">
            <v>0</v>
          </cell>
          <cell r="AL451">
            <v>4591790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73">
          <cell r="C473">
            <v>5409</v>
          </cell>
          <cell r="D473">
            <v>5295</v>
          </cell>
          <cell r="E473">
            <v>5295</v>
          </cell>
          <cell r="F473">
            <v>0</v>
          </cell>
          <cell r="G473">
            <v>114</v>
          </cell>
          <cell r="AA473">
            <v>2628</v>
          </cell>
          <cell r="AB473">
            <v>1497</v>
          </cell>
          <cell r="AC473">
            <v>1284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5">
          <cell r="E475"/>
        </row>
        <row r="476">
          <cell r="E476"/>
        </row>
        <row r="477">
          <cell r="E477">
            <v>33</v>
          </cell>
        </row>
        <row r="478">
          <cell r="E478">
            <v>6</v>
          </cell>
        </row>
        <row r="479">
          <cell r="E479">
            <v>1</v>
          </cell>
        </row>
        <row r="480">
          <cell r="E480"/>
        </row>
        <row r="481">
          <cell r="E481"/>
        </row>
        <row r="482">
          <cell r="E482"/>
        </row>
        <row r="483">
          <cell r="E483"/>
        </row>
        <row r="484">
          <cell r="E484"/>
        </row>
        <row r="485">
          <cell r="E485">
            <v>18</v>
          </cell>
        </row>
        <row r="486">
          <cell r="E486"/>
        </row>
        <row r="487">
          <cell r="E487"/>
        </row>
        <row r="488">
          <cell r="E488"/>
        </row>
        <row r="489">
          <cell r="E489"/>
        </row>
        <row r="490">
          <cell r="E490"/>
        </row>
        <row r="491">
          <cell r="E491"/>
        </row>
        <row r="492">
          <cell r="E492"/>
        </row>
        <row r="493">
          <cell r="E493"/>
        </row>
        <row r="494">
          <cell r="E494"/>
        </row>
        <row r="495">
          <cell r="E495"/>
        </row>
        <row r="496">
          <cell r="E496"/>
        </row>
        <row r="497">
          <cell r="E497"/>
        </row>
        <row r="498">
          <cell r="E498"/>
        </row>
        <row r="499">
          <cell r="E499"/>
        </row>
        <row r="500">
          <cell r="E500"/>
        </row>
        <row r="501">
          <cell r="E501"/>
        </row>
        <row r="502">
          <cell r="E502"/>
        </row>
        <row r="503">
          <cell r="E503"/>
        </row>
        <row r="504">
          <cell r="E504"/>
        </row>
        <row r="505">
          <cell r="E505"/>
        </row>
        <row r="506">
          <cell r="E506"/>
        </row>
        <row r="507">
          <cell r="E507"/>
        </row>
        <row r="508">
          <cell r="E508"/>
        </row>
        <row r="509">
          <cell r="E509">
            <v>16</v>
          </cell>
        </row>
        <row r="510">
          <cell r="E510"/>
        </row>
        <row r="511">
          <cell r="E511"/>
        </row>
        <row r="512">
          <cell r="C512">
            <v>75</v>
          </cell>
          <cell r="D512">
            <v>74</v>
          </cell>
          <cell r="E512">
            <v>74</v>
          </cell>
          <cell r="F512">
            <v>0</v>
          </cell>
          <cell r="G512">
            <v>1</v>
          </cell>
          <cell r="AA512">
            <v>27</v>
          </cell>
          <cell r="AB512">
            <v>43</v>
          </cell>
          <cell r="AC512">
            <v>5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1</v>
          </cell>
          <cell r="AI512">
            <v>0</v>
          </cell>
          <cell r="AJ512">
            <v>0</v>
          </cell>
          <cell r="AL512">
            <v>180730</v>
          </cell>
        </row>
        <row r="542">
          <cell r="C542">
            <v>2541</v>
          </cell>
          <cell r="D542">
            <v>2526</v>
          </cell>
          <cell r="E542">
            <v>2526</v>
          </cell>
          <cell r="F542">
            <v>0</v>
          </cell>
          <cell r="G542">
            <v>15</v>
          </cell>
          <cell r="AA542">
            <v>300</v>
          </cell>
          <cell r="AB542">
            <v>1574</v>
          </cell>
          <cell r="AC542">
            <v>667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L542">
            <v>3529270</v>
          </cell>
        </row>
        <row r="545">
          <cell r="E545"/>
        </row>
        <row r="546">
          <cell r="E546">
            <v>30</v>
          </cell>
        </row>
        <row r="547">
          <cell r="E547">
            <v>1</v>
          </cell>
        </row>
        <row r="548">
          <cell r="E548"/>
        </row>
        <row r="549">
          <cell r="E549">
            <v>51</v>
          </cell>
        </row>
        <row r="550">
          <cell r="E550">
            <v>852</v>
          </cell>
        </row>
        <row r="551">
          <cell r="E551">
            <v>55</v>
          </cell>
        </row>
        <row r="552">
          <cell r="E552">
            <v>75</v>
          </cell>
        </row>
        <row r="553">
          <cell r="E553">
            <v>17</v>
          </cell>
        </row>
        <row r="554">
          <cell r="E554">
            <v>13</v>
          </cell>
        </row>
        <row r="555">
          <cell r="E555"/>
        </row>
        <row r="556">
          <cell r="E556">
            <v>6</v>
          </cell>
        </row>
        <row r="557">
          <cell r="E557">
            <v>100</v>
          </cell>
        </row>
        <row r="558">
          <cell r="E558"/>
        </row>
        <row r="559">
          <cell r="E559">
            <v>11</v>
          </cell>
        </row>
        <row r="560">
          <cell r="E560"/>
        </row>
        <row r="561">
          <cell r="E561">
            <v>2</v>
          </cell>
        </row>
        <row r="562">
          <cell r="E562"/>
        </row>
        <row r="563">
          <cell r="E563">
            <v>6</v>
          </cell>
        </row>
        <row r="564">
          <cell r="E564"/>
        </row>
        <row r="565">
          <cell r="E565"/>
        </row>
        <row r="566">
          <cell r="E566">
            <v>9</v>
          </cell>
        </row>
        <row r="567">
          <cell r="E567"/>
        </row>
        <row r="568">
          <cell r="E568">
            <v>6</v>
          </cell>
        </row>
        <row r="569">
          <cell r="E569">
            <v>3</v>
          </cell>
        </row>
        <row r="570">
          <cell r="E570"/>
        </row>
        <row r="571">
          <cell r="E571">
            <v>44</v>
          </cell>
        </row>
        <row r="572">
          <cell r="E572">
            <v>178</v>
          </cell>
        </row>
        <row r="573">
          <cell r="E573">
            <v>4</v>
          </cell>
        </row>
        <row r="574">
          <cell r="E574"/>
        </row>
        <row r="575">
          <cell r="E575"/>
        </row>
        <row r="576">
          <cell r="E576"/>
        </row>
        <row r="577">
          <cell r="E577">
            <v>27</v>
          </cell>
        </row>
        <row r="578">
          <cell r="E578">
            <v>26</v>
          </cell>
        </row>
        <row r="579">
          <cell r="E579">
            <v>1</v>
          </cell>
        </row>
        <row r="580">
          <cell r="E580">
            <v>28</v>
          </cell>
        </row>
        <row r="581">
          <cell r="E581">
            <v>34</v>
          </cell>
        </row>
        <row r="582">
          <cell r="E582">
            <v>5</v>
          </cell>
        </row>
        <row r="583">
          <cell r="E583">
            <v>1</v>
          </cell>
        </row>
        <row r="584">
          <cell r="E584">
            <v>9</v>
          </cell>
        </row>
        <row r="585">
          <cell r="E585">
            <v>159</v>
          </cell>
        </row>
        <row r="586">
          <cell r="E586">
            <v>54</v>
          </cell>
        </row>
        <row r="587">
          <cell r="E587">
            <v>14</v>
          </cell>
        </row>
        <row r="588">
          <cell r="E588">
            <v>4</v>
          </cell>
        </row>
        <row r="589">
          <cell r="E589">
            <v>639</v>
          </cell>
        </row>
        <row r="590">
          <cell r="E590">
            <v>16</v>
          </cell>
        </row>
        <row r="591">
          <cell r="E591">
            <v>5</v>
          </cell>
        </row>
        <row r="592">
          <cell r="E592">
            <v>8</v>
          </cell>
        </row>
        <row r="593">
          <cell r="E593">
            <v>1</v>
          </cell>
        </row>
        <row r="594">
          <cell r="E594">
            <v>20</v>
          </cell>
        </row>
        <row r="595">
          <cell r="E595">
            <v>389</v>
          </cell>
        </row>
        <row r="596">
          <cell r="E596">
            <v>28</v>
          </cell>
        </row>
        <row r="597">
          <cell r="E597"/>
        </row>
        <row r="598">
          <cell r="E598"/>
        </row>
        <row r="600">
          <cell r="C600">
            <v>2974</v>
          </cell>
          <cell r="D600">
            <v>2931</v>
          </cell>
          <cell r="E600">
            <v>2931</v>
          </cell>
          <cell r="F600">
            <v>0</v>
          </cell>
          <cell r="G600">
            <v>43</v>
          </cell>
          <cell r="AA600">
            <v>307</v>
          </cell>
          <cell r="AB600">
            <v>920</v>
          </cell>
          <cell r="AC600">
            <v>1747</v>
          </cell>
          <cell r="AD600">
            <v>1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1</v>
          </cell>
          <cell r="AJ600">
            <v>0</v>
          </cell>
          <cell r="AL600">
            <v>25581610</v>
          </cell>
        </row>
        <row r="623">
          <cell r="C623">
            <v>2</v>
          </cell>
          <cell r="D623">
            <v>2</v>
          </cell>
          <cell r="E623">
            <v>2</v>
          </cell>
          <cell r="F623">
            <v>0</v>
          </cell>
          <cell r="G623">
            <v>0</v>
          </cell>
          <cell r="AA623">
            <v>0</v>
          </cell>
          <cell r="AB623">
            <v>2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L623">
            <v>52640</v>
          </cell>
        </row>
        <row r="650">
          <cell r="C650">
            <v>1291</v>
          </cell>
          <cell r="D650">
            <v>1288</v>
          </cell>
          <cell r="E650">
            <v>1288</v>
          </cell>
          <cell r="F650">
            <v>0</v>
          </cell>
          <cell r="G650">
            <v>3</v>
          </cell>
          <cell r="AA650">
            <v>214</v>
          </cell>
          <cell r="AB650">
            <v>425</v>
          </cell>
          <cell r="AC650">
            <v>652</v>
          </cell>
          <cell r="AD650">
            <v>2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L650">
            <v>69090690</v>
          </cell>
        </row>
        <row r="652">
          <cell r="C652">
            <v>369</v>
          </cell>
          <cell r="D652">
            <v>369</v>
          </cell>
          <cell r="E652">
            <v>369</v>
          </cell>
          <cell r="F652"/>
          <cell r="G652"/>
          <cell r="AA652"/>
          <cell r="AB652">
            <v>369</v>
          </cell>
          <cell r="AC652"/>
          <cell r="AD652"/>
          <cell r="AE652"/>
          <cell r="AF652"/>
          <cell r="AG652"/>
          <cell r="AH652"/>
          <cell r="AI652"/>
          <cell r="AJ652"/>
          <cell r="AL652">
            <v>2121750</v>
          </cell>
        </row>
        <row r="653">
          <cell r="C653">
            <v>141</v>
          </cell>
          <cell r="D653">
            <v>141</v>
          </cell>
          <cell r="E653">
            <v>141</v>
          </cell>
          <cell r="F653"/>
          <cell r="G653"/>
          <cell r="AA653">
            <v>59</v>
          </cell>
          <cell r="AB653">
            <v>82</v>
          </cell>
          <cell r="AC653"/>
          <cell r="AD653"/>
          <cell r="AE653"/>
          <cell r="AF653"/>
          <cell r="AG653"/>
          <cell r="AH653"/>
          <cell r="AI653"/>
          <cell r="AJ653"/>
          <cell r="AL653">
            <v>2968050</v>
          </cell>
        </row>
        <row r="672">
          <cell r="C672">
            <v>1410</v>
          </cell>
          <cell r="D672">
            <v>1410</v>
          </cell>
          <cell r="E672">
            <v>1410</v>
          </cell>
          <cell r="F672">
            <v>0</v>
          </cell>
          <cell r="G672">
            <v>0</v>
          </cell>
          <cell r="AA672">
            <v>514</v>
          </cell>
          <cell r="AB672">
            <v>895</v>
          </cell>
          <cell r="AC672">
            <v>1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3</v>
          </cell>
          <cell r="AJ672">
            <v>0</v>
          </cell>
          <cell r="AL672">
            <v>21349720</v>
          </cell>
        </row>
        <row r="704"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3</v>
          </cell>
          <cell r="AI704">
            <v>7</v>
          </cell>
          <cell r="AJ704">
            <v>0</v>
          </cell>
          <cell r="AL704">
            <v>0</v>
          </cell>
        </row>
        <row r="763"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7"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3</v>
          </cell>
          <cell r="AL777">
            <v>0</v>
          </cell>
        </row>
        <row r="781"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16</v>
          </cell>
          <cell r="AJ781">
            <v>0</v>
          </cell>
          <cell r="AL781">
            <v>0</v>
          </cell>
        </row>
        <row r="788"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L788">
            <v>0</v>
          </cell>
        </row>
        <row r="797"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801"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5"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L805">
            <v>0</v>
          </cell>
        </row>
        <row r="809"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L809">
            <v>0</v>
          </cell>
        </row>
        <row r="817"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3</v>
          </cell>
          <cell r="AI817">
            <v>0</v>
          </cell>
          <cell r="AJ817">
            <v>0</v>
          </cell>
          <cell r="AL817">
            <v>0</v>
          </cell>
        </row>
        <row r="820"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1</v>
          </cell>
          <cell r="AJ820">
            <v>0</v>
          </cell>
          <cell r="AL820">
            <v>0</v>
          </cell>
        </row>
        <row r="828"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33"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51"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L851">
            <v>0</v>
          </cell>
        </row>
        <row r="869"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930">
          <cell r="C930">
            <v>5221</v>
          </cell>
          <cell r="D930">
            <v>5221</v>
          </cell>
          <cell r="E930">
            <v>5221</v>
          </cell>
          <cell r="F930">
            <v>0</v>
          </cell>
          <cell r="G930">
            <v>0</v>
          </cell>
          <cell r="AA930">
            <v>2452</v>
          </cell>
          <cell r="AB930">
            <v>2769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46">
          <cell r="C946">
            <v>1056</v>
          </cell>
          <cell r="E946">
            <v>1056</v>
          </cell>
          <cell r="AL946">
            <v>7943680</v>
          </cell>
        </row>
        <row r="958"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714</v>
          </cell>
          <cell r="AJ958">
            <v>0</v>
          </cell>
          <cell r="AL958">
            <v>0</v>
          </cell>
        </row>
        <row r="961">
          <cell r="C961">
            <v>0</v>
          </cell>
        </row>
        <row r="981">
          <cell r="C981">
            <v>0</v>
          </cell>
          <cell r="E981">
            <v>0</v>
          </cell>
        </row>
        <row r="983">
          <cell r="C983">
            <v>406</v>
          </cell>
          <cell r="E983">
            <v>406</v>
          </cell>
          <cell r="AL983">
            <v>3166800</v>
          </cell>
        </row>
        <row r="984">
          <cell r="C984">
            <v>178</v>
          </cell>
          <cell r="E984">
            <v>178</v>
          </cell>
          <cell r="AL984">
            <v>544680</v>
          </cell>
        </row>
        <row r="985">
          <cell r="C985">
            <v>658</v>
          </cell>
          <cell r="E985">
            <v>658</v>
          </cell>
          <cell r="AL985">
            <v>2013480</v>
          </cell>
        </row>
        <row r="986">
          <cell r="C986">
            <v>17</v>
          </cell>
          <cell r="E986">
            <v>17</v>
          </cell>
          <cell r="AL986">
            <v>206720</v>
          </cell>
        </row>
        <row r="987">
          <cell r="C987">
            <v>51</v>
          </cell>
          <cell r="E987">
            <v>51</v>
          </cell>
          <cell r="AL987">
            <v>725730</v>
          </cell>
        </row>
        <row r="988">
          <cell r="C988">
            <v>10</v>
          </cell>
          <cell r="E988">
            <v>10</v>
          </cell>
          <cell r="AL988">
            <v>323000</v>
          </cell>
        </row>
        <row r="989">
          <cell r="C989">
            <v>0</v>
          </cell>
          <cell r="E989"/>
          <cell r="AL989">
            <v>0</v>
          </cell>
        </row>
        <row r="990">
          <cell r="C990">
            <v>0</v>
          </cell>
          <cell r="E990"/>
          <cell r="AL990">
            <v>0</v>
          </cell>
        </row>
        <row r="993">
          <cell r="C993">
            <v>20</v>
          </cell>
          <cell r="E993">
            <v>20</v>
          </cell>
          <cell r="AL993">
            <v>322400</v>
          </cell>
        </row>
        <row r="994">
          <cell r="C994">
            <v>0</v>
          </cell>
          <cell r="E994"/>
          <cell r="AL994">
            <v>0</v>
          </cell>
        </row>
        <row r="995">
          <cell r="C995">
            <v>0</v>
          </cell>
          <cell r="E995"/>
          <cell r="AL995">
            <v>0</v>
          </cell>
        </row>
        <row r="996">
          <cell r="C996">
            <v>0</v>
          </cell>
          <cell r="E996"/>
          <cell r="AL996">
            <v>0</v>
          </cell>
        </row>
        <row r="997">
          <cell r="C997">
            <v>3</v>
          </cell>
          <cell r="E997">
            <v>3</v>
          </cell>
          <cell r="AL997">
            <v>755730</v>
          </cell>
        </row>
        <row r="998">
          <cell r="C998">
            <v>0</v>
          </cell>
          <cell r="E998"/>
          <cell r="AL998">
            <v>0</v>
          </cell>
        </row>
        <row r="999">
          <cell r="C999">
            <v>23</v>
          </cell>
          <cell r="D999">
            <v>23</v>
          </cell>
          <cell r="E999">
            <v>23</v>
          </cell>
          <cell r="F999">
            <v>0</v>
          </cell>
          <cell r="G999">
            <v>0</v>
          </cell>
          <cell r="AA999">
            <v>7</v>
          </cell>
          <cell r="AB999">
            <v>16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</row>
        <row r="1053">
          <cell r="C1053">
            <v>5</v>
          </cell>
          <cell r="D1053">
            <v>2</v>
          </cell>
          <cell r="E1053">
            <v>2</v>
          </cell>
          <cell r="F1053">
            <v>0</v>
          </cell>
          <cell r="G1053">
            <v>3</v>
          </cell>
          <cell r="AA1053">
            <v>5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125">
          <cell r="C1125">
            <v>2</v>
          </cell>
          <cell r="H1125">
            <v>2</v>
          </cell>
          <cell r="I1125">
            <v>1</v>
          </cell>
          <cell r="J1125">
            <v>1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P1125">
            <v>0</v>
          </cell>
          <cell r="Q1125">
            <v>0</v>
          </cell>
          <cell r="S1125">
            <v>0</v>
          </cell>
          <cell r="T1125">
            <v>2</v>
          </cell>
          <cell r="V1125">
            <v>0</v>
          </cell>
          <cell r="W1125">
            <v>0</v>
          </cell>
          <cell r="Y1125">
            <v>0</v>
          </cell>
          <cell r="Z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L1125">
            <v>168820</v>
          </cell>
        </row>
        <row r="1182">
          <cell r="C1182">
            <v>1415</v>
          </cell>
          <cell r="D1182">
            <v>1415</v>
          </cell>
          <cell r="E1182">
            <v>1415</v>
          </cell>
          <cell r="F1182">
            <v>0</v>
          </cell>
          <cell r="G1182">
            <v>0</v>
          </cell>
          <cell r="AA1182">
            <v>16</v>
          </cell>
          <cell r="AB1182">
            <v>1399</v>
          </cell>
          <cell r="AC1182">
            <v>0</v>
          </cell>
          <cell r="AD1182">
            <v>0</v>
          </cell>
          <cell r="AE1182">
            <v>0</v>
          </cell>
          <cell r="AF1182">
            <v>0</v>
          </cell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262">
          <cell r="C1262">
            <v>113</v>
          </cell>
          <cell r="H1262">
            <v>110</v>
          </cell>
          <cell r="I1262">
            <v>105</v>
          </cell>
          <cell r="J1262">
            <v>5</v>
          </cell>
          <cell r="K1262">
            <v>1</v>
          </cell>
          <cell r="L1262">
            <v>2</v>
          </cell>
          <cell r="M1262">
            <v>0</v>
          </cell>
          <cell r="N1262">
            <v>0</v>
          </cell>
          <cell r="P1262">
            <v>0</v>
          </cell>
          <cell r="Q1262">
            <v>5</v>
          </cell>
          <cell r="S1262">
            <v>0</v>
          </cell>
          <cell r="T1262">
            <v>78</v>
          </cell>
          <cell r="V1262">
            <v>0</v>
          </cell>
          <cell r="W1262">
            <v>0</v>
          </cell>
          <cell r="Y1262">
            <v>0</v>
          </cell>
          <cell r="Z1262">
            <v>0</v>
          </cell>
          <cell r="AD1262">
            <v>0</v>
          </cell>
          <cell r="AE1262">
            <v>53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3</v>
          </cell>
          <cell r="AL1262">
            <v>50722245</v>
          </cell>
        </row>
        <row r="1327">
          <cell r="C1327">
            <v>366</v>
          </cell>
          <cell r="D1327">
            <v>366</v>
          </cell>
          <cell r="E1327">
            <v>366</v>
          </cell>
          <cell r="F1327">
            <v>0</v>
          </cell>
          <cell r="G1327">
            <v>0</v>
          </cell>
          <cell r="AA1327">
            <v>61</v>
          </cell>
          <cell r="AB1327">
            <v>303</v>
          </cell>
          <cell r="AC1327">
            <v>2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401">
          <cell r="I1401">
            <v>47</v>
          </cell>
          <cell r="L1401">
            <v>13</v>
          </cell>
          <cell r="AL1401">
            <v>6307745</v>
          </cell>
        </row>
        <row r="1404">
          <cell r="C1404">
            <v>76</v>
          </cell>
          <cell r="H1404">
            <v>54</v>
          </cell>
          <cell r="I1404">
            <v>47</v>
          </cell>
          <cell r="J1404">
            <v>7</v>
          </cell>
          <cell r="K1404">
            <v>2</v>
          </cell>
          <cell r="L1404">
            <v>13</v>
          </cell>
          <cell r="M1404">
            <v>7</v>
          </cell>
          <cell r="N1404">
            <v>0</v>
          </cell>
          <cell r="P1404">
            <v>26</v>
          </cell>
          <cell r="Q1404">
            <v>19</v>
          </cell>
          <cell r="S1404">
            <v>0</v>
          </cell>
          <cell r="T1404">
            <v>1</v>
          </cell>
          <cell r="V1404">
            <v>0</v>
          </cell>
          <cell r="W1404">
            <v>2</v>
          </cell>
          <cell r="Y1404">
            <v>1</v>
          </cell>
          <cell r="Z1404">
            <v>2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4</v>
          </cell>
        </row>
        <row r="1406">
          <cell r="C1406">
            <v>0</v>
          </cell>
          <cell r="E1406"/>
          <cell r="AL1406">
            <v>0</v>
          </cell>
        </row>
        <row r="1407"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68">
          <cell r="C1468">
            <v>14</v>
          </cell>
          <cell r="H1468">
            <v>12</v>
          </cell>
          <cell r="I1468">
            <v>10</v>
          </cell>
          <cell r="J1468">
            <v>2</v>
          </cell>
          <cell r="K1468">
            <v>0</v>
          </cell>
          <cell r="L1468">
            <v>0</v>
          </cell>
          <cell r="M1468">
            <v>2</v>
          </cell>
          <cell r="N1468">
            <v>0</v>
          </cell>
          <cell r="P1468">
            <v>0</v>
          </cell>
          <cell r="Q1468">
            <v>7</v>
          </cell>
          <cell r="S1468">
            <v>0</v>
          </cell>
          <cell r="T1468">
            <v>1</v>
          </cell>
          <cell r="V1468">
            <v>0</v>
          </cell>
          <cell r="W1468">
            <v>0</v>
          </cell>
          <cell r="Y1468">
            <v>0</v>
          </cell>
          <cell r="Z1468">
            <v>1</v>
          </cell>
          <cell r="AD1468">
            <v>0</v>
          </cell>
          <cell r="AE1468">
            <v>0</v>
          </cell>
          <cell r="AF1468">
            <v>0</v>
          </cell>
          <cell r="AG1468">
            <v>0</v>
          </cell>
          <cell r="AH1468">
            <v>0</v>
          </cell>
          <cell r="AI1468">
            <v>0</v>
          </cell>
          <cell r="AJ1468">
            <v>0</v>
          </cell>
          <cell r="AL1468">
            <v>1505740</v>
          </cell>
        </row>
        <row r="1537">
          <cell r="C1537">
            <v>38</v>
          </cell>
          <cell r="H1537">
            <v>34</v>
          </cell>
          <cell r="I1537">
            <v>34</v>
          </cell>
          <cell r="J1537">
            <v>0</v>
          </cell>
          <cell r="K1537">
            <v>0</v>
          </cell>
          <cell r="L1537">
            <v>4</v>
          </cell>
          <cell r="M1537">
            <v>0</v>
          </cell>
          <cell r="N1537">
            <v>0</v>
          </cell>
          <cell r="P1537">
            <v>0</v>
          </cell>
          <cell r="Q1537">
            <v>0</v>
          </cell>
          <cell r="S1537">
            <v>0</v>
          </cell>
          <cell r="T1537">
            <v>0</v>
          </cell>
          <cell r="V1537">
            <v>0</v>
          </cell>
          <cell r="W1537">
            <v>1</v>
          </cell>
          <cell r="Y1537">
            <v>1</v>
          </cell>
          <cell r="Z1537">
            <v>1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0</v>
          </cell>
          <cell r="AL1537">
            <v>1686265</v>
          </cell>
        </row>
        <row r="1555">
          <cell r="C1555">
            <v>2195</v>
          </cell>
          <cell r="D1555">
            <v>2195</v>
          </cell>
          <cell r="E1555">
            <v>2195</v>
          </cell>
          <cell r="F1555">
            <v>0</v>
          </cell>
          <cell r="G1555">
            <v>0</v>
          </cell>
          <cell r="AA1555">
            <v>2195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0</v>
          </cell>
        </row>
        <row r="1582">
          <cell r="C1582">
            <v>64</v>
          </cell>
          <cell r="H1582">
            <v>58</v>
          </cell>
          <cell r="I1582">
            <v>47</v>
          </cell>
          <cell r="J1582">
            <v>11</v>
          </cell>
          <cell r="K1582">
            <v>3</v>
          </cell>
          <cell r="L1582">
            <v>2</v>
          </cell>
          <cell r="M1582">
            <v>1</v>
          </cell>
          <cell r="N1582">
            <v>0</v>
          </cell>
          <cell r="P1582">
            <v>0</v>
          </cell>
          <cell r="Q1582">
            <v>0</v>
          </cell>
          <cell r="S1582">
            <v>0</v>
          </cell>
          <cell r="T1582">
            <v>0</v>
          </cell>
          <cell r="V1582">
            <v>0</v>
          </cell>
          <cell r="W1582">
            <v>2</v>
          </cell>
          <cell r="Y1582">
            <v>0</v>
          </cell>
          <cell r="Z1582">
            <v>0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0</v>
          </cell>
          <cell r="AL1582">
            <v>2474440</v>
          </cell>
        </row>
        <row r="1691">
          <cell r="C1691">
            <v>26627</v>
          </cell>
          <cell r="D1691">
            <v>26024</v>
          </cell>
          <cell r="E1691">
            <v>26024</v>
          </cell>
          <cell r="F1691">
            <v>0</v>
          </cell>
          <cell r="G1691">
            <v>603</v>
          </cell>
          <cell r="AA1691">
            <v>24734</v>
          </cell>
          <cell r="AB1691">
            <v>278</v>
          </cell>
          <cell r="AC1691">
            <v>1615</v>
          </cell>
          <cell r="AD1691">
            <v>0</v>
          </cell>
          <cell r="AE1691">
            <v>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</row>
        <row r="1693">
          <cell r="C1693">
            <v>800</v>
          </cell>
          <cell r="E1693">
            <v>784</v>
          </cell>
          <cell r="AL1693">
            <v>4327680</v>
          </cell>
        </row>
        <row r="1694">
          <cell r="C1694">
            <v>18</v>
          </cell>
          <cell r="E1694">
            <v>18</v>
          </cell>
          <cell r="AL1694">
            <v>279900</v>
          </cell>
        </row>
        <row r="1695">
          <cell r="C1695">
            <v>60</v>
          </cell>
          <cell r="E1695">
            <v>60</v>
          </cell>
          <cell r="AL1695">
            <v>1582800</v>
          </cell>
        </row>
        <row r="1696">
          <cell r="C1696">
            <v>0</v>
          </cell>
          <cell r="E1696"/>
          <cell r="AL1696">
            <v>0</v>
          </cell>
        </row>
        <row r="1697">
          <cell r="C1697">
            <v>161</v>
          </cell>
          <cell r="E1697">
            <v>161</v>
          </cell>
          <cell r="AL1697">
            <v>9036930</v>
          </cell>
        </row>
        <row r="1698">
          <cell r="C1698">
            <v>0</v>
          </cell>
          <cell r="E1698"/>
          <cell r="AL1698">
            <v>0</v>
          </cell>
        </row>
        <row r="1699">
          <cell r="C1699">
            <v>0</v>
          </cell>
          <cell r="E1699"/>
          <cell r="AL1699">
            <v>0</v>
          </cell>
        </row>
        <row r="1700">
          <cell r="C1700">
            <v>0</v>
          </cell>
          <cell r="E1700"/>
          <cell r="AL1700">
            <v>0</v>
          </cell>
        </row>
        <row r="1701">
          <cell r="C1701">
            <v>0</v>
          </cell>
          <cell r="E1701"/>
          <cell r="AL1701">
            <v>0</v>
          </cell>
        </row>
        <row r="1702">
          <cell r="C1702">
            <v>0</v>
          </cell>
          <cell r="E1702"/>
          <cell r="AL1702">
            <v>0</v>
          </cell>
        </row>
        <row r="1703">
          <cell r="C1703">
            <v>0</v>
          </cell>
          <cell r="E1703"/>
          <cell r="AL1703">
            <v>0</v>
          </cell>
        </row>
        <row r="1704">
          <cell r="C1704">
            <v>0</v>
          </cell>
          <cell r="E1704"/>
          <cell r="AL1704">
            <v>0</v>
          </cell>
        </row>
        <row r="1705">
          <cell r="C1705">
            <v>0</v>
          </cell>
          <cell r="E1705"/>
          <cell r="AL1705">
            <v>0</v>
          </cell>
        </row>
        <row r="1706">
          <cell r="C1706">
            <v>0</v>
          </cell>
          <cell r="E1706"/>
          <cell r="AL1706">
            <v>0</v>
          </cell>
        </row>
        <row r="1707">
          <cell r="C1707">
            <v>0</v>
          </cell>
          <cell r="E1707"/>
          <cell r="AL1707">
            <v>0</v>
          </cell>
        </row>
        <row r="1708">
          <cell r="C1708">
            <v>0</v>
          </cell>
          <cell r="E1708"/>
          <cell r="AL1708">
            <v>0</v>
          </cell>
        </row>
        <row r="1709">
          <cell r="C1709">
            <v>0</v>
          </cell>
          <cell r="E1709"/>
          <cell r="AL1709">
            <v>0</v>
          </cell>
        </row>
        <row r="1710">
          <cell r="C1710">
            <v>0</v>
          </cell>
          <cell r="E1710"/>
          <cell r="AL1710">
            <v>0</v>
          </cell>
        </row>
        <row r="1711">
          <cell r="C1711">
            <v>0</v>
          </cell>
          <cell r="E1711"/>
          <cell r="AL1711">
            <v>0</v>
          </cell>
        </row>
        <row r="1712">
          <cell r="C1712">
            <v>0</v>
          </cell>
          <cell r="E1712"/>
          <cell r="AL1712">
            <v>0</v>
          </cell>
        </row>
        <row r="1713">
          <cell r="C1713">
            <v>0</v>
          </cell>
          <cell r="E1713"/>
          <cell r="AL1713">
            <v>0</v>
          </cell>
        </row>
        <row r="1714">
          <cell r="C1714">
            <v>0</v>
          </cell>
          <cell r="E1714"/>
          <cell r="AL1714">
            <v>0</v>
          </cell>
        </row>
        <row r="1715">
          <cell r="C1715">
            <v>0</v>
          </cell>
          <cell r="E1715"/>
          <cell r="AL1715">
            <v>0</v>
          </cell>
        </row>
        <row r="1716">
          <cell r="C1716">
            <v>0</v>
          </cell>
          <cell r="E1716"/>
          <cell r="AL1716">
            <v>0</v>
          </cell>
        </row>
        <row r="1717">
          <cell r="C1717">
            <v>1039</v>
          </cell>
          <cell r="D1717">
            <v>1023</v>
          </cell>
          <cell r="E1717">
            <v>1023</v>
          </cell>
          <cell r="F1717">
            <v>0</v>
          </cell>
          <cell r="G1717">
            <v>16</v>
          </cell>
          <cell r="AA1717">
            <v>268</v>
          </cell>
          <cell r="AB1717">
            <v>631</v>
          </cell>
          <cell r="AC1717">
            <v>140</v>
          </cell>
          <cell r="AD1717">
            <v>7</v>
          </cell>
          <cell r="AE1717">
            <v>0</v>
          </cell>
          <cell r="AF1717">
            <v>0</v>
          </cell>
          <cell r="AG1717">
            <v>0</v>
          </cell>
          <cell r="AH1717">
            <v>0</v>
          </cell>
          <cell r="AI1717">
            <v>0</v>
          </cell>
          <cell r="AJ1717">
            <v>0</v>
          </cell>
        </row>
        <row r="1719"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  <cell r="AE1719">
            <v>0</v>
          </cell>
          <cell r="AF1719">
            <v>0</v>
          </cell>
          <cell r="AG1719">
            <v>0</v>
          </cell>
          <cell r="AH1719">
            <v>0</v>
          </cell>
          <cell r="AI1719">
            <v>0</v>
          </cell>
          <cell r="AJ1719">
            <v>0</v>
          </cell>
        </row>
        <row r="1787">
          <cell r="I1787">
            <v>2</v>
          </cell>
          <cell r="L1787">
            <v>1</v>
          </cell>
          <cell r="P1787">
            <v>0</v>
          </cell>
          <cell r="Q1787">
            <v>2</v>
          </cell>
          <cell r="S1787">
            <v>0</v>
          </cell>
          <cell r="T1787">
            <v>1</v>
          </cell>
          <cell r="V1787">
            <v>0</v>
          </cell>
          <cell r="W1787">
            <v>2</v>
          </cell>
          <cell r="Y1787">
            <v>0</v>
          </cell>
          <cell r="Z1787">
            <v>0</v>
          </cell>
          <cell r="AL1787">
            <v>979405</v>
          </cell>
        </row>
        <row r="1790">
          <cell r="C1790">
            <v>0</v>
          </cell>
        </row>
        <row r="1799">
          <cell r="P1799">
            <v>0</v>
          </cell>
          <cell r="Q1799">
            <v>0</v>
          </cell>
          <cell r="S1799">
            <v>0</v>
          </cell>
          <cell r="T1799">
            <v>0</v>
          </cell>
          <cell r="V1799">
            <v>0</v>
          </cell>
          <cell r="W1799">
            <v>0</v>
          </cell>
          <cell r="Y1799">
            <v>0</v>
          </cell>
          <cell r="Z1799">
            <v>0</v>
          </cell>
        </row>
        <row r="1800">
          <cell r="C1800">
            <v>6</v>
          </cell>
          <cell r="H1800">
            <v>5</v>
          </cell>
          <cell r="I1800">
            <v>2</v>
          </cell>
          <cell r="J1800">
            <v>3</v>
          </cell>
          <cell r="K1800">
            <v>0</v>
          </cell>
          <cell r="L1800">
            <v>1</v>
          </cell>
          <cell r="M1800">
            <v>0</v>
          </cell>
          <cell r="N1800">
            <v>0</v>
          </cell>
          <cell r="AD1800">
            <v>0</v>
          </cell>
          <cell r="AE1800">
            <v>0</v>
          </cell>
          <cell r="AF1800">
            <v>0</v>
          </cell>
          <cell r="AG1800">
            <v>0</v>
          </cell>
          <cell r="AH1800">
            <v>0</v>
          </cell>
          <cell r="AI1800">
            <v>0</v>
          </cell>
          <cell r="AJ1800">
            <v>3</v>
          </cell>
        </row>
        <row r="1866">
          <cell r="I1866">
            <v>2</v>
          </cell>
          <cell r="L1866">
            <v>0</v>
          </cell>
          <cell r="AL1866">
            <v>118900</v>
          </cell>
        </row>
        <row r="1870">
          <cell r="C1870">
            <v>3</v>
          </cell>
          <cell r="H1870">
            <v>2</v>
          </cell>
          <cell r="I1870">
            <v>2</v>
          </cell>
          <cell r="J1870">
            <v>0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P1870">
            <v>0</v>
          </cell>
          <cell r="Q1870">
            <v>0</v>
          </cell>
          <cell r="S1870">
            <v>0</v>
          </cell>
          <cell r="T1870">
            <v>0</v>
          </cell>
          <cell r="V1870">
            <v>0</v>
          </cell>
          <cell r="W1870">
            <v>0</v>
          </cell>
          <cell r="Y1870">
            <v>0</v>
          </cell>
          <cell r="Z1870">
            <v>0</v>
          </cell>
          <cell r="AD1870">
            <v>0</v>
          </cell>
          <cell r="AE1870">
            <v>0</v>
          </cell>
          <cell r="AF1870">
            <v>0</v>
          </cell>
          <cell r="AG1870">
            <v>0</v>
          </cell>
          <cell r="AH1870">
            <v>0</v>
          </cell>
          <cell r="AI1870">
            <v>0</v>
          </cell>
          <cell r="AJ1870">
            <v>0</v>
          </cell>
        </row>
        <row r="1934">
          <cell r="C1934">
            <v>245</v>
          </cell>
          <cell r="D1934">
            <v>241</v>
          </cell>
          <cell r="E1934">
            <v>241</v>
          </cell>
          <cell r="F1934">
            <v>0</v>
          </cell>
          <cell r="G1934">
            <v>4</v>
          </cell>
          <cell r="AA1934">
            <v>123</v>
          </cell>
          <cell r="AB1934">
            <v>99</v>
          </cell>
          <cell r="AC1934">
            <v>23</v>
          </cell>
          <cell r="AD1934">
            <v>0</v>
          </cell>
          <cell r="AE1934">
            <v>0</v>
          </cell>
          <cell r="AF1934">
            <v>0</v>
          </cell>
          <cell r="AG1934">
            <v>0</v>
          </cell>
          <cell r="AH1934">
            <v>0</v>
          </cell>
          <cell r="AI1934">
            <v>0</v>
          </cell>
          <cell r="AJ1934">
            <v>0</v>
          </cell>
        </row>
        <row r="1937">
          <cell r="C1937">
            <v>86</v>
          </cell>
          <cell r="E1937">
            <v>86</v>
          </cell>
          <cell r="AL1937">
            <v>3276600</v>
          </cell>
        </row>
        <row r="1938">
          <cell r="C1938">
            <v>0</v>
          </cell>
          <cell r="E1938"/>
          <cell r="AL1938">
            <v>0</v>
          </cell>
        </row>
        <row r="1939">
          <cell r="C1939">
            <v>25</v>
          </cell>
          <cell r="E1939">
            <v>18</v>
          </cell>
          <cell r="AL1939">
            <v>881100</v>
          </cell>
        </row>
        <row r="1940">
          <cell r="C1940">
            <v>111</v>
          </cell>
          <cell r="D1940">
            <v>104</v>
          </cell>
          <cell r="E1940">
            <v>104</v>
          </cell>
          <cell r="F1940">
            <v>0</v>
          </cell>
          <cell r="G1940">
            <v>7</v>
          </cell>
          <cell r="AA1940">
            <v>13</v>
          </cell>
          <cell r="AB1940">
            <v>98</v>
          </cell>
          <cell r="AC1940">
            <v>0</v>
          </cell>
          <cell r="AD1940">
            <v>0</v>
          </cell>
          <cell r="AE1940">
            <v>0</v>
          </cell>
          <cell r="AF1940">
            <v>0</v>
          </cell>
          <cell r="AG1940">
            <v>0</v>
          </cell>
          <cell r="AH1940">
            <v>0</v>
          </cell>
          <cell r="AI1940">
            <v>0</v>
          </cell>
          <cell r="AJ1940">
            <v>0</v>
          </cell>
        </row>
        <row r="1988">
          <cell r="C1988">
            <v>0</v>
          </cell>
        </row>
        <row r="2025">
          <cell r="I2025">
            <v>159</v>
          </cell>
          <cell r="L2025">
            <v>11</v>
          </cell>
          <cell r="AL2025">
            <v>46863240</v>
          </cell>
        </row>
        <row r="2032">
          <cell r="C2032">
            <v>228</v>
          </cell>
          <cell r="H2032">
            <v>198</v>
          </cell>
          <cell r="I2032">
            <v>159</v>
          </cell>
          <cell r="J2032">
            <v>39</v>
          </cell>
          <cell r="K2032">
            <v>15</v>
          </cell>
          <cell r="L2032">
            <v>11</v>
          </cell>
          <cell r="M2032">
            <v>3</v>
          </cell>
          <cell r="N2032">
            <v>1</v>
          </cell>
          <cell r="P2032">
            <v>2</v>
          </cell>
          <cell r="Q2032">
            <v>80</v>
          </cell>
          <cell r="S2032">
            <v>1</v>
          </cell>
          <cell r="T2032">
            <v>22</v>
          </cell>
          <cell r="V2032">
            <v>0</v>
          </cell>
          <cell r="W2032">
            <v>0</v>
          </cell>
          <cell r="Y2032">
            <v>15</v>
          </cell>
          <cell r="Z2032">
            <v>108</v>
          </cell>
          <cell r="AD2032">
            <v>0</v>
          </cell>
          <cell r="AE2032">
            <v>0</v>
          </cell>
          <cell r="AF2032">
            <v>0</v>
          </cell>
          <cell r="AG2032">
            <v>0</v>
          </cell>
          <cell r="AH2032">
            <v>0</v>
          </cell>
          <cell r="AI2032">
            <v>0</v>
          </cell>
          <cell r="AJ2032">
            <v>33</v>
          </cell>
        </row>
        <row r="2071">
          <cell r="C2071">
            <v>6</v>
          </cell>
          <cell r="H2071">
            <v>5</v>
          </cell>
          <cell r="I2071">
            <v>3</v>
          </cell>
          <cell r="J2071">
            <v>2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P2071">
            <v>0</v>
          </cell>
          <cell r="Q2071">
            <v>1</v>
          </cell>
          <cell r="S2071">
            <v>0</v>
          </cell>
          <cell r="T2071">
            <v>3</v>
          </cell>
          <cell r="V2071">
            <v>0</v>
          </cell>
          <cell r="W2071">
            <v>0</v>
          </cell>
          <cell r="Y2071">
            <v>0</v>
          </cell>
          <cell r="Z2071">
            <v>1</v>
          </cell>
          <cell r="AD2071">
            <v>0</v>
          </cell>
          <cell r="AE2071">
            <v>0</v>
          </cell>
          <cell r="AF2071">
            <v>0</v>
          </cell>
          <cell r="AG2071">
            <v>0</v>
          </cell>
          <cell r="AH2071">
            <v>0</v>
          </cell>
          <cell r="AI2071">
            <v>0</v>
          </cell>
          <cell r="AJ2071">
            <v>1</v>
          </cell>
          <cell r="AL2071">
            <v>356580</v>
          </cell>
        </row>
        <row r="2098">
          <cell r="C2098">
            <v>422</v>
          </cell>
          <cell r="D2098">
            <v>325</v>
          </cell>
          <cell r="E2098">
            <v>325</v>
          </cell>
          <cell r="F2098">
            <v>0</v>
          </cell>
          <cell r="G2098">
            <v>97</v>
          </cell>
          <cell r="AA2098">
            <v>268</v>
          </cell>
          <cell r="AB2098">
            <v>12</v>
          </cell>
          <cell r="AC2098">
            <v>142</v>
          </cell>
          <cell r="AD2098">
            <v>0</v>
          </cell>
          <cell r="AE2098">
            <v>0</v>
          </cell>
          <cell r="AF2098">
            <v>0</v>
          </cell>
          <cell r="AG2098">
            <v>0</v>
          </cell>
          <cell r="AH2098">
            <v>0</v>
          </cell>
          <cell r="AI2098">
            <v>0</v>
          </cell>
          <cell r="AJ2098">
            <v>0</v>
          </cell>
        </row>
        <row r="2101">
          <cell r="C2101">
            <v>0</v>
          </cell>
          <cell r="D2101">
            <v>0</v>
          </cell>
          <cell r="E2101"/>
          <cell r="F2101"/>
          <cell r="G2101"/>
          <cell r="AA2101"/>
          <cell r="AB2101"/>
          <cell r="AC2101"/>
          <cell r="AD2101"/>
          <cell r="AE2101"/>
          <cell r="AF2101"/>
          <cell r="AG2101"/>
          <cell r="AH2101"/>
          <cell r="AI2101"/>
          <cell r="AJ2101"/>
          <cell r="AL2101">
            <v>0</v>
          </cell>
        </row>
        <row r="2102">
          <cell r="C2102">
            <v>0</v>
          </cell>
          <cell r="D2102">
            <v>0</v>
          </cell>
          <cell r="E2102"/>
          <cell r="F2102"/>
          <cell r="G2102"/>
          <cell r="AA2102"/>
          <cell r="AB2102"/>
          <cell r="AC2102"/>
          <cell r="AD2102"/>
          <cell r="AE2102"/>
          <cell r="AF2102"/>
          <cell r="AG2102"/>
          <cell r="AH2102"/>
          <cell r="AI2102"/>
          <cell r="AJ2102"/>
          <cell r="AL2102">
            <v>0</v>
          </cell>
        </row>
        <row r="2103">
          <cell r="C2103">
            <v>0</v>
          </cell>
          <cell r="D2103">
            <v>0</v>
          </cell>
          <cell r="E2103"/>
          <cell r="F2103"/>
          <cell r="G2103"/>
          <cell r="AA2103"/>
          <cell r="AB2103"/>
          <cell r="AC2103"/>
          <cell r="AD2103"/>
          <cell r="AE2103"/>
          <cell r="AF2103"/>
          <cell r="AG2103"/>
          <cell r="AH2103"/>
          <cell r="AI2103"/>
          <cell r="AJ2103"/>
          <cell r="AL2103">
            <v>0</v>
          </cell>
        </row>
        <row r="2104">
          <cell r="C2104">
            <v>0</v>
          </cell>
          <cell r="D2104">
            <v>0</v>
          </cell>
          <cell r="E2104"/>
          <cell r="F2104"/>
          <cell r="G2104"/>
          <cell r="AA2104"/>
          <cell r="AB2104"/>
          <cell r="AC2104"/>
          <cell r="AD2104"/>
          <cell r="AE2104"/>
          <cell r="AF2104"/>
          <cell r="AG2104"/>
          <cell r="AH2104"/>
          <cell r="AI2104"/>
          <cell r="AJ2104"/>
          <cell r="AL2104">
            <v>0</v>
          </cell>
        </row>
        <row r="2105">
          <cell r="C2105">
            <v>0</v>
          </cell>
          <cell r="D2105">
            <v>0</v>
          </cell>
          <cell r="E2105"/>
          <cell r="F2105"/>
          <cell r="G2105"/>
          <cell r="AA2105"/>
          <cell r="AB2105"/>
          <cell r="AC2105"/>
          <cell r="AD2105"/>
          <cell r="AE2105"/>
          <cell r="AF2105"/>
          <cell r="AG2105"/>
          <cell r="AH2105"/>
          <cell r="AI2105"/>
          <cell r="AJ2105"/>
          <cell r="AL2105">
            <v>0</v>
          </cell>
        </row>
        <row r="2106">
          <cell r="C2106">
            <v>0</v>
          </cell>
          <cell r="D2106">
            <v>0</v>
          </cell>
          <cell r="E2106"/>
          <cell r="F2106"/>
          <cell r="G2106"/>
          <cell r="AA2106"/>
          <cell r="AB2106"/>
          <cell r="AC2106"/>
          <cell r="AD2106"/>
          <cell r="AE2106"/>
          <cell r="AF2106"/>
          <cell r="AG2106"/>
          <cell r="AH2106"/>
          <cell r="AI2106"/>
          <cell r="AJ2106"/>
          <cell r="AL2106">
            <v>0</v>
          </cell>
        </row>
        <row r="2107">
          <cell r="C2107">
            <v>0</v>
          </cell>
          <cell r="D2107">
            <v>0</v>
          </cell>
          <cell r="E2107"/>
          <cell r="F2107"/>
          <cell r="G2107"/>
          <cell r="AA2107"/>
          <cell r="AB2107"/>
          <cell r="AC2107"/>
          <cell r="AD2107"/>
          <cell r="AE2107"/>
          <cell r="AF2107"/>
          <cell r="AG2107"/>
          <cell r="AH2107"/>
          <cell r="AI2107"/>
          <cell r="AJ2107"/>
          <cell r="AL2107">
            <v>0</v>
          </cell>
        </row>
        <row r="2108">
          <cell r="C2108">
            <v>0</v>
          </cell>
          <cell r="D2108">
            <v>0</v>
          </cell>
          <cell r="E2108"/>
          <cell r="F2108"/>
          <cell r="G2108"/>
          <cell r="AA2108"/>
          <cell r="AB2108"/>
          <cell r="AC2108"/>
          <cell r="AD2108"/>
          <cell r="AE2108"/>
          <cell r="AF2108"/>
          <cell r="AG2108"/>
          <cell r="AH2108"/>
          <cell r="AI2108"/>
          <cell r="AJ2108"/>
          <cell r="AL2108">
            <v>0</v>
          </cell>
        </row>
        <row r="2113">
          <cell r="C2113">
            <v>0</v>
          </cell>
        </row>
        <row r="2194">
          <cell r="C2194">
            <v>69</v>
          </cell>
          <cell r="H2194">
            <v>67</v>
          </cell>
          <cell r="I2194">
            <v>53</v>
          </cell>
          <cell r="J2194">
            <v>14</v>
          </cell>
          <cell r="K2194">
            <v>1</v>
          </cell>
          <cell r="L2194">
            <v>1</v>
          </cell>
          <cell r="M2194">
            <v>0</v>
          </cell>
          <cell r="N2194">
            <v>0</v>
          </cell>
          <cell r="P2194">
            <v>1</v>
          </cell>
          <cell r="Q2194">
            <v>24</v>
          </cell>
          <cell r="S2194">
            <v>32</v>
          </cell>
          <cell r="T2194">
            <v>1</v>
          </cell>
          <cell r="V2194">
            <v>0</v>
          </cell>
          <cell r="W2194">
            <v>0</v>
          </cell>
          <cell r="Y2194">
            <v>5</v>
          </cell>
          <cell r="Z2194">
            <v>6</v>
          </cell>
          <cell r="AD2194">
            <v>0</v>
          </cell>
          <cell r="AE2194">
            <v>0</v>
          </cell>
          <cell r="AF2194">
            <v>0</v>
          </cell>
          <cell r="AG2194">
            <v>0</v>
          </cell>
          <cell r="AH2194">
            <v>0</v>
          </cell>
          <cell r="AI2194">
            <v>0</v>
          </cell>
          <cell r="AJ2194">
            <v>12</v>
          </cell>
          <cell r="AL2194">
            <v>11404220</v>
          </cell>
        </row>
        <row r="2214">
          <cell r="C2214">
            <v>1412</v>
          </cell>
          <cell r="D2214">
            <v>1281</v>
          </cell>
          <cell r="E2214">
            <v>1281</v>
          </cell>
          <cell r="F2214">
            <v>0</v>
          </cell>
          <cell r="G2214">
            <v>131</v>
          </cell>
          <cell r="AA2214">
            <v>1242</v>
          </cell>
          <cell r="AB2214">
            <v>169</v>
          </cell>
          <cell r="AC2214">
            <v>1</v>
          </cell>
          <cell r="AD2214">
            <v>0</v>
          </cell>
          <cell r="AE2214">
            <v>0</v>
          </cell>
          <cell r="AF2214">
            <v>0</v>
          </cell>
          <cell r="AG2214">
            <v>0</v>
          </cell>
          <cell r="AH2214">
            <v>0</v>
          </cell>
          <cell r="AI2214">
            <v>0</v>
          </cell>
          <cell r="AJ2214">
            <v>0</v>
          </cell>
          <cell r="AL2214">
            <v>11694070</v>
          </cell>
        </row>
        <row r="2222"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0</v>
          </cell>
          <cell r="AE2222">
            <v>0</v>
          </cell>
          <cell r="AF2222">
            <v>0</v>
          </cell>
          <cell r="AG2222">
            <v>0</v>
          </cell>
          <cell r="AH2222">
            <v>0</v>
          </cell>
          <cell r="AI2222">
            <v>0</v>
          </cell>
          <cell r="AJ2222">
            <v>0</v>
          </cell>
        </row>
        <row r="2223">
          <cell r="C2223">
            <v>1412</v>
          </cell>
        </row>
        <row r="2229">
          <cell r="C2229">
            <v>9</v>
          </cell>
          <cell r="H2229">
            <v>8</v>
          </cell>
          <cell r="I2229">
            <v>8</v>
          </cell>
          <cell r="J2229">
            <v>0</v>
          </cell>
          <cell r="K2229">
            <v>0</v>
          </cell>
          <cell r="L2229">
            <v>1</v>
          </cell>
          <cell r="M2229">
            <v>0</v>
          </cell>
          <cell r="N2229">
            <v>0</v>
          </cell>
          <cell r="P2229">
            <v>0</v>
          </cell>
          <cell r="Q2229">
            <v>7</v>
          </cell>
          <cell r="S2229">
            <v>0</v>
          </cell>
          <cell r="T2229">
            <v>2</v>
          </cell>
          <cell r="V2229">
            <v>0</v>
          </cell>
          <cell r="W2229">
            <v>0</v>
          </cell>
          <cell r="Y2229">
            <v>0</v>
          </cell>
          <cell r="Z2229">
            <v>0</v>
          </cell>
          <cell r="AD2229">
            <v>0</v>
          </cell>
          <cell r="AE2229">
            <v>0</v>
          </cell>
          <cell r="AF2229">
            <v>0</v>
          </cell>
          <cell r="AG2229">
            <v>0</v>
          </cell>
          <cell r="AH2229">
            <v>0</v>
          </cell>
          <cell r="AI2229">
            <v>0</v>
          </cell>
          <cell r="AJ2229">
            <v>0</v>
          </cell>
          <cell r="AL2229">
            <v>2382940</v>
          </cell>
        </row>
        <row r="2264">
          <cell r="C2264">
            <v>72</v>
          </cell>
          <cell r="H2264">
            <v>44</v>
          </cell>
          <cell r="I2264">
            <v>27</v>
          </cell>
          <cell r="J2264">
            <v>17</v>
          </cell>
          <cell r="K2264">
            <v>1</v>
          </cell>
          <cell r="L2264">
            <v>12</v>
          </cell>
          <cell r="M2264">
            <v>14</v>
          </cell>
          <cell r="N2264">
            <v>1</v>
          </cell>
          <cell r="P2264">
            <v>0</v>
          </cell>
          <cell r="Q2264">
            <v>62</v>
          </cell>
          <cell r="S2264">
            <v>0</v>
          </cell>
          <cell r="T2264">
            <v>0</v>
          </cell>
          <cell r="V2264">
            <v>0</v>
          </cell>
          <cell r="W2264">
            <v>0</v>
          </cell>
          <cell r="Y2264">
            <v>0</v>
          </cell>
          <cell r="Z2264">
            <v>8</v>
          </cell>
          <cell r="AD2264">
            <v>0</v>
          </cell>
          <cell r="AE2264">
            <v>0</v>
          </cell>
          <cell r="AF2264">
            <v>0</v>
          </cell>
          <cell r="AG2264">
            <v>0</v>
          </cell>
          <cell r="AH2264">
            <v>0</v>
          </cell>
          <cell r="AI2264">
            <v>0</v>
          </cell>
          <cell r="AJ2264">
            <v>13</v>
          </cell>
          <cell r="AL2264">
            <v>6696490</v>
          </cell>
        </row>
        <row r="2266">
          <cell r="C2266">
            <v>0</v>
          </cell>
          <cell r="D2266">
            <v>0</v>
          </cell>
          <cell r="E2266"/>
          <cell r="F2266"/>
          <cell r="G2266"/>
          <cell r="AA2266"/>
          <cell r="AB2266"/>
          <cell r="AC2266"/>
          <cell r="AD2266"/>
          <cell r="AE2266"/>
          <cell r="AF2266"/>
          <cell r="AG2266"/>
          <cell r="AH2266"/>
          <cell r="AI2266"/>
          <cell r="AJ2266"/>
          <cell r="AL2266">
            <v>0</v>
          </cell>
        </row>
        <row r="2267">
          <cell r="C2267">
            <v>18</v>
          </cell>
          <cell r="D2267">
            <v>18</v>
          </cell>
          <cell r="E2267">
            <v>17</v>
          </cell>
          <cell r="F2267">
            <v>1</v>
          </cell>
          <cell r="G2267"/>
          <cell r="AA2267">
            <v>18</v>
          </cell>
          <cell r="AB2267"/>
          <cell r="AC2267"/>
          <cell r="AD2267"/>
          <cell r="AE2267"/>
          <cell r="AF2267"/>
          <cell r="AG2267"/>
          <cell r="AH2267"/>
          <cell r="AI2267"/>
          <cell r="AJ2267"/>
          <cell r="AL2267">
            <v>1872040</v>
          </cell>
        </row>
        <row r="2272">
          <cell r="C2272">
            <v>96</v>
          </cell>
          <cell r="H2272">
            <v>89</v>
          </cell>
          <cell r="I2272">
            <v>30</v>
          </cell>
          <cell r="J2272">
            <v>59</v>
          </cell>
          <cell r="K2272">
            <v>7</v>
          </cell>
          <cell r="L2272"/>
          <cell r="M2272"/>
          <cell r="N2272"/>
          <cell r="AD2272"/>
          <cell r="AE2272"/>
          <cell r="AF2272"/>
          <cell r="AG2272"/>
          <cell r="AH2272"/>
          <cell r="AI2272"/>
          <cell r="AJ2272">
            <v>59</v>
          </cell>
          <cell r="AL2272">
            <v>4370700</v>
          </cell>
        </row>
        <row r="2273">
          <cell r="C2273">
            <v>66</v>
          </cell>
          <cell r="E2273">
            <v>59</v>
          </cell>
          <cell r="AL2273">
            <v>8595710</v>
          </cell>
        </row>
        <row r="2274">
          <cell r="C2274">
            <v>1</v>
          </cell>
          <cell r="E2274"/>
          <cell r="AL2274">
            <v>0</v>
          </cell>
        </row>
        <row r="2275">
          <cell r="P2275">
            <v>0</v>
          </cell>
          <cell r="Q2275">
            <v>60</v>
          </cell>
          <cell r="S2275">
            <v>0</v>
          </cell>
          <cell r="T2275">
            <v>0</v>
          </cell>
          <cell r="V2275">
            <v>0</v>
          </cell>
          <cell r="W2275">
            <v>0</v>
          </cell>
          <cell r="Y2275">
            <v>0</v>
          </cell>
          <cell r="Z2275">
            <v>36</v>
          </cell>
        </row>
        <row r="2278">
          <cell r="C2278">
            <v>0</v>
          </cell>
        </row>
        <row r="2298">
          <cell r="C2298">
            <v>190</v>
          </cell>
          <cell r="D2298">
            <v>190</v>
          </cell>
          <cell r="E2298">
            <v>190</v>
          </cell>
          <cell r="F2298">
            <v>0</v>
          </cell>
          <cell r="G2298">
            <v>0</v>
          </cell>
          <cell r="AA2298">
            <v>0</v>
          </cell>
          <cell r="AB2298">
            <v>162</v>
          </cell>
          <cell r="AC2298">
            <v>28</v>
          </cell>
          <cell r="AD2298">
            <v>0</v>
          </cell>
          <cell r="AE2298">
            <v>0</v>
          </cell>
          <cell r="AF2298">
            <v>0</v>
          </cell>
          <cell r="AG2298">
            <v>0</v>
          </cell>
          <cell r="AH2298">
            <v>0</v>
          </cell>
          <cell r="AI2298">
            <v>0</v>
          </cell>
          <cell r="AJ2298">
            <v>0</v>
          </cell>
        </row>
        <row r="2505">
          <cell r="C2505">
            <v>78</v>
          </cell>
          <cell r="H2505">
            <v>68</v>
          </cell>
          <cell r="I2505">
            <v>61</v>
          </cell>
          <cell r="J2505">
            <v>7</v>
          </cell>
          <cell r="K2505">
            <v>2</v>
          </cell>
          <cell r="L2505">
            <v>8</v>
          </cell>
          <cell r="M2505">
            <v>0</v>
          </cell>
          <cell r="N2505">
            <v>0</v>
          </cell>
          <cell r="AD2505">
            <v>0</v>
          </cell>
          <cell r="AE2505">
            <v>0</v>
          </cell>
          <cell r="AF2505">
            <v>0</v>
          </cell>
          <cell r="AG2505">
            <v>0</v>
          </cell>
          <cell r="AH2505">
            <v>0</v>
          </cell>
          <cell r="AI2505">
            <v>0</v>
          </cell>
          <cell r="AJ2505">
            <v>0</v>
          </cell>
          <cell r="AL2505">
            <v>16319580</v>
          </cell>
        </row>
        <row r="2508">
          <cell r="C2508">
            <v>0</v>
          </cell>
          <cell r="H2508">
            <v>0</v>
          </cell>
        </row>
        <row r="2509">
          <cell r="C2509">
            <v>3</v>
          </cell>
          <cell r="H2509">
            <v>3</v>
          </cell>
        </row>
        <row r="2510">
          <cell r="C2510">
            <v>3</v>
          </cell>
          <cell r="H2510">
            <v>3</v>
          </cell>
        </row>
        <row r="2512">
          <cell r="P2512">
            <v>9</v>
          </cell>
          <cell r="Q2512">
            <v>16</v>
          </cell>
          <cell r="S2512">
            <v>1</v>
          </cell>
          <cell r="T2512">
            <v>7</v>
          </cell>
          <cell r="V2512">
            <v>0</v>
          </cell>
          <cell r="W2512">
            <v>2</v>
          </cell>
          <cell r="Y2512">
            <v>7</v>
          </cell>
          <cell r="Z2512">
            <v>27</v>
          </cell>
        </row>
        <row r="2517">
          <cell r="C2517">
            <v>24</v>
          </cell>
          <cell r="H2517">
            <v>23</v>
          </cell>
          <cell r="I2517">
            <v>23</v>
          </cell>
          <cell r="J2517">
            <v>0</v>
          </cell>
          <cell r="K2517">
            <v>0</v>
          </cell>
          <cell r="L2517">
            <v>1</v>
          </cell>
          <cell r="M2517">
            <v>0</v>
          </cell>
          <cell r="N2517">
            <v>0</v>
          </cell>
          <cell r="P2517">
            <v>2</v>
          </cell>
          <cell r="Q2517">
            <v>0</v>
          </cell>
          <cell r="S2517">
            <v>13</v>
          </cell>
          <cell r="T2517">
            <v>8</v>
          </cell>
          <cell r="V2517">
            <v>0</v>
          </cell>
          <cell r="W2517">
            <v>0</v>
          </cell>
          <cell r="Y2517">
            <v>0</v>
          </cell>
          <cell r="Z2517">
            <v>1</v>
          </cell>
          <cell r="AD2517">
            <v>0</v>
          </cell>
          <cell r="AE2517">
            <v>0</v>
          </cell>
          <cell r="AF2517">
            <v>0</v>
          </cell>
          <cell r="AG2517">
            <v>0</v>
          </cell>
          <cell r="AH2517">
            <v>0</v>
          </cell>
          <cell r="AI2517">
            <v>0</v>
          </cell>
          <cell r="AJ2517">
            <v>0</v>
          </cell>
          <cell r="AL2517">
            <v>1716170</v>
          </cell>
        </row>
        <row r="2529">
          <cell r="C2529">
            <v>4</v>
          </cell>
          <cell r="D2529">
            <v>4</v>
          </cell>
          <cell r="E2529">
            <v>4</v>
          </cell>
          <cell r="F2529">
            <v>0</v>
          </cell>
          <cell r="G2529">
            <v>0</v>
          </cell>
          <cell r="AA2529">
            <v>3</v>
          </cell>
          <cell r="AB2529">
            <v>1</v>
          </cell>
          <cell r="AC2529">
            <v>0</v>
          </cell>
          <cell r="AD2529">
            <v>0</v>
          </cell>
          <cell r="AE2529">
            <v>0</v>
          </cell>
          <cell r="AF2529">
            <v>0</v>
          </cell>
          <cell r="AG2529">
            <v>0</v>
          </cell>
          <cell r="AH2529">
            <v>0</v>
          </cell>
          <cell r="AI2529">
            <v>0</v>
          </cell>
          <cell r="AJ2529">
            <v>0</v>
          </cell>
          <cell r="AL2529">
            <v>353820</v>
          </cell>
        </row>
        <row r="2584">
          <cell r="C2584">
            <v>0</v>
          </cell>
          <cell r="E2584">
            <v>0</v>
          </cell>
        </row>
        <row r="2587">
          <cell r="C2587">
            <v>37</v>
          </cell>
          <cell r="E2587">
            <v>29</v>
          </cell>
          <cell r="AL2587">
            <v>916400</v>
          </cell>
        </row>
        <row r="2596">
          <cell r="C2596">
            <v>0</v>
          </cell>
          <cell r="E2596">
            <v>0</v>
          </cell>
        </row>
        <row r="2598">
          <cell r="C2598">
            <v>162</v>
          </cell>
          <cell r="E2598">
            <v>162</v>
          </cell>
          <cell r="AL2598">
            <v>3372840</v>
          </cell>
        </row>
        <row r="2599">
          <cell r="C2599">
            <v>239</v>
          </cell>
          <cell r="E2599">
            <v>239</v>
          </cell>
          <cell r="AL2599">
            <v>15654500</v>
          </cell>
        </row>
        <row r="2600">
          <cell r="C2600">
            <v>0</v>
          </cell>
          <cell r="E2600"/>
          <cell r="AL2600">
            <v>0</v>
          </cell>
        </row>
        <row r="2601">
          <cell r="C2601">
            <v>191</v>
          </cell>
          <cell r="E2601">
            <v>186</v>
          </cell>
          <cell r="AL2601">
            <v>530100</v>
          </cell>
        </row>
        <row r="2602">
          <cell r="C2602">
            <v>0</v>
          </cell>
          <cell r="E2602"/>
          <cell r="AL2602">
            <v>0</v>
          </cell>
        </row>
        <row r="2603">
          <cell r="C2603">
            <v>0</v>
          </cell>
          <cell r="E2603"/>
          <cell r="AL2603">
            <v>0</v>
          </cell>
        </row>
        <row r="2604">
          <cell r="C2604">
            <v>0</v>
          </cell>
          <cell r="E2604"/>
          <cell r="AL2604">
            <v>0</v>
          </cell>
        </row>
        <row r="2625">
          <cell r="C2625">
            <v>1284</v>
          </cell>
          <cell r="E2625">
            <v>1284</v>
          </cell>
          <cell r="AL2625">
            <v>6034050</v>
          </cell>
        </row>
        <row r="2651">
          <cell r="E2651">
            <v>421</v>
          </cell>
          <cell r="AL2651">
            <v>10649370</v>
          </cell>
        </row>
        <row r="2661">
          <cell r="C2661">
            <v>3</v>
          </cell>
          <cell r="H2661">
            <v>3</v>
          </cell>
          <cell r="I2661">
            <v>3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AD2661">
            <v>0</v>
          </cell>
          <cell r="AE2661">
            <v>0</v>
          </cell>
          <cell r="AF2661">
            <v>0</v>
          </cell>
          <cell r="AG2661">
            <v>0</v>
          </cell>
          <cell r="AH2661">
            <v>0</v>
          </cell>
          <cell r="AI2661">
            <v>0</v>
          </cell>
          <cell r="AJ2661">
            <v>0</v>
          </cell>
        </row>
        <row r="2662">
          <cell r="C2662">
            <v>424</v>
          </cell>
          <cell r="P2662">
            <v>0</v>
          </cell>
          <cell r="Q2662">
            <v>0</v>
          </cell>
          <cell r="S2662">
            <v>0</v>
          </cell>
          <cell r="T2662">
            <v>0</v>
          </cell>
          <cell r="V2662">
            <v>0</v>
          </cell>
          <cell r="W2662">
            <v>0</v>
          </cell>
          <cell r="Y2662">
            <v>0</v>
          </cell>
          <cell r="Z2662">
            <v>0</v>
          </cell>
        </row>
        <row r="2684">
          <cell r="C2684">
            <v>26</v>
          </cell>
          <cell r="E2684">
            <v>26</v>
          </cell>
          <cell r="H2684"/>
          <cell r="I2684"/>
          <cell r="J2684"/>
          <cell r="K2684"/>
          <cell r="L2684"/>
          <cell r="M2684"/>
          <cell r="N2684"/>
          <cell r="AD2684"/>
          <cell r="AE2684"/>
          <cell r="AF2684"/>
          <cell r="AG2684"/>
          <cell r="AH2684"/>
          <cell r="AI2684"/>
          <cell r="AJ2684"/>
          <cell r="AL2684">
            <v>899080</v>
          </cell>
        </row>
        <row r="2685">
          <cell r="C2685">
            <v>0</v>
          </cell>
          <cell r="E2685"/>
          <cell r="H2685"/>
          <cell r="I2685"/>
          <cell r="J2685"/>
          <cell r="K2685"/>
          <cell r="L2685"/>
          <cell r="M2685"/>
          <cell r="N2685"/>
          <cell r="AD2685"/>
          <cell r="AE2685"/>
          <cell r="AF2685"/>
          <cell r="AG2685"/>
          <cell r="AH2685"/>
          <cell r="AI2685"/>
          <cell r="AJ2685"/>
          <cell r="AL2685">
            <v>0</v>
          </cell>
        </row>
        <row r="2688">
          <cell r="C2688">
            <v>122</v>
          </cell>
          <cell r="H2688">
            <v>122</v>
          </cell>
          <cell r="I2688">
            <v>122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P2688">
            <v>0</v>
          </cell>
          <cell r="Q2688">
            <v>0</v>
          </cell>
          <cell r="S2688">
            <v>0</v>
          </cell>
          <cell r="T2688">
            <v>0</v>
          </cell>
          <cell r="V2688">
            <v>0</v>
          </cell>
          <cell r="W2688">
            <v>4</v>
          </cell>
          <cell r="Y2688">
            <v>0</v>
          </cell>
          <cell r="Z2688">
            <v>0</v>
          </cell>
          <cell r="AD2688">
            <v>0</v>
          </cell>
          <cell r="AE2688">
            <v>0</v>
          </cell>
          <cell r="AF2688">
            <v>0</v>
          </cell>
          <cell r="AG2688">
            <v>0</v>
          </cell>
          <cell r="AH2688">
            <v>0</v>
          </cell>
          <cell r="AI2688">
            <v>0</v>
          </cell>
          <cell r="AJ2688">
            <v>0</v>
          </cell>
          <cell r="AL2688">
            <v>5651560</v>
          </cell>
        </row>
        <row r="2738">
          <cell r="C2738">
            <v>0</v>
          </cell>
        </row>
        <row r="2741">
          <cell r="C2741">
            <v>264</v>
          </cell>
          <cell r="E2741">
            <v>264</v>
          </cell>
          <cell r="AL2741">
            <v>5760480</v>
          </cell>
        </row>
        <row r="2742">
          <cell r="C2742">
            <v>0</v>
          </cell>
          <cell r="E2742"/>
          <cell r="AL2742">
            <v>0</v>
          </cell>
        </row>
        <row r="2745">
          <cell r="C2745">
            <v>0</v>
          </cell>
          <cell r="E2745"/>
          <cell r="AL2745">
            <v>0</v>
          </cell>
        </row>
        <row r="2746">
          <cell r="C2746">
            <v>0</v>
          </cell>
          <cell r="E2746"/>
          <cell r="AL2746">
            <v>0</v>
          </cell>
        </row>
        <row r="2747">
          <cell r="C2747">
            <v>0</v>
          </cell>
          <cell r="E2747"/>
          <cell r="AL2747">
            <v>0</v>
          </cell>
        </row>
        <row r="2748">
          <cell r="C2748">
            <v>0</v>
          </cell>
          <cell r="E2748"/>
          <cell r="AL2748">
            <v>0</v>
          </cell>
        </row>
        <row r="2749">
          <cell r="C2749">
            <v>0</v>
          </cell>
          <cell r="E2749"/>
          <cell r="AL2749">
            <v>0</v>
          </cell>
        </row>
        <row r="2750">
          <cell r="C2750">
            <v>0</v>
          </cell>
          <cell r="E2750"/>
          <cell r="AL2750">
            <v>0</v>
          </cell>
        </row>
        <row r="2751">
          <cell r="C2751">
            <v>0</v>
          </cell>
          <cell r="E2751"/>
          <cell r="AL2751">
            <v>0</v>
          </cell>
        </row>
        <row r="2752">
          <cell r="C2752">
            <v>0</v>
          </cell>
          <cell r="E2752"/>
          <cell r="AL2752">
            <v>0</v>
          </cell>
        </row>
        <row r="2753">
          <cell r="C2753">
            <v>0</v>
          </cell>
          <cell r="E2753"/>
          <cell r="AL2753">
            <v>0</v>
          </cell>
        </row>
        <row r="2754">
          <cell r="C2754">
            <v>0</v>
          </cell>
          <cell r="E2754"/>
          <cell r="AL2754">
            <v>0</v>
          </cell>
        </row>
        <row r="2755">
          <cell r="C2755">
            <v>0</v>
          </cell>
          <cell r="E2755"/>
          <cell r="AL2755">
            <v>0</v>
          </cell>
        </row>
        <row r="2756">
          <cell r="C2756">
            <v>0</v>
          </cell>
          <cell r="E2756"/>
          <cell r="AL2756">
            <v>0</v>
          </cell>
        </row>
        <row r="2757">
          <cell r="C2757">
            <v>0</v>
          </cell>
          <cell r="E2757"/>
          <cell r="AL2757">
            <v>0</v>
          </cell>
        </row>
        <row r="2758">
          <cell r="C2758">
            <v>0</v>
          </cell>
          <cell r="E2758"/>
          <cell r="AL2758">
            <v>0</v>
          </cell>
        </row>
        <row r="2759">
          <cell r="C2759">
            <v>0</v>
          </cell>
          <cell r="E2759"/>
          <cell r="AL2759">
            <v>0</v>
          </cell>
        </row>
        <row r="2760">
          <cell r="C2760">
            <v>0</v>
          </cell>
          <cell r="E2760"/>
          <cell r="AL2760">
            <v>0</v>
          </cell>
        </row>
        <row r="2761">
          <cell r="C2761">
            <v>0</v>
          </cell>
          <cell r="E2761"/>
          <cell r="AL2761">
            <v>0</v>
          </cell>
        </row>
        <row r="2762">
          <cell r="C2762">
            <v>0</v>
          </cell>
          <cell r="E2762"/>
          <cell r="AL2762">
            <v>0</v>
          </cell>
        </row>
        <row r="2763">
          <cell r="C2763">
            <v>0</v>
          </cell>
          <cell r="E2763"/>
          <cell r="AL2763">
            <v>0</v>
          </cell>
        </row>
        <row r="2764">
          <cell r="C2764">
            <v>0</v>
          </cell>
          <cell r="E2764"/>
          <cell r="AL2764">
            <v>0</v>
          </cell>
        </row>
        <row r="2765">
          <cell r="C2765">
            <v>0</v>
          </cell>
          <cell r="E2765"/>
          <cell r="AL2765">
            <v>0</v>
          </cell>
        </row>
        <row r="2766">
          <cell r="C2766">
            <v>0</v>
          </cell>
          <cell r="E2766"/>
          <cell r="AL2766">
            <v>0</v>
          </cell>
        </row>
        <row r="2767">
          <cell r="C2767">
            <v>0</v>
          </cell>
          <cell r="E2767"/>
          <cell r="AL2767">
            <v>0</v>
          </cell>
        </row>
        <row r="2768">
          <cell r="C2768">
            <v>0</v>
          </cell>
          <cell r="E2768"/>
          <cell r="AL2768">
            <v>0</v>
          </cell>
        </row>
        <row r="2769">
          <cell r="C2769">
            <v>0</v>
          </cell>
          <cell r="E2769"/>
          <cell r="AL2769">
            <v>0</v>
          </cell>
        </row>
        <row r="2770">
          <cell r="C2770">
            <v>0</v>
          </cell>
          <cell r="E2770"/>
          <cell r="AL2770">
            <v>0</v>
          </cell>
        </row>
        <row r="2771">
          <cell r="C2771">
            <v>0</v>
          </cell>
          <cell r="E2771"/>
          <cell r="AL2771">
            <v>0</v>
          </cell>
        </row>
        <row r="2772">
          <cell r="C2772">
            <v>0</v>
          </cell>
          <cell r="E2772"/>
          <cell r="AL2772">
            <v>0</v>
          </cell>
        </row>
        <row r="2773">
          <cell r="C2773">
            <v>0</v>
          </cell>
          <cell r="E2773"/>
          <cell r="AL2773">
            <v>0</v>
          </cell>
        </row>
        <row r="2774">
          <cell r="C2774">
            <v>0</v>
          </cell>
          <cell r="E2774"/>
          <cell r="AL2774">
            <v>0</v>
          </cell>
        </row>
        <row r="2775">
          <cell r="C2775">
            <v>0</v>
          </cell>
          <cell r="E2775"/>
          <cell r="AL2775">
            <v>0</v>
          </cell>
        </row>
        <row r="2776">
          <cell r="C2776">
            <v>0</v>
          </cell>
          <cell r="E2776"/>
          <cell r="AL2776">
            <v>0</v>
          </cell>
        </row>
        <row r="2777">
          <cell r="C2777">
            <v>0</v>
          </cell>
          <cell r="E2777"/>
          <cell r="AL2777">
            <v>0</v>
          </cell>
        </row>
        <row r="2778">
          <cell r="C2778">
            <v>0</v>
          </cell>
          <cell r="E2778"/>
          <cell r="AL2778">
            <v>0</v>
          </cell>
        </row>
        <row r="2779">
          <cell r="C2779">
            <v>0</v>
          </cell>
          <cell r="E2779"/>
          <cell r="AL2779">
            <v>0</v>
          </cell>
        </row>
        <row r="2780">
          <cell r="C2780">
            <v>0</v>
          </cell>
          <cell r="E2780"/>
          <cell r="AL2780">
            <v>0</v>
          </cell>
        </row>
        <row r="2781">
          <cell r="C2781">
            <v>0</v>
          </cell>
          <cell r="E2781"/>
          <cell r="AL2781">
            <v>0</v>
          </cell>
        </row>
        <row r="2782">
          <cell r="C2782">
            <v>129</v>
          </cell>
          <cell r="E2782">
            <v>129</v>
          </cell>
          <cell r="AL2782">
            <v>5103240</v>
          </cell>
        </row>
        <row r="2785">
          <cell r="C2785">
            <v>0</v>
          </cell>
        </row>
        <row r="2786">
          <cell r="C2786">
            <v>0</v>
          </cell>
        </row>
        <row r="2787">
          <cell r="C2787">
            <v>0</v>
          </cell>
        </row>
        <row r="2788">
          <cell r="C2788">
            <v>0</v>
          </cell>
        </row>
        <row r="2789">
          <cell r="C2789">
            <v>0</v>
          </cell>
        </row>
        <row r="2790">
          <cell r="C2790">
            <v>0</v>
          </cell>
        </row>
        <row r="2791">
          <cell r="C2791">
            <v>0</v>
          </cell>
        </row>
        <row r="2812">
          <cell r="C2812">
            <v>0</v>
          </cell>
        </row>
        <row r="2814">
          <cell r="C2814">
            <v>8</v>
          </cell>
          <cell r="E2814">
            <v>8</v>
          </cell>
          <cell r="AL2814">
            <v>62320</v>
          </cell>
        </row>
        <row r="2815">
          <cell r="C2815">
            <v>0</v>
          </cell>
          <cell r="E2815"/>
          <cell r="AL2815">
            <v>0</v>
          </cell>
        </row>
        <row r="2816">
          <cell r="C2816">
            <v>0</v>
          </cell>
          <cell r="E2816"/>
          <cell r="AL2816">
            <v>0</v>
          </cell>
        </row>
        <row r="2817">
          <cell r="C2817">
            <v>0</v>
          </cell>
          <cell r="E2817"/>
          <cell r="AL2817">
            <v>0</v>
          </cell>
        </row>
        <row r="2818">
          <cell r="C2818">
            <v>0</v>
          </cell>
          <cell r="E2818"/>
          <cell r="AL2818">
            <v>0</v>
          </cell>
        </row>
        <row r="2937">
          <cell r="C2937">
            <v>0</v>
          </cell>
        </row>
        <row r="2938">
          <cell r="C2938">
            <v>0</v>
          </cell>
        </row>
        <row r="2939">
          <cell r="C2939">
            <v>13</v>
          </cell>
          <cell r="D2939">
            <v>12</v>
          </cell>
          <cell r="E2939">
            <v>12</v>
          </cell>
          <cell r="F2939">
            <v>0</v>
          </cell>
          <cell r="G2939">
            <v>1</v>
          </cell>
          <cell r="AA2939">
            <v>10</v>
          </cell>
          <cell r="AB2939">
            <v>0</v>
          </cell>
          <cell r="AC2939">
            <v>3</v>
          </cell>
          <cell r="AD2939">
            <v>0</v>
          </cell>
          <cell r="AE2939">
            <v>0</v>
          </cell>
          <cell r="AF2939">
            <v>0</v>
          </cell>
          <cell r="AG2939">
            <v>0</v>
          </cell>
          <cell r="AH2939">
            <v>0</v>
          </cell>
          <cell r="AI2939">
            <v>5</v>
          </cell>
          <cell r="AJ2939">
            <v>0</v>
          </cell>
        </row>
      </sheetData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2018</v>
          </cell>
        </row>
      </sheetData>
      <sheetData sheetId="1">
        <row r="5">
          <cell r="C5">
            <v>0</v>
          </cell>
          <cell r="E5"/>
          <cell r="AL5">
            <v>0</v>
          </cell>
        </row>
        <row r="6">
          <cell r="C6">
            <v>0</v>
          </cell>
          <cell r="E6"/>
          <cell r="AL6">
            <v>0</v>
          </cell>
        </row>
        <row r="7">
          <cell r="C7">
            <v>4987</v>
          </cell>
          <cell r="E7">
            <v>4827</v>
          </cell>
          <cell r="AL7">
            <v>61351170</v>
          </cell>
        </row>
        <row r="8">
          <cell r="C8">
            <v>0</v>
          </cell>
          <cell r="E8"/>
          <cell r="AL8">
            <v>0</v>
          </cell>
        </row>
        <row r="9">
          <cell r="C9">
            <v>0</v>
          </cell>
          <cell r="E9"/>
          <cell r="AL9">
            <v>0</v>
          </cell>
        </row>
        <row r="10">
          <cell r="C10">
            <v>0</v>
          </cell>
          <cell r="E10"/>
          <cell r="AL10">
            <v>0</v>
          </cell>
        </row>
        <row r="11">
          <cell r="C11">
            <v>255</v>
          </cell>
          <cell r="E11">
            <v>177</v>
          </cell>
          <cell r="AL11">
            <v>2819610</v>
          </cell>
        </row>
        <row r="12">
          <cell r="C12">
            <v>0</v>
          </cell>
          <cell r="E12"/>
          <cell r="AL12">
            <v>0</v>
          </cell>
        </row>
        <row r="13">
          <cell r="C13">
            <v>0</v>
          </cell>
          <cell r="E13"/>
          <cell r="AL13">
            <v>0</v>
          </cell>
        </row>
        <row r="14">
          <cell r="C14">
            <v>0</v>
          </cell>
          <cell r="E14"/>
          <cell r="AL14">
            <v>0</v>
          </cell>
        </row>
        <row r="15">
          <cell r="C15">
            <v>2434</v>
          </cell>
          <cell r="E15">
            <v>2434</v>
          </cell>
          <cell r="AL15">
            <v>15626280</v>
          </cell>
        </row>
        <row r="16">
          <cell r="C16">
            <v>1626</v>
          </cell>
          <cell r="E16">
            <v>1626</v>
          </cell>
          <cell r="AL16">
            <v>12536460</v>
          </cell>
        </row>
        <row r="17">
          <cell r="C17">
            <v>3453</v>
          </cell>
          <cell r="E17">
            <v>3453</v>
          </cell>
          <cell r="AL17">
            <v>32976150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8">
          <cell r="C28">
            <v>2615</v>
          </cell>
          <cell r="E28">
            <v>2611</v>
          </cell>
          <cell r="AL28">
            <v>3263750</v>
          </cell>
        </row>
        <row r="29">
          <cell r="C29">
            <v>0</v>
          </cell>
          <cell r="E29"/>
          <cell r="AL29">
            <v>0</v>
          </cell>
        </row>
        <row r="30">
          <cell r="C30">
            <v>0</v>
          </cell>
          <cell r="E30"/>
          <cell r="AL30">
            <v>0</v>
          </cell>
        </row>
        <row r="31">
          <cell r="C31">
            <v>181</v>
          </cell>
          <cell r="E31">
            <v>181</v>
          </cell>
          <cell r="AL31">
            <v>307700</v>
          </cell>
        </row>
        <row r="32">
          <cell r="C32">
            <v>1677</v>
          </cell>
          <cell r="E32">
            <v>1677</v>
          </cell>
          <cell r="AL32">
            <v>2297490</v>
          </cell>
        </row>
        <row r="33">
          <cell r="C33">
            <v>0</v>
          </cell>
          <cell r="E33"/>
          <cell r="AL33">
            <v>0</v>
          </cell>
        </row>
        <row r="35">
          <cell r="C35">
            <v>195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3">
          <cell r="C43">
            <v>68</v>
          </cell>
          <cell r="E43">
            <v>68</v>
          </cell>
          <cell r="AL43">
            <v>279480</v>
          </cell>
        </row>
        <row r="44">
          <cell r="C44">
            <v>1028</v>
          </cell>
          <cell r="E44">
            <v>1028</v>
          </cell>
          <cell r="AL44">
            <v>2323280</v>
          </cell>
        </row>
        <row r="45">
          <cell r="C45">
            <v>83</v>
          </cell>
          <cell r="E45">
            <v>83</v>
          </cell>
          <cell r="AL45">
            <v>187580</v>
          </cell>
        </row>
        <row r="46">
          <cell r="C46">
            <v>393</v>
          </cell>
          <cell r="E46">
            <v>393</v>
          </cell>
          <cell r="AL46">
            <v>271170</v>
          </cell>
        </row>
        <row r="48">
          <cell r="C48">
            <v>0</v>
          </cell>
        </row>
        <row r="52">
          <cell r="C52">
            <v>283</v>
          </cell>
          <cell r="E52">
            <v>283</v>
          </cell>
          <cell r="AL52">
            <v>554680</v>
          </cell>
        </row>
        <row r="53">
          <cell r="C53">
            <v>26</v>
          </cell>
          <cell r="E53">
            <v>26</v>
          </cell>
          <cell r="AL53">
            <v>50960</v>
          </cell>
        </row>
        <row r="54">
          <cell r="C54">
            <v>353</v>
          </cell>
          <cell r="E54">
            <v>353</v>
          </cell>
          <cell r="AL54">
            <v>398890</v>
          </cell>
        </row>
        <row r="56">
          <cell r="C56">
            <v>61</v>
          </cell>
        </row>
        <row r="57">
          <cell r="C57">
            <v>0</v>
          </cell>
        </row>
        <row r="61">
          <cell r="C61">
            <v>192</v>
          </cell>
          <cell r="E61">
            <v>192</v>
          </cell>
          <cell r="AL61">
            <v>163200</v>
          </cell>
        </row>
        <row r="62">
          <cell r="C62">
            <v>0</v>
          </cell>
          <cell r="E62"/>
          <cell r="AL62">
            <v>0</v>
          </cell>
        </row>
        <row r="63">
          <cell r="C63">
            <v>0</v>
          </cell>
          <cell r="E63"/>
          <cell r="AL63">
            <v>0</v>
          </cell>
        </row>
        <row r="66">
          <cell r="C66">
            <v>398</v>
          </cell>
          <cell r="E66">
            <v>350</v>
          </cell>
          <cell r="AL66">
            <v>262500</v>
          </cell>
        </row>
        <row r="67">
          <cell r="C67">
            <v>107</v>
          </cell>
          <cell r="E67">
            <v>107</v>
          </cell>
          <cell r="AL67">
            <v>1816860</v>
          </cell>
        </row>
        <row r="68">
          <cell r="C68">
            <v>130</v>
          </cell>
          <cell r="E68">
            <v>124</v>
          </cell>
          <cell r="AL68">
            <v>4836000</v>
          </cell>
        </row>
        <row r="69">
          <cell r="C69">
            <v>7758</v>
          </cell>
          <cell r="E69">
            <v>7758</v>
          </cell>
          <cell r="AL69">
            <v>17533080</v>
          </cell>
        </row>
        <row r="70">
          <cell r="C70">
            <v>0</v>
          </cell>
          <cell r="E70"/>
          <cell r="AL70">
            <v>0</v>
          </cell>
        </row>
        <row r="72">
          <cell r="C72">
            <v>0</v>
          </cell>
          <cell r="E72"/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5">
          <cell r="C115">
            <v>5050</v>
          </cell>
          <cell r="E115">
            <v>4688</v>
          </cell>
          <cell r="AL115">
            <v>174909280</v>
          </cell>
        </row>
        <row r="116">
          <cell r="C116">
            <v>0</v>
          </cell>
          <cell r="E116"/>
          <cell r="AL116">
            <v>0</v>
          </cell>
        </row>
        <row r="117">
          <cell r="C117">
            <v>0</v>
          </cell>
          <cell r="E117"/>
          <cell r="AL117">
            <v>0</v>
          </cell>
        </row>
        <row r="118">
          <cell r="C118">
            <v>229</v>
          </cell>
          <cell r="E118">
            <v>229</v>
          </cell>
          <cell r="AL118">
            <v>35520190</v>
          </cell>
        </row>
        <row r="119">
          <cell r="C119">
            <v>0</v>
          </cell>
          <cell r="E119"/>
          <cell r="AL119">
            <v>0</v>
          </cell>
        </row>
        <row r="120">
          <cell r="C120">
            <v>0</v>
          </cell>
          <cell r="E120"/>
          <cell r="AL120">
            <v>0</v>
          </cell>
        </row>
        <row r="121">
          <cell r="C121">
            <v>172</v>
          </cell>
          <cell r="E121">
            <v>163</v>
          </cell>
          <cell r="AL121">
            <v>12211960</v>
          </cell>
        </row>
        <row r="122">
          <cell r="C122">
            <v>118</v>
          </cell>
          <cell r="E122">
            <v>118</v>
          </cell>
          <cell r="AL122">
            <v>8840560</v>
          </cell>
        </row>
        <row r="123">
          <cell r="C123">
            <v>0</v>
          </cell>
          <cell r="E123"/>
          <cell r="AL123">
            <v>0</v>
          </cell>
        </row>
        <row r="124">
          <cell r="C124">
            <v>117</v>
          </cell>
          <cell r="E124">
            <v>117</v>
          </cell>
          <cell r="AL124">
            <v>7863570</v>
          </cell>
        </row>
        <row r="125">
          <cell r="C125">
            <v>0</v>
          </cell>
          <cell r="E125"/>
          <cell r="AL125">
            <v>0</v>
          </cell>
        </row>
        <row r="126">
          <cell r="C126">
            <v>0</v>
          </cell>
          <cell r="E126"/>
          <cell r="AL126">
            <v>0</v>
          </cell>
        </row>
        <row r="127">
          <cell r="C127">
            <v>0</v>
          </cell>
          <cell r="E127"/>
          <cell r="AL127">
            <v>0</v>
          </cell>
        </row>
        <row r="130">
          <cell r="C130">
            <v>0</v>
          </cell>
          <cell r="E130"/>
          <cell r="AL130">
            <v>0</v>
          </cell>
        </row>
        <row r="131">
          <cell r="C131">
            <v>0</v>
          </cell>
          <cell r="E131"/>
          <cell r="AL131">
            <v>0</v>
          </cell>
        </row>
        <row r="132">
          <cell r="C132">
            <v>0</v>
          </cell>
          <cell r="E132"/>
          <cell r="AL132">
            <v>0</v>
          </cell>
        </row>
        <row r="133">
          <cell r="C133">
            <v>772</v>
          </cell>
          <cell r="E133">
            <v>772</v>
          </cell>
          <cell r="AL133">
            <v>4269160</v>
          </cell>
        </row>
        <row r="134">
          <cell r="C134">
            <v>0</v>
          </cell>
          <cell r="E134"/>
          <cell r="AL134">
            <v>0</v>
          </cell>
        </row>
        <row r="135">
          <cell r="C135">
            <v>0</v>
          </cell>
          <cell r="E135"/>
          <cell r="AL135">
            <v>0</v>
          </cell>
        </row>
        <row r="136">
          <cell r="C136">
            <v>0</v>
          </cell>
          <cell r="E136"/>
          <cell r="AL136">
            <v>0</v>
          </cell>
        </row>
        <row r="137">
          <cell r="C137">
            <v>37</v>
          </cell>
          <cell r="E137">
            <v>37</v>
          </cell>
          <cell r="AL137">
            <v>267880</v>
          </cell>
        </row>
        <row r="138">
          <cell r="C138">
            <v>0</v>
          </cell>
          <cell r="E138"/>
          <cell r="AL138">
            <v>0</v>
          </cell>
        </row>
        <row r="139">
          <cell r="C139">
            <v>0</v>
          </cell>
          <cell r="E139"/>
          <cell r="AL139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210">
          <cell r="C210">
            <v>28334</v>
          </cell>
          <cell r="D210">
            <v>27994</v>
          </cell>
          <cell r="E210">
            <v>27994</v>
          </cell>
          <cell r="F210">
            <v>0</v>
          </cell>
          <cell r="G210">
            <v>340</v>
          </cell>
          <cell r="AA210">
            <v>11602</v>
          </cell>
          <cell r="AB210">
            <v>6978</v>
          </cell>
          <cell r="AC210">
            <v>9754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73</v>
          </cell>
          <cell r="AJ210">
            <v>0</v>
          </cell>
          <cell r="AL210">
            <v>32983050</v>
          </cell>
        </row>
        <row r="212">
          <cell r="E212"/>
        </row>
        <row r="213">
          <cell r="E213"/>
        </row>
        <row r="214">
          <cell r="E214">
            <v>405</v>
          </cell>
        </row>
        <row r="215">
          <cell r="E215">
            <v>397</v>
          </cell>
        </row>
        <row r="216">
          <cell r="E216">
            <v>337</v>
          </cell>
        </row>
        <row r="217">
          <cell r="E217"/>
        </row>
        <row r="218">
          <cell r="E218"/>
        </row>
        <row r="219">
          <cell r="E219"/>
        </row>
        <row r="220">
          <cell r="E220"/>
        </row>
        <row r="221">
          <cell r="E221">
            <v>1662</v>
          </cell>
        </row>
        <row r="222">
          <cell r="E222">
            <v>1541</v>
          </cell>
        </row>
        <row r="223">
          <cell r="E223">
            <v>595</v>
          </cell>
        </row>
        <row r="224">
          <cell r="E224"/>
        </row>
        <row r="225">
          <cell r="E225"/>
        </row>
        <row r="226">
          <cell r="E226"/>
        </row>
        <row r="227">
          <cell r="E227"/>
        </row>
        <row r="228">
          <cell r="E228">
            <v>513</v>
          </cell>
        </row>
        <row r="229">
          <cell r="E229">
            <v>388</v>
          </cell>
        </row>
        <row r="230">
          <cell r="E230"/>
        </row>
        <row r="231">
          <cell r="E231">
            <v>3291</v>
          </cell>
        </row>
        <row r="232">
          <cell r="E232">
            <v>25</v>
          </cell>
        </row>
        <row r="233">
          <cell r="E233">
            <v>328</v>
          </cell>
        </row>
        <row r="234">
          <cell r="E234">
            <v>340</v>
          </cell>
        </row>
        <row r="235">
          <cell r="E235"/>
        </row>
        <row r="236">
          <cell r="E236">
            <v>156</v>
          </cell>
        </row>
        <row r="237">
          <cell r="E237"/>
        </row>
        <row r="238">
          <cell r="E238">
            <v>7626</v>
          </cell>
        </row>
        <row r="239">
          <cell r="E239"/>
        </row>
        <row r="240">
          <cell r="E240"/>
        </row>
        <row r="241">
          <cell r="E241"/>
        </row>
        <row r="242">
          <cell r="E242"/>
        </row>
        <row r="243">
          <cell r="E243"/>
        </row>
        <row r="244">
          <cell r="E244">
            <v>1445</v>
          </cell>
        </row>
        <row r="245">
          <cell r="E245">
            <v>428</v>
          </cell>
        </row>
        <row r="246">
          <cell r="E246"/>
        </row>
        <row r="247">
          <cell r="E247">
            <v>2754</v>
          </cell>
        </row>
        <row r="248">
          <cell r="E248">
            <v>1066</v>
          </cell>
        </row>
        <row r="249">
          <cell r="E249">
            <v>2342</v>
          </cell>
        </row>
        <row r="250">
          <cell r="E250">
            <v>38</v>
          </cell>
        </row>
        <row r="251">
          <cell r="E251"/>
        </row>
        <row r="252">
          <cell r="E252"/>
        </row>
        <row r="253">
          <cell r="E253">
            <v>352</v>
          </cell>
        </row>
        <row r="254">
          <cell r="E254"/>
        </row>
        <row r="255">
          <cell r="E255"/>
        </row>
        <row r="256">
          <cell r="E256">
            <v>3093</v>
          </cell>
        </row>
        <row r="257">
          <cell r="E257"/>
        </row>
        <row r="258">
          <cell r="E258">
            <v>362</v>
          </cell>
        </row>
        <row r="259">
          <cell r="E259">
            <v>1053</v>
          </cell>
        </row>
        <row r="260">
          <cell r="E260"/>
        </row>
        <row r="261">
          <cell r="E261"/>
        </row>
        <row r="262">
          <cell r="E262">
            <v>3073</v>
          </cell>
        </row>
        <row r="263">
          <cell r="E263">
            <v>410</v>
          </cell>
        </row>
        <row r="264">
          <cell r="E264"/>
        </row>
        <row r="265">
          <cell r="E265"/>
        </row>
        <row r="266">
          <cell r="E266"/>
        </row>
        <row r="267">
          <cell r="E267"/>
        </row>
        <row r="268">
          <cell r="E268"/>
        </row>
        <row r="269">
          <cell r="E269"/>
        </row>
        <row r="270">
          <cell r="E270"/>
        </row>
        <row r="271">
          <cell r="E271"/>
        </row>
        <row r="272">
          <cell r="C272">
            <v>34247</v>
          </cell>
          <cell r="D272">
            <v>34020</v>
          </cell>
          <cell r="E272">
            <v>34020</v>
          </cell>
          <cell r="F272">
            <v>0</v>
          </cell>
          <cell r="G272">
            <v>227</v>
          </cell>
          <cell r="AA272">
            <v>12944</v>
          </cell>
          <cell r="AB272">
            <v>10896</v>
          </cell>
          <cell r="AC272">
            <v>10407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31</v>
          </cell>
          <cell r="AJ272">
            <v>0</v>
          </cell>
          <cell r="AL272">
            <v>49376430</v>
          </cell>
        </row>
        <row r="311">
          <cell r="C311">
            <v>2102</v>
          </cell>
          <cell r="D311">
            <v>2098</v>
          </cell>
          <cell r="E311">
            <v>2098</v>
          </cell>
          <cell r="F311">
            <v>0</v>
          </cell>
          <cell r="G311">
            <v>4</v>
          </cell>
          <cell r="AA311">
            <v>215</v>
          </cell>
          <cell r="AB311">
            <v>1872</v>
          </cell>
          <cell r="AC311">
            <v>15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118</v>
          </cell>
          <cell r="AJ311">
            <v>0</v>
          </cell>
          <cell r="AL311">
            <v>8338280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L318">
            <v>0</v>
          </cell>
        </row>
        <row r="374">
          <cell r="C374">
            <v>2754</v>
          </cell>
          <cell r="D374">
            <v>2738</v>
          </cell>
          <cell r="E374">
            <v>2738</v>
          </cell>
          <cell r="F374">
            <v>0</v>
          </cell>
          <cell r="G374">
            <v>16</v>
          </cell>
          <cell r="AA374">
            <v>1192</v>
          </cell>
          <cell r="AB374">
            <v>558</v>
          </cell>
          <cell r="AC374">
            <v>1004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153</v>
          </cell>
          <cell r="AJ374">
            <v>0</v>
          </cell>
          <cell r="AL374">
            <v>14558180</v>
          </cell>
        </row>
        <row r="411">
          <cell r="C411">
            <v>5022</v>
          </cell>
          <cell r="D411">
            <v>5005</v>
          </cell>
          <cell r="E411">
            <v>5005</v>
          </cell>
          <cell r="F411">
            <v>0</v>
          </cell>
          <cell r="G411">
            <v>17</v>
          </cell>
          <cell r="AA411">
            <v>1632</v>
          </cell>
          <cell r="AB411">
            <v>3159</v>
          </cell>
          <cell r="AC411">
            <v>231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2</v>
          </cell>
          <cell r="AJ411">
            <v>0</v>
          </cell>
          <cell r="AL411">
            <v>13671860</v>
          </cell>
        </row>
        <row r="413">
          <cell r="E413"/>
        </row>
        <row r="414">
          <cell r="E414"/>
        </row>
        <row r="415">
          <cell r="E415"/>
        </row>
        <row r="416">
          <cell r="E416"/>
        </row>
        <row r="417">
          <cell r="E417"/>
        </row>
        <row r="418">
          <cell r="E418"/>
        </row>
        <row r="419">
          <cell r="E419"/>
        </row>
        <row r="420">
          <cell r="E420">
            <v>4</v>
          </cell>
        </row>
        <row r="421">
          <cell r="E421"/>
        </row>
        <row r="422">
          <cell r="E422"/>
        </row>
        <row r="423">
          <cell r="E423"/>
        </row>
        <row r="424">
          <cell r="E424"/>
        </row>
        <row r="425">
          <cell r="E425"/>
        </row>
        <row r="426">
          <cell r="E426"/>
        </row>
        <row r="427">
          <cell r="E427">
            <v>17</v>
          </cell>
        </row>
        <row r="428">
          <cell r="E428"/>
        </row>
        <row r="429">
          <cell r="E429"/>
        </row>
        <row r="430">
          <cell r="E430"/>
        </row>
        <row r="431">
          <cell r="E431"/>
        </row>
        <row r="432">
          <cell r="C432">
            <v>21</v>
          </cell>
          <cell r="D432">
            <v>21</v>
          </cell>
          <cell r="E432">
            <v>21</v>
          </cell>
          <cell r="F432">
            <v>0</v>
          </cell>
          <cell r="G432">
            <v>0</v>
          </cell>
          <cell r="AA432">
            <v>0</v>
          </cell>
          <cell r="AB432">
            <v>21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1</v>
          </cell>
          <cell r="AI432">
            <v>0</v>
          </cell>
          <cell r="AJ432">
            <v>0</v>
          </cell>
          <cell r="AL432">
            <v>64330</v>
          </cell>
        </row>
        <row r="451">
          <cell r="C451">
            <v>1141</v>
          </cell>
          <cell r="D451">
            <v>1133</v>
          </cell>
          <cell r="E451">
            <v>1133</v>
          </cell>
          <cell r="F451">
            <v>0</v>
          </cell>
          <cell r="G451">
            <v>8</v>
          </cell>
          <cell r="AA451">
            <v>402</v>
          </cell>
          <cell r="AB451">
            <v>732</v>
          </cell>
          <cell r="AC451">
            <v>7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22</v>
          </cell>
          <cell r="AJ451">
            <v>0</v>
          </cell>
          <cell r="AL451">
            <v>5176430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73">
          <cell r="C473">
            <v>5639</v>
          </cell>
          <cell r="D473">
            <v>5456</v>
          </cell>
          <cell r="E473">
            <v>5456</v>
          </cell>
          <cell r="F473">
            <v>0</v>
          </cell>
          <cell r="G473">
            <v>183</v>
          </cell>
          <cell r="AA473">
            <v>2874</v>
          </cell>
          <cell r="AB473">
            <v>1497</v>
          </cell>
          <cell r="AC473">
            <v>1268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5">
          <cell r="E475"/>
        </row>
        <row r="476">
          <cell r="E476"/>
        </row>
        <row r="477">
          <cell r="E477">
            <v>29</v>
          </cell>
        </row>
        <row r="478">
          <cell r="E478">
            <v>9</v>
          </cell>
        </row>
        <row r="479">
          <cell r="E479"/>
        </row>
        <row r="480">
          <cell r="E480"/>
        </row>
        <row r="481">
          <cell r="E481"/>
        </row>
        <row r="482">
          <cell r="E482"/>
        </row>
        <row r="483">
          <cell r="E483"/>
        </row>
        <row r="484">
          <cell r="E484"/>
        </row>
        <row r="485">
          <cell r="E485">
            <v>17</v>
          </cell>
        </row>
        <row r="486">
          <cell r="E486"/>
        </row>
        <row r="487">
          <cell r="E487"/>
        </row>
        <row r="488">
          <cell r="E488"/>
        </row>
        <row r="489">
          <cell r="E489"/>
        </row>
        <row r="490">
          <cell r="E490"/>
        </row>
        <row r="491">
          <cell r="E491"/>
        </row>
        <row r="492">
          <cell r="E492"/>
        </row>
        <row r="493">
          <cell r="E493"/>
        </row>
        <row r="494">
          <cell r="E494"/>
        </row>
        <row r="495">
          <cell r="E495"/>
        </row>
        <row r="496">
          <cell r="E496"/>
        </row>
        <row r="497">
          <cell r="E497"/>
        </row>
        <row r="498">
          <cell r="E498"/>
        </row>
        <row r="499">
          <cell r="E499"/>
        </row>
        <row r="500">
          <cell r="E500"/>
        </row>
        <row r="501">
          <cell r="E501"/>
        </row>
        <row r="502">
          <cell r="E502"/>
        </row>
        <row r="503">
          <cell r="E503"/>
        </row>
        <row r="504">
          <cell r="E504"/>
        </row>
        <row r="505">
          <cell r="E505"/>
        </row>
        <row r="506">
          <cell r="E506"/>
        </row>
        <row r="507">
          <cell r="E507"/>
        </row>
        <row r="508">
          <cell r="E508"/>
        </row>
        <row r="509">
          <cell r="E509">
            <v>17</v>
          </cell>
        </row>
        <row r="510">
          <cell r="E510"/>
        </row>
        <row r="511">
          <cell r="E511"/>
        </row>
        <row r="512">
          <cell r="C512">
            <v>72</v>
          </cell>
          <cell r="D512">
            <v>72</v>
          </cell>
          <cell r="E512">
            <v>72</v>
          </cell>
          <cell r="F512">
            <v>0</v>
          </cell>
          <cell r="G512">
            <v>0</v>
          </cell>
          <cell r="AA512">
            <v>29</v>
          </cell>
          <cell r="AB512">
            <v>38</v>
          </cell>
          <cell r="AC512">
            <v>5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2</v>
          </cell>
          <cell r="AJ512">
            <v>0</v>
          </cell>
          <cell r="AL512">
            <v>184040</v>
          </cell>
        </row>
        <row r="542">
          <cell r="C542">
            <v>2482</v>
          </cell>
          <cell r="D542">
            <v>2473</v>
          </cell>
          <cell r="E542">
            <v>2473</v>
          </cell>
          <cell r="F542">
            <v>0</v>
          </cell>
          <cell r="G542">
            <v>9</v>
          </cell>
          <cell r="AA542">
            <v>377</v>
          </cell>
          <cell r="AB542">
            <v>1512</v>
          </cell>
          <cell r="AC542">
            <v>593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1</v>
          </cell>
          <cell r="AJ542">
            <v>0</v>
          </cell>
          <cell r="AL542">
            <v>3445740</v>
          </cell>
        </row>
        <row r="545">
          <cell r="E545"/>
        </row>
        <row r="546">
          <cell r="E546">
            <v>22</v>
          </cell>
        </row>
        <row r="547">
          <cell r="E547"/>
        </row>
        <row r="548">
          <cell r="E548"/>
        </row>
        <row r="549">
          <cell r="E549">
            <v>40</v>
          </cell>
        </row>
        <row r="550">
          <cell r="E550">
            <v>994</v>
          </cell>
        </row>
        <row r="551">
          <cell r="E551">
            <v>78</v>
          </cell>
        </row>
        <row r="552">
          <cell r="E552">
            <v>75</v>
          </cell>
        </row>
        <row r="553">
          <cell r="E553">
            <v>17</v>
          </cell>
        </row>
        <row r="554">
          <cell r="E554">
            <v>13</v>
          </cell>
        </row>
        <row r="555">
          <cell r="E555"/>
        </row>
        <row r="556">
          <cell r="E556">
            <v>6</v>
          </cell>
        </row>
        <row r="557">
          <cell r="E557">
            <v>71</v>
          </cell>
        </row>
        <row r="558">
          <cell r="E558">
            <v>7</v>
          </cell>
        </row>
        <row r="559">
          <cell r="E559">
            <v>6</v>
          </cell>
        </row>
        <row r="560">
          <cell r="E560">
            <v>4</v>
          </cell>
        </row>
        <row r="561">
          <cell r="E561"/>
        </row>
        <row r="562">
          <cell r="E562"/>
        </row>
        <row r="563">
          <cell r="E563">
            <v>2</v>
          </cell>
        </row>
        <row r="564">
          <cell r="E564"/>
        </row>
        <row r="565">
          <cell r="E565"/>
        </row>
        <row r="566">
          <cell r="E566">
            <v>7</v>
          </cell>
        </row>
        <row r="567">
          <cell r="E567"/>
        </row>
        <row r="568">
          <cell r="E568"/>
        </row>
        <row r="569">
          <cell r="E569"/>
        </row>
        <row r="570">
          <cell r="E570"/>
        </row>
        <row r="571">
          <cell r="E571">
            <v>48</v>
          </cell>
        </row>
        <row r="572">
          <cell r="E572">
            <v>177</v>
          </cell>
        </row>
        <row r="573">
          <cell r="E573">
            <v>2</v>
          </cell>
        </row>
        <row r="574">
          <cell r="E574"/>
        </row>
        <row r="575">
          <cell r="E575"/>
        </row>
        <row r="576">
          <cell r="E576"/>
        </row>
        <row r="577">
          <cell r="E577">
            <v>28</v>
          </cell>
        </row>
        <row r="578">
          <cell r="E578">
            <v>25</v>
          </cell>
        </row>
        <row r="579">
          <cell r="E579">
            <v>2</v>
          </cell>
        </row>
        <row r="580">
          <cell r="E580">
            <v>18</v>
          </cell>
        </row>
        <row r="581">
          <cell r="E581">
            <v>33</v>
          </cell>
        </row>
        <row r="582">
          <cell r="E582">
            <v>2</v>
          </cell>
        </row>
        <row r="583">
          <cell r="E583">
            <v>2</v>
          </cell>
        </row>
        <row r="584">
          <cell r="E584">
            <v>7</v>
          </cell>
        </row>
        <row r="585">
          <cell r="E585">
            <v>162</v>
          </cell>
        </row>
        <row r="586">
          <cell r="E586">
            <v>49</v>
          </cell>
        </row>
        <row r="587">
          <cell r="E587">
            <v>19</v>
          </cell>
        </row>
        <row r="588">
          <cell r="E588">
            <v>1</v>
          </cell>
        </row>
        <row r="589">
          <cell r="E589">
            <v>568</v>
          </cell>
        </row>
        <row r="590">
          <cell r="E590">
            <v>11</v>
          </cell>
        </row>
        <row r="591">
          <cell r="E591">
            <v>14</v>
          </cell>
        </row>
        <row r="592">
          <cell r="E592">
            <v>3</v>
          </cell>
        </row>
        <row r="593">
          <cell r="E593"/>
        </row>
        <row r="594">
          <cell r="E594">
            <v>16</v>
          </cell>
        </row>
        <row r="595">
          <cell r="E595">
            <v>357</v>
          </cell>
        </row>
        <row r="596">
          <cell r="E596">
            <v>53</v>
          </cell>
        </row>
        <row r="597">
          <cell r="E597"/>
        </row>
        <row r="598">
          <cell r="E598"/>
        </row>
        <row r="600">
          <cell r="C600">
            <v>2949</v>
          </cell>
          <cell r="D600">
            <v>2939</v>
          </cell>
          <cell r="E600">
            <v>2939</v>
          </cell>
          <cell r="F600">
            <v>0</v>
          </cell>
          <cell r="G600">
            <v>10</v>
          </cell>
          <cell r="AA600">
            <v>312</v>
          </cell>
          <cell r="AB600">
            <v>895</v>
          </cell>
          <cell r="AC600">
            <v>1742</v>
          </cell>
          <cell r="AD600">
            <v>3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L600">
            <v>25658700</v>
          </cell>
        </row>
        <row r="623">
          <cell r="C623">
            <v>5</v>
          </cell>
          <cell r="D623">
            <v>5</v>
          </cell>
          <cell r="E623">
            <v>5</v>
          </cell>
          <cell r="F623">
            <v>0</v>
          </cell>
          <cell r="G623">
            <v>0</v>
          </cell>
          <cell r="AA623">
            <v>1</v>
          </cell>
          <cell r="AB623">
            <v>4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L623">
            <v>174070</v>
          </cell>
        </row>
        <row r="650">
          <cell r="C650">
            <v>1142</v>
          </cell>
          <cell r="D650">
            <v>1142</v>
          </cell>
          <cell r="E650">
            <v>1142</v>
          </cell>
          <cell r="F650">
            <v>0</v>
          </cell>
          <cell r="G650">
            <v>0</v>
          </cell>
          <cell r="AA650">
            <v>161</v>
          </cell>
          <cell r="AB650">
            <v>345</v>
          </cell>
          <cell r="AC650">
            <v>636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L650">
            <v>60649420</v>
          </cell>
        </row>
        <row r="652">
          <cell r="C652">
            <v>320</v>
          </cell>
          <cell r="D652">
            <v>320</v>
          </cell>
          <cell r="E652">
            <v>320</v>
          </cell>
          <cell r="F652"/>
          <cell r="G652"/>
          <cell r="AA652"/>
          <cell r="AB652">
            <v>320</v>
          </cell>
          <cell r="AC652"/>
          <cell r="AD652"/>
          <cell r="AE652"/>
          <cell r="AF652"/>
          <cell r="AG652"/>
          <cell r="AH652"/>
          <cell r="AI652"/>
          <cell r="AJ652"/>
          <cell r="AL652">
            <v>1840000</v>
          </cell>
        </row>
        <row r="653">
          <cell r="C653">
            <v>320</v>
          </cell>
          <cell r="D653">
            <v>320</v>
          </cell>
          <cell r="E653">
            <v>320</v>
          </cell>
          <cell r="F653"/>
          <cell r="G653"/>
          <cell r="AA653">
            <v>74</v>
          </cell>
          <cell r="AB653">
            <v>245</v>
          </cell>
          <cell r="AC653">
            <v>1</v>
          </cell>
          <cell r="AD653"/>
          <cell r="AE653"/>
          <cell r="AF653"/>
          <cell r="AG653"/>
          <cell r="AH653"/>
          <cell r="AI653"/>
          <cell r="AJ653"/>
          <cell r="AL653">
            <v>6736000</v>
          </cell>
        </row>
        <row r="672">
          <cell r="C672">
            <v>1460</v>
          </cell>
          <cell r="D672">
            <v>1460</v>
          </cell>
          <cell r="E672">
            <v>1460</v>
          </cell>
          <cell r="F672">
            <v>0</v>
          </cell>
          <cell r="G672">
            <v>0</v>
          </cell>
          <cell r="AA672">
            <v>459</v>
          </cell>
          <cell r="AB672">
            <v>1000</v>
          </cell>
          <cell r="AC672">
            <v>1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1</v>
          </cell>
          <cell r="AJ672">
            <v>0</v>
          </cell>
          <cell r="AL672">
            <v>22699640</v>
          </cell>
        </row>
        <row r="704"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9</v>
          </cell>
          <cell r="AI704">
            <v>4</v>
          </cell>
          <cell r="AJ704">
            <v>0</v>
          </cell>
          <cell r="AL704">
            <v>0</v>
          </cell>
        </row>
        <row r="763"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1</v>
          </cell>
          <cell r="AI770">
            <v>0</v>
          </cell>
          <cell r="AJ770">
            <v>0</v>
          </cell>
          <cell r="AL770">
            <v>0</v>
          </cell>
        </row>
        <row r="777"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L777">
            <v>0</v>
          </cell>
        </row>
        <row r="781"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13</v>
          </cell>
          <cell r="AI781">
            <v>0</v>
          </cell>
          <cell r="AJ781">
            <v>0</v>
          </cell>
          <cell r="AL781">
            <v>0</v>
          </cell>
        </row>
        <row r="788"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L788">
            <v>0</v>
          </cell>
        </row>
        <row r="797"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801"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5"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L805">
            <v>0</v>
          </cell>
        </row>
        <row r="809"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L809">
            <v>0</v>
          </cell>
        </row>
        <row r="817"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20"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3</v>
          </cell>
          <cell r="AI820">
            <v>0</v>
          </cell>
          <cell r="AJ820">
            <v>0</v>
          </cell>
          <cell r="AL820">
            <v>0</v>
          </cell>
        </row>
        <row r="828"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4</v>
          </cell>
          <cell r="AI828">
            <v>0</v>
          </cell>
          <cell r="AJ828">
            <v>0</v>
          </cell>
          <cell r="AL828">
            <v>0</v>
          </cell>
        </row>
        <row r="833"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51"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L851">
            <v>0</v>
          </cell>
        </row>
        <row r="869"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930">
          <cell r="C930">
            <v>6056</v>
          </cell>
          <cell r="D930">
            <v>6056</v>
          </cell>
          <cell r="E930">
            <v>6056</v>
          </cell>
          <cell r="F930">
            <v>0</v>
          </cell>
          <cell r="G930">
            <v>0</v>
          </cell>
          <cell r="AA930">
            <v>2883</v>
          </cell>
          <cell r="AB930">
            <v>3173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46">
          <cell r="C946">
            <v>887</v>
          </cell>
          <cell r="E946">
            <v>877</v>
          </cell>
          <cell r="AL946">
            <v>6456350</v>
          </cell>
        </row>
        <row r="958"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1340</v>
          </cell>
          <cell r="AJ958">
            <v>0</v>
          </cell>
          <cell r="AL958">
            <v>0</v>
          </cell>
        </row>
        <row r="961">
          <cell r="C961">
            <v>0</v>
          </cell>
        </row>
        <row r="981">
          <cell r="C981">
            <v>0</v>
          </cell>
          <cell r="E981">
            <v>0</v>
          </cell>
        </row>
        <row r="983">
          <cell r="C983">
            <v>328</v>
          </cell>
          <cell r="E983">
            <v>328</v>
          </cell>
          <cell r="AL983">
            <v>2558400</v>
          </cell>
        </row>
        <row r="984">
          <cell r="C984">
            <v>209</v>
          </cell>
          <cell r="E984">
            <v>209</v>
          </cell>
          <cell r="AL984">
            <v>639540</v>
          </cell>
        </row>
        <row r="985">
          <cell r="C985">
            <v>595</v>
          </cell>
          <cell r="E985">
            <v>595</v>
          </cell>
          <cell r="AL985">
            <v>1820700</v>
          </cell>
        </row>
        <row r="986">
          <cell r="C986">
            <v>13</v>
          </cell>
          <cell r="E986">
            <v>13</v>
          </cell>
          <cell r="AL986">
            <v>158080</v>
          </cell>
        </row>
        <row r="987">
          <cell r="C987">
            <v>58</v>
          </cell>
          <cell r="E987">
            <v>58</v>
          </cell>
          <cell r="AL987">
            <v>825340</v>
          </cell>
        </row>
        <row r="988">
          <cell r="C988">
            <v>4</v>
          </cell>
          <cell r="E988">
            <v>4</v>
          </cell>
          <cell r="AL988">
            <v>129200</v>
          </cell>
        </row>
        <row r="989">
          <cell r="C989">
            <v>0</v>
          </cell>
          <cell r="E989"/>
          <cell r="AL989">
            <v>0</v>
          </cell>
        </row>
        <row r="990">
          <cell r="C990">
            <v>0</v>
          </cell>
          <cell r="E990"/>
          <cell r="AL990">
            <v>0</v>
          </cell>
        </row>
        <row r="993">
          <cell r="C993">
            <v>0</v>
          </cell>
          <cell r="E993"/>
          <cell r="AL993">
            <v>0</v>
          </cell>
        </row>
        <row r="994">
          <cell r="C994">
            <v>0</v>
          </cell>
          <cell r="E994"/>
          <cell r="AL994">
            <v>0</v>
          </cell>
        </row>
        <row r="995">
          <cell r="C995">
            <v>0</v>
          </cell>
          <cell r="E995"/>
          <cell r="AL995">
            <v>0</v>
          </cell>
        </row>
        <row r="996">
          <cell r="C996">
            <v>0</v>
          </cell>
          <cell r="E996"/>
          <cell r="AL996">
            <v>0</v>
          </cell>
        </row>
        <row r="997">
          <cell r="C997">
            <v>0</v>
          </cell>
          <cell r="E997"/>
          <cell r="AL997">
            <v>0</v>
          </cell>
        </row>
        <row r="998">
          <cell r="C998">
            <v>0</v>
          </cell>
          <cell r="E998"/>
          <cell r="AL998">
            <v>0</v>
          </cell>
        </row>
        <row r="999"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</row>
        <row r="1053">
          <cell r="C1053">
            <v>3</v>
          </cell>
          <cell r="D1053">
            <v>3</v>
          </cell>
          <cell r="E1053">
            <v>3</v>
          </cell>
          <cell r="F1053">
            <v>0</v>
          </cell>
          <cell r="G1053">
            <v>0</v>
          </cell>
          <cell r="AA1053">
            <v>3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3</v>
          </cell>
          <cell r="AI1053">
            <v>0</v>
          </cell>
          <cell r="AJ1053">
            <v>0</v>
          </cell>
        </row>
        <row r="1125">
          <cell r="C1125">
            <v>6</v>
          </cell>
          <cell r="H1125">
            <v>6</v>
          </cell>
          <cell r="I1125">
            <v>5</v>
          </cell>
          <cell r="J1125">
            <v>1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P1125">
            <v>0</v>
          </cell>
          <cell r="Q1125">
            <v>1</v>
          </cell>
          <cell r="S1125">
            <v>0</v>
          </cell>
          <cell r="T1125">
            <v>5</v>
          </cell>
          <cell r="V1125">
            <v>0</v>
          </cell>
          <cell r="W1125">
            <v>0</v>
          </cell>
          <cell r="Y1125">
            <v>0</v>
          </cell>
          <cell r="Z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L1125">
            <v>844100</v>
          </cell>
        </row>
        <row r="1182">
          <cell r="C1182">
            <v>3481</v>
          </cell>
          <cell r="D1182">
            <v>3481</v>
          </cell>
          <cell r="E1182">
            <v>3481</v>
          </cell>
          <cell r="F1182">
            <v>0</v>
          </cell>
          <cell r="G1182">
            <v>0</v>
          </cell>
          <cell r="AA1182">
            <v>16</v>
          </cell>
          <cell r="AB1182">
            <v>3465</v>
          </cell>
          <cell r="AC1182">
            <v>0</v>
          </cell>
          <cell r="AD1182">
            <v>0</v>
          </cell>
          <cell r="AE1182">
            <v>0</v>
          </cell>
          <cell r="AF1182">
            <v>0</v>
          </cell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262">
          <cell r="C1262">
            <v>120</v>
          </cell>
          <cell r="H1262">
            <v>118</v>
          </cell>
          <cell r="I1262">
            <v>113</v>
          </cell>
          <cell r="J1262">
            <v>5</v>
          </cell>
          <cell r="K1262">
            <v>0</v>
          </cell>
          <cell r="L1262">
            <v>2</v>
          </cell>
          <cell r="M1262">
            <v>0</v>
          </cell>
          <cell r="N1262">
            <v>0</v>
          </cell>
          <cell r="P1262">
            <v>0</v>
          </cell>
          <cell r="Q1262">
            <v>3</v>
          </cell>
          <cell r="S1262">
            <v>0</v>
          </cell>
          <cell r="T1262">
            <v>81</v>
          </cell>
          <cell r="V1262">
            <v>0</v>
          </cell>
          <cell r="W1262">
            <v>0</v>
          </cell>
          <cell r="Y1262">
            <v>0</v>
          </cell>
          <cell r="Z1262">
            <v>3</v>
          </cell>
          <cell r="AD1262">
            <v>3</v>
          </cell>
          <cell r="AE1262">
            <v>49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5</v>
          </cell>
          <cell r="AL1262">
            <v>53408530</v>
          </cell>
        </row>
        <row r="1327">
          <cell r="C1327">
            <v>476</v>
          </cell>
          <cell r="D1327">
            <v>476</v>
          </cell>
          <cell r="E1327">
            <v>476</v>
          </cell>
          <cell r="F1327">
            <v>0</v>
          </cell>
          <cell r="G1327">
            <v>0</v>
          </cell>
          <cell r="AA1327">
            <v>104</v>
          </cell>
          <cell r="AB1327">
            <v>369</v>
          </cell>
          <cell r="AC1327">
            <v>3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401">
          <cell r="I1401">
            <v>32</v>
          </cell>
          <cell r="L1401">
            <v>5</v>
          </cell>
          <cell r="AL1401">
            <v>3651325</v>
          </cell>
        </row>
        <row r="1404">
          <cell r="C1404">
            <v>53</v>
          </cell>
          <cell r="H1404">
            <v>43</v>
          </cell>
          <cell r="I1404">
            <v>32</v>
          </cell>
          <cell r="J1404">
            <v>11</v>
          </cell>
          <cell r="K1404">
            <v>1</v>
          </cell>
          <cell r="L1404">
            <v>5</v>
          </cell>
          <cell r="M1404">
            <v>4</v>
          </cell>
          <cell r="N1404">
            <v>0</v>
          </cell>
          <cell r="P1404">
            <v>19</v>
          </cell>
          <cell r="Q1404">
            <v>13</v>
          </cell>
          <cell r="S1404">
            <v>0</v>
          </cell>
          <cell r="T1404">
            <v>0</v>
          </cell>
          <cell r="V1404">
            <v>0</v>
          </cell>
          <cell r="W1404">
            <v>0</v>
          </cell>
          <cell r="Y1404">
            <v>0</v>
          </cell>
          <cell r="Z1404">
            <v>0</v>
          </cell>
          <cell r="AD1404">
            <v>5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11</v>
          </cell>
        </row>
        <row r="1406">
          <cell r="C1406">
            <v>0</v>
          </cell>
          <cell r="E1406"/>
          <cell r="AL1406">
            <v>0</v>
          </cell>
        </row>
        <row r="1407"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68">
          <cell r="C1468">
            <v>10</v>
          </cell>
          <cell r="H1468">
            <v>10</v>
          </cell>
          <cell r="I1468">
            <v>10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P1468">
            <v>0</v>
          </cell>
          <cell r="Q1468">
            <v>2</v>
          </cell>
          <cell r="S1468">
            <v>0</v>
          </cell>
          <cell r="T1468">
            <v>1</v>
          </cell>
          <cell r="V1468">
            <v>0</v>
          </cell>
          <cell r="W1468">
            <v>0</v>
          </cell>
          <cell r="Y1468">
            <v>0</v>
          </cell>
          <cell r="Z1468">
            <v>1</v>
          </cell>
          <cell r="AD1468">
            <v>0</v>
          </cell>
          <cell r="AE1468">
            <v>0</v>
          </cell>
          <cell r="AF1468">
            <v>0</v>
          </cell>
          <cell r="AG1468">
            <v>0</v>
          </cell>
          <cell r="AH1468">
            <v>0</v>
          </cell>
          <cell r="AI1468">
            <v>0</v>
          </cell>
          <cell r="AJ1468">
            <v>0</v>
          </cell>
          <cell r="AL1468">
            <v>1043150</v>
          </cell>
        </row>
        <row r="1537">
          <cell r="C1537">
            <v>41</v>
          </cell>
          <cell r="H1537">
            <v>39</v>
          </cell>
          <cell r="I1537">
            <v>39</v>
          </cell>
          <cell r="J1537">
            <v>0</v>
          </cell>
          <cell r="K1537">
            <v>0</v>
          </cell>
          <cell r="L1537">
            <v>2</v>
          </cell>
          <cell r="M1537">
            <v>0</v>
          </cell>
          <cell r="N1537">
            <v>0</v>
          </cell>
          <cell r="P1537">
            <v>0</v>
          </cell>
          <cell r="Q1537">
            <v>0</v>
          </cell>
          <cell r="S1537">
            <v>0</v>
          </cell>
          <cell r="T1537">
            <v>0</v>
          </cell>
          <cell r="V1537">
            <v>0</v>
          </cell>
          <cell r="W1537">
            <v>0</v>
          </cell>
          <cell r="Y1537">
            <v>0</v>
          </cell>
          <cell r="Z1537">
            <v>1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0</v>
          </cell>
          <cell r="AL1537">
            <v>1960935</v>
          </cell>
        </row>
        <row r="1555">
          <cell r="C1555">
            <v>1744</v>
          </cell>
          <cell r="D1555">
            <v>1744</v>
          </cell>
          <cell r="E1555">
            <v>1744</v>
          </cell>
          <cell r="F1555">
            <v>0</v>
          </cell>
          <cell r="G1555">
            <v>0</v>
          </cell>
          <cell r="AA1555">
            <v>1744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0</v>
          </cell>
        </row>
        <row r="1582">
          <cell r="C1582">
            <v>47</v>
          </cell>
          <cell r="H1582">
            <v>42</v>
          </cell>
          <cell r="I1582">
            <v>36</v>
          </cell>
          <cell r="J1582">
            <v>6</v>
          </cell>
          <cell r="K1582">
            <v>0</v>
          </cell>
          <cell r="L1582">
            <v>4</v>
          </cell>
          <cell r="M1582">
            <v>1</v>
          </cell>
          <cell r="N1582">
            <v>0</v>
          </cell>
          <cell r="P1582">
            <v>0</v>
          </cell>
          <cell r="Q1582">
            <v>0</v>
          </cell>
          <cell r="S1582">
            <v>0</v>
          </cell>
          <cell r="T1582">
            <v>0</v>
          </cell>
          <cell r="V1582">
            <v>0</v>
          </cell>
          <cell r="W1582">
            <v>0</v>
          </cell>
          <cell r="Y1582">
            <v>1</v>
          </cell>
          <cell r="Z1582">
            <v>0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4</v>
          </cell>
          <cell r="AL1582">
            <v>2021860</v>
          </cell>
        </row>
        <row r="1691">
          <cell r="C1691">
            <v>26104</v>
          </cell>
          <cell r="D1691">
            <v>25383</v>
          </cell>
          <cell r="E1691">
            <v>25383</v>
          </cell>
          <cell r="F1691">
            <v>0</v>
          </cell>
          <cell r="G1691">
            <v>721</v>
          </cell>
          <cell r="AA1691">
            <v>23862</v>
          </cell>
          <cell r="AB1691">
            <v>381</v>
          </cell>
          <cell r="AC1691">
            <v>1861</v>
          </cell>
          <cell r="AD1691">
            <v>0</v>
          </cell>
          <cell r="AE1691">
            <v>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</row>
        <row r="1693">
          <cell r="C1693">
            <v>765</v>
          </cell>
          <cell r="E1693">
            <v>752</v>
          </cell>
          <cell r="AL1693">
            <v>4151040</v>
          </cell>
        </row>
        <row r="1694">
          <cell r="C1694">
            <v>0</v>
          </cell>
          <cell r="E1694"/>
          <cell r="AL1694">
            <v>0</v>
          </cell>
        </row>
        <row r="1695">
          <cell r="C1695">
            <v>0</v>
          </cell>
          <cell r="E1695"/>
          <cell r="AL1695">
            <v>0</v>
          </cell>
        </row>
        <row r="1696">
          <cell r="C1696">
            <v>0</v>
          </cell>
          <cell r="E1696"/>
          <cell r="AL1696">
            <v>0</v>
          </cell>
        </row>
        <row r="1697">
          <cell r="C1697">
            <v>154</v>
          </cell>
          <cell r="E1697">
            <v>154</v>
          </cell>
          <cell r="AL1697">
            <v>8644020</v>
          </cell>
        </row>
        <row r="1698">
          <cell r="C1698">
            <v>0</v>
          </cell>
          <cell r="E1698"/>
          <cell r="AL1698">
            <v>0</v>
          </cell>
        </row>
        <row r="1699">
          <cell r="C1699">
            <v>0</v>
          </cell>
          <cell r="E1699"/>
          <cell r="AL1699">
            <v>0</v>
          </cell>
        </row>
        <row r="1700">
          <cell r="C1700">
            <v>0</v>
          </cell>
          <cell r="E1700"/>
          <cell r="AL1700">
            <v>0</v>
          </cell>
        </row>
        <row r="1701">
          <cell r="C1701">
            <v>0</v>
          </cell>
          <cell r="E1701"/>
          <cell r="AL1701">
            <v>0</v>
          </cell>
        </row>
        <row r="1702">
          <cell r="C1702">
            <v>0</v>
          </cell>
          <cell r="E1702"/>
          <cell r="AL1702">
            <v>0</v>
          </cell>
        </row>
        <row r="1703">
          <cell r="C1703">
            <v>0</v>
          </cell>
          <cell r="E1703"/>
          <cell r="AL1703">
            <v>0</v>
          </cell>
        </row>
        <row r="1704">
          <cell r="C1704">
            <v>0</v>
          </cell>
          <cell r="E1704"/>
          <cell r="AL1704">
            <v>0</v>
          </cell>
        </row>
        <row r="1705">
          <cell r="C1705">
            <v>0</v>
          </cell>
          <cell r="E1705"/>
          <cell r="AL1705">
            <v>0</v>
          </cell>
        </row>
        <row r="1706">
          <cell r="C1706">
            <v>0</v>
          </cell>
          <cell r="E1706"/>
          <cell r="AL1706">
            <v>0</v>
          </cell>
        </row>
        <row r="1707">
          <cell r="C1707">
            <v>0</v>
          </cell>
          <cell r="E1707"/>
          <cell r="AL1707">
            <v>0</v>
          </cell>
        </row>
        <row r="1708">
          <cell r="C1708">
            <v>0</v>
          </cell>
          <cell r="E1708"/>
          <cell r="AL1708">
            <v>0</v>
          </cell>
        </row>
        <row r="1709">
          <cell r="C1709">
            <v>0</v>
          </cell>
          <cell r="E1709"/>
          <cell r="AL1709">
            <v>0</v>
          </cell>
        </row>
        <row r="1710">
          <cell r="C1710">
            <v>0</v>
          </cell>
          <cell r="E1710"/>
          <cell r="AL1710">
            <v>0</v>
          </cell>
        </row>
        <row r="1711">
          <cell r="C1711">
            <v>0</v>
          </cell>
          <cell r="E1711"/>
          <cell r="AL1711">
            <v>0</v>
          </cell>
        </row>
        <row r="1712">
          <cell r="C1712">
            <v>0</v>
          </cell>
          <cell r="E1712"/>
          <cell r="AL1712">
            <v>0</v>
          </cell>
        </row>
        <row r="1713">
          <cell r="C1713">
            <v>0</v>
          </cell>
          <cell r="E1713"/>
          <cell r="AL1713">
            <v>0</v>
          </cell>
        </row>
        <row r="1714">
          <cell r="C1714">
            <v>0</v>
          </cell>
          <cell r="E1714"/>
          <cell r="AL1714">
            <v>0</v>
          </cell>
        </row>
        <row r="1715">
          <cell r="C1715">
            <v>0</v>
          </cell>
          <cell r="E1715"/>
          <cell r="AL1715">
            <v>0</v>
          </cell>
        </row>
        <row r="1716">
          <cell r="C1716">
            <v>0</v>
          </cell>
          <cell r="E1716"/>
          <cell r="AL1716">
            <v>0</v>
          </cell>
        </row>
        <row r="1717">
          <cell r="C1717">
            <v>919</v>
          </cell>
          <cell r="D1717">
            <v>906</v>
          </cell>
          <cell r="E1717">
            <v>906</v>
          </cell>
          <cell r="F1717">
            <v>0</v>
          </cell>
          <cell r="G1717">
            <v>13</v>
          </cell>
          <cell r="AA1717">
            <v>301</v>
          </cell>
          <cell r="AB1717">
            <v>510</v>
          </cell>
          <cell r="AC1717">
            <v>108</v>
          </cell>
          <cell r="AD1717">
            <v>2</v>
          </cell>
          <cell r="AE1717">
            <v>0</v>
          </cell>
          <cell r="AF1717">
            <v>0</v>
          </cell>
          <cell r="AG1717">
            <v>0</v>
          </cell>
          <cell r="AH1717">
            <v>0</v>
          </cell>
          <cell r="AI1717">
            <v>0</v>
          </cell>
          <cell r="AJ1717">
            <v>0</v>
          </cell>
        </row>
        <row r="1719"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  <cell r="AE1719">
            <v>0</v>
          </cell>
          <cell r="AF1719">
            <v>0</v>
          </cell>
          <cell r="AG1719">
            <v>0</v>
          </cell>
          <cell r="AH1719">
            <v>0</v>
          </cell>
          <cell r="AI1719">
            <v>0</v>
          </cell>
          <cell r="AJ1719">
            <v>0</v>
          </cell>
        </row>
        <row r="1787">
          <cell r="I1787">
            <v>0</v>
          </cell>
          <cell r="L1787">
            <v>0</v>
          </cell>
          <cell r="P1787">
            <v>0</v>
          </cell>
          <cell r="Q1787">
            <v>1</v>
          </cell>
          <cell r="S1787">
            <v>0</v>
          </cell>
          <cell r="T1787">
            <v>1</v>
          </cell>
          <cell r="V1787">
            <v>0</v>
          </cell>
          <cell r="W1787">
            <v>0</v>
          </cell>
          <cell r="Y1787">
            <v>0</v>
          </cell>
          <cell r="Z1787">
            <v>0</v>
          </cell>
          <cell r="AL1787">
            <v>0</v>
          </cell>
        </row>
        <row r="1790">
          <cell r="C1790">
            <v>0</v>
          </cell>
        </row>
        <row r="1799">
          <cell r="P1799">
            <v>0</v>
          </cell>
          <cell r="Q1799">
            <v>0</v>
          </cell>
          <cell r="S1799">
            <v>0</v>
          </cell>
          <cell r="T1799">
            <v>0</v>
          </cell>
          <cell r="V1799">
            <v>0</v>
          </cell>
          <cell r="W1799">
            <v>0</v>
          </cell>
          <cell r="Y1799">
            <v>0</v>
          </cell>
          <cell r="Z1799">
            <v>0</v>
          </cell>
        </row>
        <row r="1800">
          <cell r="C1800">
            <v>2</v>
          </cell>
          <cell r="H1800">
            <v>2</v>
          </cell>
          <cell r="I1800">
            <v>0</v>
          </cell>
          <cell r="J1800">
            <v>2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AD1800">
            <v>0</v>
          </cell>
          <cell r="AE1800">
            <v>0</v>
          </cell>
          <cell r="AF1800">
            <v>0</v>
          </cell>
          <cell r="AG1800">
            <v>0</v>
          </cell>
          <cell r="AH1800">
            <v>0</v>
          </cell>
          <cell r="AI1800">
            <v>0</v>
          </cell>
          <cell r="AJ1800">
            <v>2</v>
          </cell>
        </row>
        <row r="1866">
          <cell r="I1866">
            <v>3</v>
          </cell>
          <cell r="L1866">
            <v>0</v>
          </cell>
          <cell r="AL1866">
            <v>178350</v>
          </cell>
        </row>
        <row r="1870">
          <cell r="C1870">
            <v>3</v>
          </cell>
          <cell r="H1870">
            <v>3</v>
          </cell>
          <cell r="I1870">
            <v>3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P1870">
            <v>0</v>
          </cell>
          <cell r="Q1870">
            <v>0</v>
          </cell>
          <cell r="S1870">
            <v>0</v>
          </cell>
          <cell r="T1870">
            <v>0</v>
          </cell>
          <cell r="V1870">
            <v>0</v>
          </cell>
          <cell r="W1870">
            <v>0</v>
          </cell>
          <cell r="Y1870">
            <v>0</v>
          </cell>
          <cell r="Z1870">
            <v>0</v>
          </cell>
          <cell r="AD1870">
            <v>0</v>
          </cell>
          <cell r="AE1870">
            <v>0</v>
          </cell>
          <cell r="AF1870">
            <v>0</v>
          </cell>
          <cell r="AG1870">
            <v>0</v>
          </cell>
          <cell r="AH1870">
            <v>0</v>
          </cell>
          <cell r="AI1870">
            <v>0</v>
          </cell>
          <cell r="AJ1870">
            <v>0</v>
          </cell>
        </row>
        <row r="1934">
          <cell r="C1934">
            <v>294</v>
          </cell>
          <cell r="D1934">
            <v>292</v>
          </cell>
          <cell r="E1934">
            <v>292</v>
          </cell>
          <cell r="F1934">
            <v>0</v>
          </cell>
          <cell r="G1934">
            <v>2</v>
          </cell>
          <cell r="AA1934">
            <v>120</v>
          </cell>
          <cell r="AB1934">
            <v>149</v>
          </cell>
          <cell r="AC1934">
            <v>25</v>
          </cell>
          <cell r="AD1934">
            <v>0</v>
          </cell>
          <cell r="AE1934">
            <v>0</v>
          </cell>
          <cell r="AF1934">
            <v>0</v>
          </cell>
          <cell r="AG1934">
            <v>0</v>
          </cell>
          <cell r="AH1934">
            <v>0</v>
          </cell>
          <cell r="AI1934">
            <v>0</v>
          </cell>
          <cell r="AJ1934">
            <v>0</v>
          </cell>
        </row>
        <row r="1937">
          <cell r="C1937">
            <v>106</v>
          </cell>
          <cell r="E1937">
            <v>105</v>
          </cell>
          <cell r="AL1937">
            <v>4000500</v>
          </cell>
        </row>
        <row r="1938">
          <cell r="C1938">
            <v>0</v>
          </cell>
          <cell r="E1938"/>
          <cell r="AL1938">
            <v>0</v>
          </cell>
        </row>
        <row r="1939">
          <cell r="C1939">
            <v>22</v>
          </cell>
          <cell r="E1939">
            <v>19</v>
          </cell>
          <cell r="AL1939">
            <v>930050</v>
          </cell>
        </row>
        <row r="1940">
          <cell r="C1940">
            <v>128</v>
          </cell>
          <cell r="D1940">
            <v>124</v>
          </cell>
          <cell r="E1940">
            <v>124</v>
          </cell>
          <cell r="F1940">
            <v>0</v>
          </cell>
          <cell r="G1940">
            <v>4</v>
          </cell>
          <cell r="AA1940">
            <v>13</v>
          </cell>
          <cell r="AB1940">
            <v>115</v>
          </cell>
          <cell r="AC1940">
            <v>0</v>
          </cell>
          <cell r="AD1940">
            <v>0</v>
          </cell>
          <cell r="AE1940">
            <v>0</v>
          </cell>
          <cell r="AF1940">
            <v>0</v>
          </cell>
          <cell r="AG1940">
            <v>0</v>
          </cell>
          <cell r="AH1940">
            <v>0</v>
          </cell>
          <cell r="AI1940">
            <v>0</v>
          </cell>
          <cell r="AJ1940">
            <v>0</v>
          </cell>
        </row>
        <row r="1988">
          <cell r="C1988">
            <v>0</v>
          </cell>
        </row>
        <row r="2025">
          <cell r="I2025">
            <v>179</v>
          </cell>
          <cell r="L2025">
            <v>35</v>
          </cell>
          <cell r="AL2025">
            <v>54728675</v>
          </cell>
        </row>
        <row r="2032">
          <cell r="C2032">
            <v>253</v>
          </cell>
          <cell r="H2032">
            <v>209</v>
          </cell>
          <cell r="I2032">
            <v>179</v>
          </cell>
          <cell r="J2032">
            <v>30</v>
          </cell>
          <cell r="K2032">
            <v>5</v>
          </cell>
          <cell r="L2032">
            <v>35</v>
          </cell>
          <cell r="M2032">
            <v>2</v>
          </cell>
          <cell r="N2032">
            <v>2</v>
          </cell>
          <cell r="P2032">
            <v>0</v>
          </cell>
          <cell r="Q2032">
            <v>78</v>
          </cell>
          <cell r="S2032">
            <v>5</v>
          </cell>
          <cell r="T2032">
            <v>27</v>
          </cell>
          <cell r="V2032">
            <v>0</v>
          </cell>
          <cell r="W2032">
            <v>0</v>
          </cell>
          <cell r="Y2032">
            <v>19</v>
          </cell>
          <cell r="Z2032">
            <v>124</v>
          </cell>
          <cell r="AD2032">
            <v>9</v>
          </cell>
          <cell r="AE2032">
            <v>0</v>
          </cell>
          <cell r="AF2032">
            <v>0</v>
          </cell>
          <cell r="AG2032">
            <v>0</v>
          </cell>
          <cell r="AH2032">
            <v>0</v>
          </cell>
          <cell r="AI2032">
            <v>0</v>
          </cell>
          <cell r="AJ2032">
            <v>32</v>
          </cell>
        </row>
        <row r="2071">
          <cell r="C2071">
            <v>10</v>
          </cell>
          <cell r="H2071">
            <v>7</v>
          </cell>
          <cell r="I2071">
            <v>5</v>
          </cell>
          <cell r="J2071">
            <v>2</v>
          </cell>
          <cell r="K2071">
            <v>1</v>
          </cell>
          <cell r="L2071">
            <v>1</v>
          </cell>
          <cell r="M2071">
            <v>1</v>
          </cell>
          <cell r="N2071">
            <v>0</v>
          </cell>
          <cell r="P2071">
            <v>0</v>
          </cell>
          <cell r="Q2071">
            <v>5</v>
          </cell>
          <cell r="S2071">
            <v>0</v>
          </cell>
          <cell r="T2071">
            <v>0</v>
          </cell>
          <cell r="V2071">
            <v>0</v>
          </cell>
          <cell r="W2071">
            <v>0</v>
          </cell>
          <cell r="Y2071">
            <v>0</v>
          </cell>
          <cell r="Z2071">
            <v>3</v>
          </cell>
          <cell r="AD2071">
            <v>0</v>
          </cell>
          <cell r="AE2071">
            <v>0</v>
          </cell>
          <cell r="AF2071">
            <v>0</v>
          </cell>
          <cell r="AG2071">
            <v>0</v>
          </cell>
          <cell r="AH2071">
            <v>0</v>
          </cell>
          <cell r="AI2071">
            <v>0</v>
          </cell>
          <cell r="AJ2071">
            <v>2</v>
          </cell>
          <cell r="AL2071">
            <v>751255</v>
          </cell>
        </row>
        <row r="2098">
          <cell r="C2098">
            <v>386</v>
          </cell>
          <cell r="D2098">
            <v>291</v>
          </cell>
          <cell r="E2098">
            <v>290</v>
          </cell>
          <cell r="F2098">
            <v>1</v>
          </cell>
          <cell r="G2098">
            <v>95</v>
          </cell>
          <cell r="AA2098">
            <v>233</v>
          </cell>
          <cell r="AB2098">
            <v>28</v>
          </cell>
          <cell r="AC2098">
            <v>125</v>
          </cell>
          <cell r="AD2098">
            <v>0</v>
          </cell>
          <cell r="AE2098">
            <v>0</v>
          </cell>
          <cell r="AF2098">
            <v>0</v>
          </cell>
          <cell r="AG2098">
            <v>0</v>
          </cell>
          <cell r="AH2098">
            <v>3</v>
          </cell>
          <cell r="AI2098">
            <v>0</v>
          </cell>
          <cell r="AJ2098">
            <v>0</v>
          </cell>
        </row>
        <row r="2101">
          <cell r="C2101">
            <v>0</v>
          </cell>
          <cell r="D2101">
            <v>0</v>
          </cell>
          <cell r="E2101"/>
          <cell r="F2101"/>
          <cell r="G2101"/>
          <cell r="AA2101"/>
          <cell r="AB2101"/>
          <cell r="AC2101"/>
          <cell r="AD2101"/>
          <cell r="AE2101"/>
          <cell r="AF2101"/>
          <cell r="AG2101"/>
          <cell r="AH2101"/>
          <cell r="AI2101"/>
          <cell r="AJ2101"/>
          <cell r="AL2101">
            <v>0</v>
          </cell>
        </row>
        <row r="2102">
          <cell r="C2102">
            <v>0</v>
          </cell>
          <cell r="D2102">
            <v>0</v>
          </cell>
          <cell r="E2102"/>
          <cell r="F2102"/>
          <cell r="G2102"/>
          <cell r="AA2102"/>
          <cell r="AB2102"/>
          <cell r="AC2102"/>
          <cell r="AD2102"/>
          <cell r="AE2102"/>
          <cell r="AF2102"/>
          <cell r="AG2102"/>
          <cell r="AH2102"/>
          <cell r="AI2102"/>
          <cell r="AJ2102"/>
          <cell r="AL2102">
            <v>0</v>
          </cell>
        </row>
        <row r="2103">
          <cell r="C2103">
            <v>0</v>
          </cell>
          <cell r="D2103">
            <v>0</v>
          </cell>
          <cell r="E2103"/>
          <cell r="F2103"/>
          <cell r="G2103"/>
          <cell r="AA2103"/>
          <cell r="AB2103"/>
          <cell r="AC2103"/>
          <cell r="AD2103"/>
          <cell r="AE2103"/>
          <cell r="AF2103"/>
          <cell r="AG2103"/>
          <cell r="AH2103"/>
          <cell r="AI2103"/>
          <cell r="AJ2103"/>
          <cell r="AL2103">
            <v>0</v>
          </cell>
        </row>
        <row r="2104">
          <cell r="C2104">
            <v>0</v>
          </cell>
          <cell r="D2104">
            <v>0</v>
          </cell>
          <cell r="E2104"/>
          <cell r="F2104"/>
          <cell r="G2104"/>
          <cell r="AA2104"/>
          <cell r="AB2104"/>
          <cell r="AC2104"/>
          <cell r="AD2104"/>
          <cell r="AE2104"/>
          <cell r="AF2104"/>
          <cell r="AG2104"/>
          <cell r="AH2104"/>
          <cell r="AI2104"/>
          <cell r="AJ2104"/>
          <cell r="AL2104">
            <v>0</v>
          </cell>
        </row>
        <row r="2105">
          <cell r="C2105">
            <v>0</v>
          </cell>
          <cell r="D2105">
            <v>0</v>
          </cell>
          <cell r="E2105"/>
          <cell r="F2105"/>
          <cell r="G2105"/>
          <cell r="AA2105"/>
          <cell r="AB2105"/>
          <cell r="AC2105"/>
          <cell r="AD2105"/>
          <cell r="AE2105"/>
          <cell r="AF2105"/>
          <cell r="AG2105"/>
          <cell r="AH2105"/>
          <cell r="AI2105"/>
          <cell r="AJ2105"/>
          <cell r="AL2105">
            <v>0</v>
          </cell>
        </row>
        <row r="2106">
          <cell r="C2106">
            <v>0</v>
          </cell>
          <cell r="D2106">
            <v>0</v>
          </cell>
          <cell r="E2106"/>
          <cell r="F2106"/>
          <cell r="G2106"/>
          <cell r="AA2106"/>
          <cell r="AB2106"/>
          <cell r="AC2106"/>
          <cell r="AD2106"/>
          <cell r="AE2106"/>
          <cell r="AF2106"/>
          <cell r="AG2106"/>
          <cell r="AH2106"/>
          <cell r="AI2106"/>
          <cell r="AJ2106"/>
          <cell r="AL2106">
            <v>0</v>
          </cell>
        </row>
        <row r="2107">
          <cell r="C2107">
            <v>0</v>
          </cell>
          <cell r="D2107">
            <v>0</v>
          </cell>
          <cell r="E2107"/>
          <cell r="F2107"/>
          <cell r="G2107"/>
          <cell r="AA2107"/>
          <cell r="AB2107"/>
          <cell r="AC2107"/>
          <cell r="AD2107"/>
          <cell r="AE2107"/>
          <cell r="AF2107"/>
          <cell r="AG2107"/>
          <cell r="AH2107"/>
          <cell r="AI2107"/>
          <cell r="AJ2107"/>
          <cell r="AL2107">
            <v>0</v>
          </cell>
        </row>
        <row r="2108">
          <cell r="C2108">
            <v>0</v>
          </cell>
          <cell r="D2108">
            <v>0</v>
          </cell>
          <cell r="E2108"/>
          <cell r="F2108"/>
          <cell r="G2108"/>
          <cell r="AA2108"/>
          <cell r="AB2108"/>
          <cell r="AC2108"/>
          <cell r="AD2108"/>
          <cell r="AE2108"/>
          <cell r="AF2108"/>
          <cell r="AG2108"/>
          <cell r="AH2108"/>
          <cell r="AI2108"/>
          <cell r="AJ2108"/>
          <cell r="AL2108">
            <v>0</v>
          </cell>
        </row>
        <row r="2113">
          <cell r="C2113">
            <v>0</v>
          </cell>
        </row>
        <row r="2194">
          <cell r="C2194">
            <v>88</v>
          </cell>
          <cell r="H2194">
            <v>84</v>
          </cell>
          <cell r="I2194">
            <v>58</v>
          </cell>
          <cell r="J2194">
            <v>26</v>
          </cell>
          <cell r="K2194">
            <v>0</v>
          </cell>
          <cell r="L2194">
            <v>4</v>
          </cell>
          <cell r="M2194">
            <v>0</v>
          </cell>
          <cell r="N2194">
            <v>0</v>
          </cell>
          <cell r="P2194">
            <v>3</v>
          </cell>
          <cell r="Q2194">
            <v>23</v>
          </cell>
          <cell r="S2194">
            <v>54</v>
          </cell>
          <cell r="T2194">
            <v>2</v>
          </cell>
          <cell r="V2194">
            <v>0</v>
          </cell>
          <cell r="W2194">
            <v>0</v>
          </cell>
          <cell r="Y2194">
            <v>2</v>
          </cell>
          <cell r="Z2194">
            <v>4</v>
          </cell>
          <cell r="AD2194">
            <v>0</v>
          </cell>
          <cell r="AE2194">
            <v>0</v>
          </cell>
          <cell r="AF2194">
            <v>0</v>
          </cell>
          <cell r="AG2194">
            <v>0</v>
          </cell>
          <cell r="AH2194">
            <v>0</v>
          </cell>
          <cell r="AI2194">
            <v>0</v>
          </cell>
          <cell r="AJ2194">
            <v>13</v>
          </cell>
          <cell r="AL2194">
            <v>11681390</v>
          </cell>
        </row>
        <row r="2214">
          <cell r="C2214">
            <v>975</v>
          </cell>
          <cell r="D2214">
            <v>848</v>
          </cell>
          <cell r="E2214">
            <v>848</v>
          </cell>
          <cell r="F2214">
            <v>0</v>
          </cell>
          <cell r="G2214">
            <v>127</v>
          </cell>
          <cell r="AA2214">
            <v>823</v>
          </cell>
          <cell r="AB2214">
            <v>148</v>
          </cell>
          <cell r="AC2214">
            <v>4</v>
          </cell>
          <cell r="AD2214">
            <v>0</v>
          </cell>
          <cell r="AE2214">
            <v>0</v>
          </cell>
          <cell r="AF2214">
            <v>0</v>
          </cell>
          <cell r="AG2214">
            <v>0</v>
          </cell>
          <cell r="AH2214">
            <v>0</v>
          </cell>
          <cell r="AI2214">
            <v>0</v>
          </cell>
          <cell r="AJ2214">
            <v>0</v>
          </cell>
          <cell r="AL2214">
            <v>8202580</v>
          </cell>
        </row>
        <row r="2222"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0</v>
          </cell>
          <cell r="AE2222">
            <v>0</v>
          </cell>
          <cell r="AF2222">
            <v>0</v>
          </cell>
          <cell r="AG2222">
            <v>0</v>
          </cell>
          <cell r="AH2222">
            <v>0</v>
          </cell>
          <cell r="AI2222">
            <v>0</v>
          </cell>
          <cell r="AJ2222">
            <v>0</v>
          </cell>
        </row>
        <row r="2223">
          <cell r="C2223">
            <v>975</v>
          </cell>
        </row>
        <row r="2229">
          <cell r="C2229">
            <v>7</v>
          </cell>
          <cell r="H2229">
            <v>7</v>
          </cell>
          <cell r="I2229">
            <v>7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P2229">
            <v>0</v>
          </cell>
          <cell r="Q2229">
            <v>7</v>
          </cell>
          <cell r="S2229">
            <v>0</v>
          </cell>
          <cell r="T2229">
            <v>0</v>
          </cell>
          <cell r="V2229">
            <v>0</v>
          </cell>
          <cell r="W2229">
            <v>0</v>
          </cell>
          <cell r="Y2229">
            <v>0</v>
          </cell>
          <cell r="Z2229">
            <v>0</v>
          </cell>
          <cell r="AD2229">
            <v>0</v>
          </cell>
          <cell r="AE2229">
            <v>0</v>
          </cell>
          <cell r="AF2229">
            <v>0</v>
          </cell>
          <cell r="AG2229">
            <v>0</v>
          </cell>
          <cell r="AH2229">
            <v>0</v>
          </cell>
          <cell r="AI2229">
            <v>0</v>
          </cell>
          <cell r="AJ2229">
            <v>0</v>
          </cell>
          <cell r="AL2229">
            <v>2059820</v>
          </cell>
        </row>
        <row r="2264">
          <cell r="C2264">
            <v>80</v>
          </cell>
          <cell r="H2264">
            <v>38</v>
          </cell>
          <cell r="I2264">
            <v>28</v>
          </cell>
          <cell r="J2264">
            <v>10</v>
          </cell>
          <cell r="K2264">
            <v>0</v>
          </cell>
          <cell r="L2264">
            <v>18</v>
          </cell>
          <cell r="M2264">
            <v>24</v>
          </cell>
          <cell r="N2264">
            <v>0</v>
          </cell>
          <cell r="P2264">
            <v>0</v>
          </cell>
          <cell r="Q2264">
            <v>58</v>
          </cell>
          <cell r="S2264">
            <v>0</v>
          </cell>
          <cell r="T2264">
            <v>0</v>
          </cell>
          <cell r="V2264">
            <v>0</v>
          </cell>
          <cell r="W2264">
            <v>0</v>
          </cell>
          <cell r="Y2264">
            <v>0</v>
          </cell>
          <cell r="Z2264">
            <v>20</v>
          </cell>
          <cell r="AD2264">
            <v>0</v>
          </cell>
          <cell r="AE2264">
            <v>0</v>
          </cell>
          <cell r="AF2264">
            <v>0</v>
          </cell>
          <cell r="AG2264">
            <v>0</v>
          </cell>
          <cell r="AH2264">
            <v>0</v>
          </cell>
          <cell r="AI2264">
            <v>0</v>
          </cell>
          <cell r="AJ2264">
            <v>10</v>
          </cell>
          <cell r="AL2264">
            <v>6692775</v>
          </cell>
        </row>
        <row r="2266">
          <cell r="C2266">
            <v>1</v>
          </cell>
          <cell r="D2266">
            <v>1</v>
          </cell>
          <cell r="E2266">
            <v>1</v>
          </cell>
          <cell r="F2266"/>
          <cell r="G2266"/>
          <cell r="AA2266">
            <v>1</v>
          </cell>
          <cell r="AB2266"/>
          <cell r="AC2266"/>
          <cell r="AD2266"/>
          <cell r="AE2266"/>
          <cell r="AF2266"/>
          <cell r="AG2266"/>
          <cell r="AH2266"/>
          <cell r="AI2266"/>
          <cell r="AJ2266"/>
          <cell r="AL2266">
            <v>114690</v>
          </cell>
        </row>
        <row r="2267">
          <cell r="C2267">
            <v>20</v>
          </cell>
          <cell r="D2267">
            <v>17</v>
          </cell>
          <cell r="E2267">
            <v>15</v>
          </cell>
          <cell r="F2267">
            <v>2</v>
          </cell>
          <cell r="G2267">
            <v>3</v>
          </cell>
          <cell r="AA2267">
            <v>20</v>
          </cell>
          <cell r="AB2267"/>
          <cell r="AC2267"/>
          <cell r="AD2267"/>
          <cell r="AE2267"/>
          <cell r="AF2267"/>
          <cell r="AG2267"/>
          <cell r="AH2267"/>
          <cell r="AI2267"/>
          <cell r="AJ2267">
            <v>4</v>
          </cell>
          <cell r="AL2267">
            <v>1651800</v>
          </cell>
        </row>
        <row r="2272">
          <cell r="C2272">
            <v>117</v>
          </cell>
          <cell r="H2272">
            <v>114</v>
          </cell>
          <cell r="I2272">
            <v>46</v>
          </cell>
          <cell r="J2272">
            <v>68</v>
          </cell>
          <cell r="K2272">
            <v>3</v>
          </cell>
          <cell r="L2272"/>
          <cell r="M2272"/>
          <cell r="N2272"/>
          <cell r="AD2272"/>
          <cell r="AE2272"/>
          <cell r="AF2272"/>
          <cell r="AG2272"/>
          <cell r="AH2272"/>
          <cell r="AI2272"/>
          <cell r="AJ2272">
            <v>68</v>
          </cell>
          <cell r="AL2272">
            <v>6701740</v>
          </cell>
        </row>
        <row r="2273">
          <cell r="C2273">
            <v>77</v>
          </cell>
          <cell r="E2273">
            <v>69</v>
          </cell>
          <cell r="AL2273">
            <v>10052610</v>
          </cell>
        </row>
        <row r="2274">
          <cell r="C2274">
            <v>1</v>
          </cell>
          <cell r="E2274">
            <v>1</v>
          </cell>
          <cell r="AL2274">
            <v>153280</v>
          </cell>
        </row>
        <row r="2275">
          <cell r="P2275">
            <v>0</v>
          </cell>
          <cell r="Q2275">
            <v>67</v>
          </cell>
          <cell r="S2275">
            <v>0</v>
          </cell>
          <cell r="T2275">
            <v>0</v>
          </cell>
          <cell r="V2275">
            <v>0</v>
          </cell>
          <cell r="W2275">
            <v>0</v>
          </cell>
          <cell r="Y2275">
            <v>0</v>
          </cell>
          <cell r="Z2275">
            <v>50</v>
          </cell>
        </row>
        <row r="2278">
          <cell r="C2278">
            <v>0</v>
          </cell>
        </row>
        <row r="2298">
          <cell r="C2298">
            <v>127</v>
          </cell>
          <cell r="D2298">
            <v>127</v>
          </cell>
          <cell r="E2298">
            <v>127</v>
          </cell>
          <cell r="F2298">
            <v>0</v>
          </cell>
          <cell r="G2298">
            <v>0</v>
          </cell>
          <cell r="AA2298">
            <v>1</v>
          </cell>
          <cell r="AB2298">
            <v>116</v>
          </cell>
          <cell r="AC2298">
            <v>10</v>
          </cell>
          <cell r="AD2298">
            <v>0</v>
          </cell>
          <cell r="AE2298">
            <v>0</v>
          </cell>
          <cell r="AF2298">
            <v>0</v>
          </cell>
          <cell r="AG2298">
            <v>0</v>
          </cell>
          <cell r="AH2298">
            <v>0</v>
          </cell>
          <cell r="AI2298">
            <v>0</v>
          </cell>
          <cell r="AJ2298">
            <v>0</v>
          </cell>
        </row>
        <row r="2505">
          <cell r="C2505">
            <v>75</v>
          </cell>
          <cell r="H2505">
            <v>73</v>
          </cell>
          <cell r="I2505">
            <v>61</v>
          </cell>
          <cell r="J2505">
            <v>12</v>
          </cell>
          <cell r="K2505">
            <v>0</v>
          </cell>
          <cell r="L2505">
            <v>2</v>
          </cell>
          <cell r="M2505">
            <v>0</v>
          </cell>
          <cell r="N2505">
            <v>0</v>
          </cell>
          <cell r="AD2505">
            <v>0</v>
          </cell>
          <cell r="AE2505">
            <v>0</v>
          </cell>
          <cell r="AF2505">
            <v>0</v>
          </cell>
          <cell r="AG2505">
            <v>0</v>
          </cell>
          <cell r="AH2505">
            <v>0</v>
          </cell>
          <cell r="AI2505">
            <v>0</v>
          </cell>
          <cell r="AJ2505">
            <v>10</v>
          </cell>
          <cell r="AL2505">
            <v>15003530</v>
          </cell>
        </row>
        <row r="2508">
          <cell r="C2508">
            <v>0</v>
          </cell>
          <cell r="H2508">
            <v>0</v>
          </cell>
        </row>
        <row r="2509">
          <cell r="C2509">
            <v>3</v>
          </cell>
          <cell r="H2509">
            <v>3</v>
          </cell>
        </row>
        <row r="2510">
          <cell r="C2510">
            <v>4</v>
          </cell>
          <cell r="H2510">
            <v>4</v>
          </cell>
        </row>
        <row r="2512">
          <cell r="P2512">
            <v>1</v>
          </cell>
          <cell r="Q2512">
            <v>15</v>
          </cell>
          <cell r="S2512">
            <v>1</v>
          </cell>
          <cell r="T2512">
            <v>12</v>
          </cell>
          <cell r="V2512">
            <v>0</v>
          </cell>
          <cell r="W2512">
            <v>0</v>
          </cell>
          <cell r="Y2512">
            <v>1</v>
          </cell>
          <cell r="Z2512">
            <v>36</v>
          </cell>
        </row>
        <row r="2517">
          <cell r="C2517">
            <v>16</v>
          </cell>
          <cell r="H2517">
            <v>15</v>
          </cell>
          <cell r="I2517">
            <v>15</v>
          </cell>
          <cell r="J2517">
            <v>0</v>
          </cell>
          <cell r="K2517">
            <v>0</v>
          </cell>
          <cell r="L2517">
            <v>1</v>
          </cell>
          <cell r="M2517">
            <v>0</v>
          </cell>
          <cell r="N2517">
            <v>0</v>
          </cell>
          <cell r="P2517">
            <v>1</v>
          </cell>
          <cell r="Q2517">
            <v>1</v>
          </cell>
          <cell r="S2517">
            <v>10</v>
          </cell>
          <cell r="T2517">
            <v>4</v>
          </cell>
          <cell r="V2517">
            <v>0</v>
          </cell>
          <cell r="W2517">
            <v>0</v>
          </cell>
          <cell r="Y2517">
            <v>0</v>
          </cell>
          <cell r="Z2517">
            <v>0</v>
          </cell>
          <cell r="AD2517">
            <v>0</v>
          </cell>
          <cell r="AE2517">
            <v>0</v>
          </cell>
          <cell r="AF2517">
            <v>0</v>
          </cell>
          <cell r="AG2517">
            <v>0</v>
          </cell>
          <cell r="AH2517">
            <v>0</v>
          </cell>
          <cell r="AI2517">
            <v>0</v>
          </cell>
          <cell r="AJ2517">
            <v>0</v>
          </cell>
          <cell r="AL2517">
            <v>913950</v>
          </cell>
        </row>
        <row r="2529">
          <cell r="C2529">
            <v>3</v>
          </cell>
          <cell r="D2529">
            <v>3</v>
          </cell>
          <cell r="E2529">
            <v>3</v>
          </cell>
          <cell r="F2529">
            <v>0</v>
          </cell>
          <cell r="G2529">
            <v>0</v>
          </cell>
          <cell r="AA2529">
            <v>3</v>
          </cell>
          <cell r="AB2529">
            <v>0</v>
          </cell>
          <cell r="AC2529">
            <v>0</v>
          </cell>
          <cell r="AD2529">
            <v>0</v>
          </cell>
          <cell r="AE2529">
            <v>0</v>
          </cell>
          <cell r="AF2529">
            <v>0</v>
          </cell>
          <cell r="AG2529">
            <v>0</v>
          </cell>
          <cell r="AH2529">
            <v>0</v>
          </cell>
          <cell r="AI2529">
            <v>0</v>
          </cell>
          <cell r="AJ2529">
            <v>0</v>
          </cell>
          <cell r="AL2529">
            <v>258770</v>
          </cell>
        </row>
        <row r="2584">
          <cell r="C2584">
            <v>0</v>
          </cell>
          <cell r="E2584">
            <v>0</v>
          </cell>
        </row>
        <row r="2587">
          <cell r="C2587">
            <v>39</v>
          </cell>
          <cell r="E2587">
            <v>32</v>
          </cell>
          <cell r="AL2587">
            <v>1011200</v>
          </cell>
        </row>
        <row r="2596">
          <cell r="C2596">
            <v>0</v>
          </cell>
          <cell r="E2596">
            <v>0</v>
          </cell>
        </row>
        <row r="2598">
          <cell r="C2598">
            <v>187</v>
          </cell>
          <cell r="E2598">
            <v>187</v>
          </cell>
          <cell r="AL2598">
            <v>3893340</v>
          </cell>
        </row>
        <row r="2599">
          <cell r="C2599">
            <v>249</v>
          </cell>
          <cell r="E2599">
            <v>249</v>
          </cell>
          <cell r="AL2599">
            <v>16309500</v>
          </cell>
        </row>
        <row r="2600">
          <cell r="C2600">
            <v>0</v>
          </cell>
          <cell r="E2600"/>
          <cell r="AL2600">
            <v>0</v>
          </cell>
        </row>
        <row r="2601">
          <cell r="C2601">
            <v>248</v>
          </cell>
          <cell r="E2601">
            <v>247</v>
          </cell>
          <cell r="AL2601">
            <v>703950</v>
          </cell>
        </row>
        <row r="2602">
          <cell r="C2602">
            <v>0</v>
          </cell>
          <cell r="E2602"/>
          <cell r="AL2602">
            <v>0</v>
          </cell>
        </row>
        <row r="2603">
          <cell r="C2603">
            <v>0</v>
          </cell>
          <cell r="E2603"/>
          <cell r="AL2603">
            <v>0</v>
          </cell>
        </row>
        <row r="2604">
          <cell r="C2604">
            <v>0</v>
          </cell>
          <cell r="E2604"/>
          <cell r="AL2604">
            <v>0</v>
          </cell>
        </row>
        <row r="2625">
          <cell r="C2625">
            <v>1292</v>
          </cell>
          <cell r="E2625">
            <v>1292</v>
          </cell>
          <cell r="AL2625">
            <v>5769400</v>
          </cell>
        </row>
        <row r="2651">
          <cell r="E2651">
            <v>415</v>
          </cell>
          <cell r="AL2651">
            <v>11010800</v>
          </cell>
        </row>
        <row r="2661">
          <cell r="C2661">
            <v>1</v>
          </cell>
          <cell r="H2661">
            <v>1</v>
          </cell>
          <cell r="I2661">
            <v>1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AD2661">
            <v>0</v>
          </cell>
          <cell r="AE2661">
            <v>0</v>
          </cell>
          <cell r="AF2661">
            <v>0</v>
          </cell>
          <cell r="AG2661">
            <v>0</v>
          </cell>
          <cell r="AH2661">
            <v>0</v>
          </cell>
          <cell r="AI2661">
            <v>0</v>
          </cell>
          <cell r="AJ2661">
            <v>0</v>
          </cell>
        </row>
        <row r="2662">
          <cell r="C2662">
            <v>416</v>
          </cell>
          <cell r="P2662">
            <v>0</v>
          </cell>
          <cell r="Q2662">
            <v>0</v>
          </cell>
          <cell r="S2662">
            <v>0</v>
          </cell>
          <cell r="T2662">
            <v>0</v>
          </cell>
          <cell r="V2662">
            <v>0</v>
          </cell>
          <cell r="W2662">
            <v>0</v>
          </cell>
          <cell r="Y2662">
            <v>0</v>
          </cell>
          <cell r="Z2662">
            <v>0</v>
          </cell>
        </row>
        <row r="2684">
          <cell r="C2684">
            <v>11</v>
          </cell>
          <cell r="E2684">
            <v>11</v>
          </cell>
          <cell r="H2684"/>
          <cell r="I2684"/>
          <cell r="J2684"/>
          <cell r="K2684"/>
          <cell r="L2684"/>
          <cell r="M2684"/>
          <cell r="N2684"/>
          <cell r="AD2684"/>
          <cell r="AE2684"/>
          <cell r="AF2684"/>
          <cell r="AG2684"/>
          <cell r="AH2684"/>
          <cell r="AI2684"/>
          <cell r="AJ2684"/>
          <cell r="AL2684">
            <v>380380</v>
          </cell>
        </row>
        <row r="2685">
          <cell r="C2685">
            <v>3</v>
          </cell>
          <cell r="E2685">
            <v>3</v>
          </cell>
          <cell r="H2685"/>
          <cell r="I2685"/>
          <cell r="J2685"/>
          <cell r="K2685"/>
          <cell r="L2685"/>
          <cell r="M2685"/>
          <cell r="N2685"/>
          <cell r="AD2685"/>
          <cell r="AE2685"/>
          <cell r="AF2685"/>
          <cell r="AG2685"/>
          <cell r="AH2685"/>
          <cell r="AI2685"/>
          <cell r="AJ2685"/>
          <cell r="AL2685">
            <v>190800</v>
          </cell>
        </row>
        <row r="2688">
          <cell r="C2688">
            <v>110</v>
          </cell>
          <cell r="H2688">
            <v>110</v>
          </cell>
          <cell r="I2688">
            <v>110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P2688">
            <v>0</v>
          </cell>
          <cell r="Q2688">
            <v>0</v>
          </cell>
          <cell r="S2688">
            <v>0</v>
          </cell>
          <cell r="T2688">
            <v>0</v>
          </cell>
          <cell r="V2688">
            <v>0</v>
          </cell>
          <cell r="W2688">
            <v>0</v>
          </cell>
          <cell r="Y2688">
            <v>0</v>
          </cell>
          <cell r="Z2688">
            <v>0</v>
          </cell>
          <cell r="AD2688">
            <v>0</v>
          </cell>
          <cell r="AE2688">
            <v>0</v>
          </cell>
          <cell r="AF2688">
            <v>0</v>
          </cell>
          <cell r="AG2688">
            <v>0</v>
          </cell>
          <cell r="AH2688">
            <v>0</v>
          </cell>
          <cell r="AI2688">
            <v>0</v>
          </cell>
          <cell r="AJ2688">
            <v>0</v>
          </cell>
          <cell r="AL2688">
            <v>4287010</v>
          </cell>
        </row>
        <row r="2738">
          <cell r="C2738">
            <v>0</v>
          </cell>
        </row>
        <row r="2741">
          <cell r="C2741">
            <v>192</v>
          </cell>
          <cell r="E2741">
            <v>192</v>
          </cell>
          <cell r="AL2741">
            <v>4189440</v>
          </cell>
        </row>
        <row r="2742">
          <cell r="C2742">
            <v>0</v>
          </cell>
          <cell r="E2742"/>
          <cell r="AL2742">
            <v>0</v>
          </cell>
        </row>
        <row r="2745">
          <cell r="C2745">
            <v>0</v>
          </cell>
          <cell r="E2745"/>
          <cell r="AL2745">
            <v>0</v>
          </cell>
        </row>
        <row r="2746">
          <cell r="C2746">
            <v>0</v>
          </cell>
          <cell r="E2746"/>
          <cell r="AL2746">
            <v>0</v>
          </cell>
        </row>
        <row r="2747">
          <cell r="C2747">
            <v>0</v>
          </cell>
          <cell r="E2747"/>
          <cell r="AL2747">
            <v>0</v>
          </cell>
        </row>
        <row r="2748">
          <cell r="C2748">
            <v>0</v>
          </cell>
          <cell r="E2748"/>
          <cell r="AL2748">
            <v>0</v>
          </cell>
        </row>
        <row r="2749">
          <cell r="C2749">
            <v>0</v>
          </cell>
          <cell r="E2749"/>
          <cell r="AL2749">
            <v>0</v>
          </cell>
        </row>
        <row r="2750">
          <cell r="C2750">
            <v>0</v>
          </cell>
          <cell r="E2750"/>
          <cell r="AL2750">
            <v>0</v>
          </cell>
        </row>
        <row r="2751">
          <cell r="C2751">
            <v>0</v>
          </cell>
          <cell r="E2751"/>
          <cell r="AL2751">
            <v>0</v>
          </cell>
        </row>
        <row r="2752">
          <cell r="C2752">
            <v>0</v>
          </cell>
          <cell r="E2752"/>
          <cell r="AL2752">
            <v>0</v>
          </cell>
        </row>
        <row r="2753">
          <cell r="C2753">
            <v>0</v>
          </cell>
          <cell r="E2753"/>
          <cell r="AL2753">
            <v>0</v>
          </cell>
        </row>
        <row r="2754">
          <cell r="C2754">
            <v>0</v>
          </cell>
          <cell r="E2754"/>
          <cell r="AL2754">
            <v>0</v>
          </cell>
        </row>
        <row r="2755">
          <cell r="C2755">
            <v>0</v>
          </cell>
          <cell r="E2755"/>
          <cell r="AL2755">
            <v>0</v>
          </cell>
        </row>
        <row r="2756">
          <cell r="C2756">
            <v>0</v>
          </cell>
          <cell r="E2756"/>
          <cell r="AL2756">
            <v>0</v>
          </cell>
        </row>
        <row r="2757">
          <cell r="C2757">
            <v>0</v>
          </cell>
          <cell r="E2757"/>
          <cell r="AL2757">
            <v>0</v>
          </cell>
        </row>
        <row r="2758">
          <cell r="C2758">
            <v>0</v>
          </cell>
          <cell r="E2758"/>
          <cell r="AL2758">
            <v>0</v>
          </cell>
        </row>
        <row r="2759">
          <cell r="C2759">
            <v>0</v>
          </cell>
          <cell r="E2759"/>
          <cell r="AL2759">
            <v>0</v>
          </cell>
        </row>
        <row r="2760">
          <cell r="C2760">
            <v>0</v>
          </cell>
          <cell r="E2760"/>
          <cell r="AL2760">
            <v>0</v>
          </cell>
        </row>
        <row r="2761">
          <cell r="C2761">
            <v>0</v>
          </cell>
          <cell r="E2761"/>
          <cell r="AL2761">
            <v>0</v>
          </cell>
        </row>
        <row r="2762">
          <cell r="C2762">
            <v>0</v>
          </cell>
          <cell r="E2762"/>
          <cell r="AL2762">
            <v>0</v>
          </cell>
        </row>
        <row r="2763">
          <cell r="C2763">
            <v>0</v>
          </cell>
          <cell r="E2763"/>
          <cell r="AL2763">
            <v>0</v>
          </cell>
        </row>
        <row r="2764">
          <cell r="C2764">
            <v>0</v>
          </cell>
          <cell r="E2764"/>
          <cell r="AL2764">
            <v>0</v>
          </cell>
        </row>
        <row r="2765">
          <cell r="C2765">
            <v>0</v>
          </cell>
          <cell r="E2765"/>
          <cell r="AL2765">
            <v>0</v>
          </cell>
        </row>
        <row r="2766">
          <cell r="C2766">
            <v>0</v>
          </cell>
          <cell r="E2766"/>
          <cell r="AL2766">
            <v>0</v>
          </cell>
        </row>
        <row r="2767">
          <cell r="C2767">
            <v>0</v>
          </cell>
          <cell r="E2767"/>
          <cell r="AL2767">
            <v>0</v>
          </cell>
        </row>
        <row r="2768">
          <cell r="C2768">
            <v>0</v>
          </cell>
          <cell r="E2768"/>
          <cell r="AL2768">
            <v>0</v>
          </cell>
        </row>
        <row r="2769">
          <cell r="C2769">
            <v>0</v>
          </cell>
          <cell r="E2769"/>
          <cell r="AL2769">
            <v>0</v>
          </cell>
        </row>
        <row r="2770">
          <cell r="C2770">
            <v>0</v>
          </cell>
          <cell r="E2770"/>
          <cell r="AL2770">
            <v>0</v>
          </cell>
        </row>
        <row r="2771">
          <cell r="C2771">
            <v>0</v>
          </cell>
          <cell r="E2771"/>
          <cell r="AL2771">
            <v>0</v>
          </cell>
        </row>
        <row r="2772">
          <cell r="C2772">
            <v>0</v>
          </cell>
          <cell r="E2772"/>
          <cell r="AL2772">
            <v>0</v>
          </cell>
        </row>
        <row r="2773">
          <cell r="C2773">
            <v>0</v>
          </cell>
          <cell r="E2773"/>
          <cell r="AL2773">
            <v>0</v>
          </cell>
        </row>
        <row r="2774">
          <cell r="C2774">
            <v>0</v>
          </cell>
          <cell r="E2774"/>
          <cell r="AL2774">
            <v>0</v>
          </cell>
        </row>
        <row r="2775">
          <cell r="C2775">
            <v>0</v>
          </cell>
          <cell r="E2775"/>
          <cell r="AL2775">
            <v>0</v>
          </cell>
        </row>
        <row r="2776">
          <cell r="C2776">
            <v>0</v>
          </cell>
          <cell r="E2776"/>
          <cell r="AL2776">
            <v>0</v>
          </cell>
        </row>
        <row r="2777">
          <cell r="C2777">
            <v>0</v>
          </cell>
          <cell r="E2777"/>
          <cell r="AL2777">
            <v>0</v>
          </cell>
        </row>
        <row r="2778">
          <cell r="C2778">
            <v>0</v>
          </cell>
          <cell r="E2778"/>
          <cell r="AL2778">
            <v>0</v>
          </cell>
        </row>
        <row r="2779">
          <cell r="C2779">
            <v>0</v>
          </cell>
          <cell r="E2779"/>
          <cell r="AL2779">
            <v>0</v>
          </cell>
        </row>
        <row r="2780">
          <cell r="C2780">
            <v>0</v>
          </cell>
          <cell r="E2780"/>
          <cell r="AL2780">
            <v>0</v>
          </cell>
        </row>
        <row r="2781">
          <cell r="C2781">
            <v>0</v>
          </cell>
          <cell r="E2781"/>
          <cell r="AL2781">
            <v>0</v>
          </cell>
        </row>
        <row r="2782">
          <cell r="C2782">
            <v>142</v>
          </cell>
          <cell r="E2782">
            <v>142</v>
          </cell>
          <cell r="AL2782">
            <v>5617520</v>
          </cell>
        </row>
        <row r="2785">
          <cell r="C2785">
            <v>0</v>
          </cell>
        </row>
        <row r="2786">
          <cell r="C2786">
            <v>0</v>
          </cell>
        </row>
        <row r="2787">
          <cell r="C2787">
            <v>0</v>
          </cell>
        </row>
        <row r="2788">
          <cell r="C2788">
            <v>0</v>
          </cell>
        </row>
        <row r="2789">
          <cell r="C2789">
            <v>0</v>
          </cell>
        </row>
        <row r="2790">
          <cell r="C2790">
            <v>0</v>
          </cell>
        </row>
        <row r="2791">
          <cell r="C2791">
            <v>0</v>
          </cell>
        </row>
        <row r="2812">
          <cell r="C2812">
            <v>0</v>
          </cell>
        </row>
        <row r="2814">
          <cell r="C2814">
            <v>7</v>
          </cell>
          <cell r="E2814">
            <v>7</v>
          </cell>
          <cell r="AL2814">
            <v>54530</v>
          </cell>
        </row>
        <row r="2815">
          <cell r="C2815">
            <v>0</v>
          </cell>
          <cell r="E2815"/>
          <cell r="AL2815">
            <v>0</v>
          </cell>
        </row>
        <row r="2816">
          <cell r="C2816">
            <v>0</v>
          </cell>
          <cell r="E2816"/>
          <cell r="AL2816">
            <v>0</v>
          </cell>
        </row>
        <row r="2817">
          <cell r="C2817">
            <v>0</v>
          </cell>
          <cell r="E2817"/>
          <cell r="AL2817">
            <v>0</v>
          </cell>
        </row>
        <row r="2818">
          <cell r="C2818">
            <v>0</v>
          </cell>
          <cell r="E2818"/>
          <cell r="AL2818">
            <v>0</v>
          </cell>
        </row>
        <row r="2937">
          <cell r="C2937">
            <v>0</v>
          </cell>
        </row>
        <row r="2938">
          <cell r="C2938">
            <v>0</v>
          </cell>
        </row>
        <row r="2939">
          <cell r="C2939">
            <v>10</v>
          </cell>
          <cell r="D2939">
            <v>10</v>
          </cell>
          <cell r="E2939">
            <v>10</v>
          </cell>
          <cell r="F2939">
            <v>0</v>
          </cell>
          <cell r="G2939">
            <v>0</v>
          </cell>
          <cell r="AA2939">
            <v>6</v>
          </cell>
          <cell r="AB2939">
            <v>2</v>
          </cell>
          <cell r="AC2939">
            <v>2</v>
          </cell>
          <cell r="AD2939">
            <v>0</v>
          </cell>
          <cell r="AE2939">
            <v>0</v>
          </cell>
          <cell r="AF2939">
            <v>0</v>
          </cell>
          <cell r="AG2939">
            <v>0</v>
          </cell>
          <cell r="AH2939">
            <v>0</v>
          </cell>
          <cell r="AI2939">
            <v>9</v>
          </cell>
          <cell r="AJ2939">
            <v>0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2018</v>
          </cell>
        </row>
      </sheetData>
      <sheetData sheetId="1">
        <row r="5">
          <cell r="C5">
            <v>0</v>
          </cell>
          <cell r="E5"/>
          <cell r="AL5">
            <v>0</v>
          </cell>
        </row>
        <row r="6">
          <cell r="C6">
            <v>0</v>
          </cell>
          <cell r="E6"/>
          <cell r="AL6">
            <v>0</v>
          </cell>
        </row>
        <row r="7">
          <cell r="C7">
            <v>4996</v>
          </cell>
          <cell r="E7">
            <v>4820</v>
          </cell>
          <cell r="AL7">
            <v>61262200</v>
          </cell>
        </row>
        <row r="8">
          <cell r="C8">
            <v>0</v>
          </cell>
          <cell r="E8"/>
          <cell r="AL8">
            <v>0</v>
          </cell>
        </row>
        <row r="9">
          <cell r="C9">
            <v>0</v>
          </cell>
          <cell r="E9"/>
          <cell r="AL9">
            <v>0</v>
          </cell>
        </row>
        <row r="10">
          <cell r="C10">
            <v>0</v>
          </cell>
          <cell r="E10"/>
          <cell r="AL10">
            <v>0</v>
          </cell>
        </row>
        <row r="11">
          <cell r="C11">
            <v>205</v>
          </cell>
          <cell r="E11">
            <v>129</v>
          </cell>
          <cell r="AL11">
            <v>2054970</v>
          </cell>
        </row>
        <row r="12">
          <cell r="C12">
            <v>0</v>
          </cell>
          <cell r="E12"/>
          <cell r="AL12">
            <v>0</v>
          </cell>
        </row>
        <row r="13">
          <cell r="C13">
            <v>0</v>
          </cell>
          <cell r="E13"/>
          <cell r="AL13">
            <v>0</v>
          </cell>
        </row>
        <row r="14">
          <cell r="C14">
            <v>0</v>
          </cell>
          <cell r="E14"/>
          <cell r="AL14">
            <v>0</v>
          </cell>
        </row>
        <row r="15">
          <cell r="C15">
            <v>2446</v>
          </cell>
          <cell r="E15">
            <v>2446</v>
          </cell>
          <cell r="AL15">
            <v>15703320</v>
          </cell>
        </row>
        <row r="16">
          <cell r="C16">
            <v>1705</v>
          </cell>
          <cell r="E16">
            <v>1705</v>
          </cell>
          <cell r="AL16">
            <v>13145550</v>
          </cell>
        </row>
        <row r="17">
          <cell r="C17">
            <v>2954</v>
          </cell>
          <cell r="E17">
            <v>2954</v>
          </cell>
          <cell r="AL17">
            <v>28210700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8">
          <cell r="C28">
            <v>2416</v>
          </cell>
          <cell r="E28">
            <v>2412</v>
          </cell>
          <cell r="AL28">
            <v>3015000</v>
          </cell>
        </row>
        <row r="29">
          <cell r="C29">
            <v>0</v>
          </cell>
          <cell r="E29"/>
          <cell r="AL29">
            <v>0</v>
          </cell>
        </row>
        <row r="30">
          <cell r="C30">
            <v>0</v>
          </cell>
          <cell r="E30"/>
          <cell r="AL30">
            <v>0</v>
          </cell>
        </row>
        <row r="31">
          <cell r="C31">
            <v>51</v>
          </cell>
          <cell r="E31">
            <v>51</v>
          </cell>
          <cell r="AL31">
            <v>86700</v>
          </cell>
        </row>
        <row r="32">
          <cell r="C32">
            <v>1601</v>
          </cell>
          <cell r="E32">
            <v>1601</v>
          </cell>
          <cell r="AL32">
            <v>2193370</v>
          </cell>
        </row>
        <row r="33">
          <cell r="C33">
            <v>0</v>
          </cell>
          <cell r="E33"/>
          <cell r="AL33">
            <v>0</v>
          </cell>
        </row>
        <row r="35">
          <cell r="C35">
            <v>236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3">
          <cell r="C43">
            <v>49</v>
          </cell>
          <cell r="E43">
            <v>49</v>
          </cell>
          <cell r="AL43">
            <v>201390</v>
          </cell>
        </row>
        <row r="44">
          <cell r="C44">
            <v>1016</v>
          </cell>
          <cell r="E44">
            <v>1016</v>
          </cell>
          <cell r="AL44">
            <v>2296160</v>
          </cell>
        </row>
        <row r="45">
          <cell r="C45">
            <v>65</v>
          </cell>
          <cell r="E45">
            <v>65</v>
          </cell>
          <cell r="AL45">
            <v>146900</v>
          </cell>
        </row>
        <row r="46">
          <cell r="C46">
            <v>416</v>
          </cell>
          <cell r="E46">
            <v>416</v>
          </cell>
          <cell r="AL46">
            <v>287040</v>
          </cell>
        </row>
        <row r="48">
          <cell r="C48">
            <v>0</v>
          </cell>
        </row>
        <row r="52">
          <cell r="C52">
            <v>478</v>
          </cell>
          <cell r="E52">
            <v>478</v>
          </cell>
          <cell r="AL52">
            <v>936880</v>
          </cell>
        </row>
        <row r="53">
          <cell r="C53">
            <v>43</v>
          </cell>
          <cell r="E53">
            <v>43</v>
          </cell>
          <cell r="AL53">
            <v>84280</v>
          </cell>
        </row>
        <row r="54">
          <cell r="C54">
            <v>601</v>
          </cell>
          <cell r="E54">
            <v>601</v>
          </cell>
          <cell r="AL54">
            <v>679130</v>
          </cell>
        </row>
        <row r="56">
          <cell r="C56">
            <v>84</v>
          </cell>
        </row>
        <row r="57">
          <cell r="C57">
            <v>0</v>
          </cell>
        </row>
        <row r="61">
          <cell r="C61">
            <v>170</v>
          </cell>
          <cell r="E61">
            <v>170</v>
          </cell>
          <cell r="AL61">
            <v>144500</v>
          </cell>
        </row>
        <row r="62">
          <cell r="C62">
            <v>0</v>
          </cell>
          <cell r="E62"/>
          <cell r="AL62">
            <v>0</v>
          </cell>
        </row>
        <row r="63">
          <cell r="C63">
            <v>0</v>
          </cell>
          <cell r="E63"/>
          <cell r="AL63">
            <v>0</v>
          </cell>
        </row>
        <row r="66">
          <cell r="C66">
            <v>571</v>
          </cell>
          <cell r="E66">
            <v>532</v>
          </cell>
          <cell r="AL66">
            <v>399000</v>
          </cell>
        </row>
        <row r="67">
          <cell r="C67">
            <v>107</v>
          </cell>
          <cell r="E67">
            <v>107</v>
          </cell>
          <cell r="AL67">
            <v>1816860</v>
          </cell>
        </row>
        <row r="68">
          <cell r="C68">
            <v>131</v>
          </cell>
          <cell r="E68">
            <v>125</v>
          </cell>
          <cell r="AL68">
            <v>4875000</v>
          </cell>
        </row>
        <row r="69">
          <cell r="C69">
            <v>7686</v>
          </cell>
          <cell r="E69">
            <v>7686</v>
          </cell>
          <cell r="AL69">
            <v>17370360</v>
          </cell>
        </row>
        <row r="70">
          <cell r="C70">
            <v>0</v>
          </cell>
          <cell r="E70"/>
          <cell r="AL70">
            <v>0</v>
          </cell>
        </row>
        <row r="72">
          <cell r="C72">
            <v>0</v>
          </cell>
          <cell r="E72"/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5">
          <cell r="C115">
            <v>5391</v>
          </cell>
          <cell r="E115">
            <v>5005</v>
          </cell>
          <cell r="AL115">
            <v>186736550</v>
          </cell>
        </row>
        <row r="116">
          <cell r="C116">
            <v>0</v>
          </cell>
          <cell r="E116"/>
          <cell r="AL116">
            <v>0</v>
          </cell>
        </row>
        <row r="117">
          <cell r="C117">
            <v>0</v>
          </cell>
          <cell r="E117"/>
          <cell r="AL117">
            <v>0</v>
          </cell>
        </row>
        <row r="118">
          <cell r="C118">
            <v>223</v>
          </cell>
          <cell r="E118">
            <v>221</v>
          </cell>
          <cell r="AL118">
            <v>34279310</v>
          </cell>
        </row>
        <row r="119">
          <cell r="C119">
            <v>0</v>
          </cell>
          <cell r="E119"/>
          <cell r="AL119">
            <v>0</v>
          </cell>
        </row>
        <row r="120">
          <cell r="C120">
            <v>0</v>
          </cell>
          <cell r="E120"/>
          <cell r="AL120">
            <v>0</v>
          </cell>
        </row>
        <row r="121">
          <cell r="C121">
            <v>179</v>
          </cell>
          <cell r="E121">
            <v>179</v>
          </cell>
          <cell r="AL121">
            <v>13410680</v>
          </cell>
        </row>
        <row r="122">
          <cell r="C122">
            <v>163</v>
          </cell>
          <cell r="E122">
            <v>163</v>
          </cell>
          <cell r="AL122">
            <v>12211960</v>
          </cell>
        </row>
        <row r="123">
          <cell r="C123">
            <v>0</v>
          </cell>
          <cell r="E123"/>
          <cell r="AL123">
            <v>0</v>
          </cell>
        </row>
        <row r="124">
          <cell r="C124">
            <v>144</v>
          </cell>
          <cell r="E124">
            <v>144</v>
          </cell>
          <cell r="AL124">
            <v>9678240</v>
          </cell>
        </row>
        <row r="125">
          <cell r="C125">
            <v>0</v>
          </cell>
          <cell r="E125"/>
          <cell r="AL125">
            <v>0</v>
          </cell>
        </row>
        <row r="126">
          <cell r="C126">
            <v>0</v>
          </cell>
          <cell r="E126"/>
          <cell r="AL126">
            <v>0</v>
          </cell>
        </row>
        <row r="127">
          <cell r="C127">
            <v>0</v>
          </cell>
          <cell r="E127"/>
          <cell r="AL127">
            <v>0</v>
          </cell>
        </row>
        <row r="130">
          <cell r="C130">
            <v>0</v>
          </cell>
          <cell r="E130"/>
          <cell r="AL130">
            <v>0</v>
          </cell>
        </row>
        <row r="131">
          <cell r="C131">
            <v>0</v>
          </cell>
          <cell r="E131"/>
          <cell r="AL131">
            <v>0</v>
          </cell>
        </row>
        <row r="132">
          <cell r="C132">
            <v>0</v>
          </cell>
          <cell r="E132"/>
          <cell r="AL132">
            <v>0</v>
          </cell>
        </row>
        <row r="133">
          <cell r="C133">
            <v>825</v>
          </cell>
          <cell r="E133">
            <v>825</v>
          </cell>
          <cell r="AL133">
            <v>4562250</v>
          </cell>
        </row>
        <row r="134">
          <cell r="C134">
            <v>0</v>
          </cell>
          <cell r="E134"/>
          <cell r="AL134">
            <v>0</v>
          </cell>
        </row>
        <row r="135">
          <cell r="C135">
            <v>0</v>
          </cell>
          <cell r="E135"/>
          <cell r="AL135">
            <v>0</v>
          </cell>
        </row>
        <row r="136">
          <cell r="C136">
            <v>0</v>
          </cell>
          <cell r="E136"/>
          <cell r="AL136">
            <v>0</v>
          </cell>
        </row>
        <row r="137">
          <cell r="C137">
            <v>18</v>
          </cell>
          <cell r="E137">
            <v>18</v>
          </cell>
          <cell r="AL137">
            <v>130320</v>
          </cell>
        </row>
        <row r="138">
          <cell r="C138">
            <v>0</v>
          </cell>
          <cell r="E138"/>
          <cell r="AL138">
            <v>0</v>
          </cell>
        </row>
        <row r="139">
          <cell r="C139">
            <v>0</v>
          </cell>
          <cell r="E139"/>
          <cell r="AL139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210">
          <cell r="C210">
            <v>36917</v>
          </cell>
          <cell r="D210">
            <v>36342</v>
          </cell>
          <cell r="E210">
            <v>36342</v>
          </cell>
          <cell r="F210">
            <v>0</v>
          </cell>
          <cell r="G210">
            <v>575</v>
          </cell>
          <cell r="AA210">
            <v>12222</v>
          </cell>
          <cell r="AB210">
            <v>13952</v>
          </cell>
          <cell r="AC210">
            <v>10743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77</v>
          </cell>
          <cell r="AJ210">
            <v>0</v>
          </cell>
          <cell r="AL210">
            <v>39464940</v>
          </cell>
        </row>
        <row r="212">
          <cell r="E212"/>
        </row>
        <row r="213">
          <cell r="E213"/>
        </row>
        <row r="214">
          <cell r="E214">
            <v>384</v>
          </cell>
        </row>
        <row r="215">
          <cell r="E215">
            <v>418</v>
          </cell>
        </row>
        <row r="216">
          <cell r="E216">
            <v>272</v>
          </cell>
        </row>
        <row r="217">
          <cell r="E217"/>
        </row>
        <row r="218">
          <cell r="E218">
            <v>37</v>
          </cell>
        </row>
        <row r="219">
          <cell r="E219"/>
        </row>
        <row r="220">
          <cell r="E220"/>
        </row>
        <row r="221">
          <cell r="E221">
            <v>1440</v>
          </cell>
        </row>
        <row r="222">
          <cell r="E222">
            <v>1300</v>
          </cell>
        </row>
        <row r="223">
          <cell r="E223">
            <v>618</v>
          </cell>
        </row>
        <row r="224">
          <cell r="E224"/>
        </row>
        <row r="225">
          <cell r="E225"/>
        </row>
        <row r="226">
          <cell r="E226"/>
        </row>
        <row r="227">
          <cell r="E227"/>
        </row>
        <row r="228">
          <cell r="E228">
            <v>576</v>
          </cell>
        </row>
        <row r="229">
          <cell r="E229">
            <v>433</v>
          </cell>
        </row>
        <row r="230">
          <cell r="E230"/>
        </row>
        <row r="231">
          <cell r="E231">
            <v>3261</v>
          </cell>
        </row>
        <row r="232">
          <cell r="E232">
            <v>31</v>
          </cell>
        </row>
        <row r="233">
          <cell r="E233">
            <v>336</v>
          </cell>
        </row>
        <row r="234">
          <cell r="E234">
            <v>347</v>
          </cell>
        </row>
        <row r="235">
          <cell r="E235">
            <v>464</v>
          </cell>
        </row>
        <row r="236">
          <cell r="E236">
            <v>115</v>
          </cell>
        </row>
        <row r="237">
          <cell r="E237"/>
        </row>
        <row r="238">
          <cell r="E238">
            <v>7503</v>
          </cell>
        </row>
        <row r="239">
          <cell r="E239"/>
        </row>
        <row r="240">
          <cell r="E240"/>
        </row>
        <row r="241">
          <cell r="E241"/>
        </row>
        <row r="242">
          <cell r="E242"/>
        </row>
        <row r="243">
          <cell r="E243"/>
        </row>
        <row r="244">
          <cell r="E244">
            <v>1235</v>
          </cell>
        </row>
        <row r="245">
          <cell r="E245">
            <v>463</v>
          </cell>
        </row>
        <row r="246">
          <cell r="E246"/>
        </row>
        <row r="247">
          <cell r="E247">
            <v>2320</v>
          </cell>
        </row>
        <row r="248">
          <cell r="E248">
            <v>1203</v>
          </cell>
        </row>
        <row r="249">
          <cell r="E249">
            <v>2291</v>
          </cell>
        </row>
        <row r="250">
          <cell r="E250">
            <v>52</v>
          </cell>
        </row>
        <row r="251">
          <cell r="E251"/>
        </row>
        <row r="252">
          <cell r="E252"/>
        </row>
        <row r="253">
          <cell r="E253">
            <v>307</v>
          </cell>
        </row>
        <row r="254">
          <cell r="E254"/>
        </row>
        <row r="255">
          <cell r="E255"/>
        </row>
        <row r="256">
          <cell r="E256">
            <v>3045</v>
          </cell>
        </row>
        <row r="257">
          <cell r="E257"/>
        </row>
        <row r="258">
          <cell r="E258"/>
        </row>
        <row r="259">
          <cell r="E259">
            <v>1003</v>
          </cell>
        </row>
        <row r="260">
          <cell r="E260"/>
        </row>
        <row r="261">
          <cell r="E261"/>
        </row>
        <row r="262">
          <cell r="E262">
            <v>2745</v>
          </cell>
        </row>
        <row r="263">
          <cell r="E263">
            <v>459</v>
          </cell>
        </row>
        <row r="264">
          <cell r="E264"/>
        </row>
        <row r="265">
          <cell r="E265"/>
        </row>
        <row r="266">
          <cell r="E266"/>
        </row>
        <row r="267">
          <cell r="E267"/>
        </row>
        <row r="268">
          <cell r="E268"/>
        </row>
        <row r="269">
          <cell r="E269"/>
        </row>
        <row r="270">
          <cell r="E270"/>
        </row>
        <row r="271">
          <cell r="E271"/>
        </row>
        <row r="272">
          <cell r="C272">
            <v>33044</v>
          </cell>
          <cell r="D272">
            <v>32658</v>
          </cell>
          <cell r="E272">
            <v>32658</v>
          </cell>
          <cell r="F272">
            <v>0</v>
          </cell>
          <cell r="G272">
            <v>386</v>
          </cell>
          <cell r="AA272">
            <v>11588</v>
          </cell>
          <cell r="AB272">
            <v>11627</v>
          </cell>
          <cell r="AC272">
            <v>9829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25</v>
          </cell>
          <cell r="AJ272">
            <v>0</v>
          </cell>
          <cell r="AL272">
            <v>48786140</v>
          </cell>
        </row>
        <row r="311">
          <cell r="C311">
            <v>2065</v>
          </cell>
          <cell r="D311">
            <v>2051</v>
          </cell>
          <cell r="E311">
            <v>2051</v>
          </cell>
          <cell r="F311">
            <v>0</v>
          </cell>
          <cell r="G311">
            <v>14</v>
          </cell>
          <cell r="AA311">
            <v>155</v>
          </cell>
          <cell r="AB311">
            <v>1894</v>
          </cell>
          <cell r="AC311">
            <v>16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70</v>
          </cell>
          <cell r="AJ311">
            <v>0</v>
          </cell>
          <cell r="AL311">
            <v>8132350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12</v>
          </cell>
          <cell r="AI318">
            <v>0</v>
          </cell>
          <cell r="AJ318">
            <v>0</v>
          </cell>
          <cell r="AL318">
            <v>0</v>
          </cell>
        </row>
        <row r="374">
          <cell r="C374">
            <v>2806</v>
          </cell>
          <cell r="D374">
            <v>2767</v>
          </cell>
          <cell r="E374">
            <v>2767</v>
          </cell>
          <cell r="F374">
            <v>0</v>
          </cell>
          <cell r="G374">
            <v>39</v>
          </cell>
          <cell r="AA374">
            <v>1218</v>
          </cell>
          <cell r="AB374">
            <v>504</v>
          </cell>
          <cell r="AC374">
            <v>1084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135</v>
          </cell>
          <cell r="AJ374">
            <v>0</v>
          </cell>
          <cell r="AL374">
            <v>14689540</v>
          </cell>
        </row>
        <row r="411">
          <cell r="C411">
            <v>3949</v>
          </cell>
          <cell r="D411">
            <v>3868</v>
          </cell>
          <cell r="E411">
            <v>3868</v>
          </cell>
          <cell r="F411">
            <v>0</v>
          </cell>
          <cell r="G411">
            <v>81</v>
          </cell>
          <cell r="AA411">
            <v>1725</v>
          </cell>
          <cell r="AB411">
            <v>2033</v>
          </cell>
          <cell r="AC411">
            <v>191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1</v>
          </cell>
          <cell r="AJ411">
            <v>0</v>
          </cell>
          <cell r="AL411">
            <v>10440060</v>
          </cell>
        </row>
        <row r="413">
          <cell r="E413"/>
        </row>
        <row r="414">
          <cell r="E414"/>
        </row>
        <row r="415">
          <cell r="E415"/>
        </row>
        <row r="416">
          <cell r="E416"/>
        </row>
        <row r="417">
          <cell r="E417"/>
        </row>
        <row r="418">
          <cell r="E418"/>
        </row>
        <row r="419">
          <cell r="E419"/>
        </row>
        <row r="420">
          <cell r="E420">
            <v>3</v>
          </cell>
        </row>
        <row r="421">
          <cell r="E421"/>
        </row>
        <row r="422">
          <cell r="E422"/>
        </row>
        <row r="423">
          <cell r="E423"/>
        </row>
        <row r="424">
          <cell r="E424">
            <v>1</v>
          </cell>
        </row>
        <row r="425">
          <cell r="E425"/>
        </row>
        <row r="426">
          <cell r="E426"/>
        </row>
        <row r="427">
          <cell r="E427">
            <v>16</v>
          </cell>
        </row>
        <row r="428">
          <cell r="E428"/>
        </row>
        <row r="429">
          <cell r="E429"/>
        </row>
        <row r="430">
          <cell r="E430"/>
        </row>
        <row r="431">
          <cell r="E431"/>
        </row>
        <row r="432">
          <cell r="C432">
            <v>20</v>
          </cell>
          <cell r="D432">
            <v>20</v>
          </cell>
          <cell r="E432">
            <v>20</v>
          </cell>
          <cell r="F432">
            <v>0</v>
          </cell>
          <cell r="G432">
            <v>0</v>
          </cell>
          <cell r="AA432">
            <v>0</v>
          </cell>
          <cell r="AB432">
            <v>20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L432">
            <v>62530</v>
          </cell>
        </row>
        <row r="451">
          <cell r="C451">
            <v>1443</v>
          </cell>
          <cell r="D451">
            <v>1443</v>
          </cell>
          <cell r="E451">
            <v>1443</v>
          </cell>
          <cell r="F451">
            <v>0</v>
          </cell>
          <cell r="G451">
            <v>0</v>
          </cell>
          <cell r="AA451">
            <v>481</v>
          </cell>
          <cell r="AB451">
            <v>957</v>
          </cell>
          <cell r="AC451">
            <v>5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8</v>
          </cell>
          <cell r="AJ451">
            <v>0</v>
          </cell>
          <cell r="AL451">
            <v>6541160</v>
          </cell>
        </row>
        <row r="461">
          <cell r="C461">
            <v>34</v>
          </cell>
          <cell r="D461">
            <v>34</v>
          </cell>
          <cell r="E461">
            <v>34</v>
          </cell>
          <cell r="F461">
            <v>0</v>
          </cell>
          <cell r="G461">
            <v>0</v>
          </cell>
          <cell r="AA461">
            <v>0</v>
          </cell>
          <cell r="AB461">
            <v>33</v>
          </cell>
          <cell r="AC461">
            <v>1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1</v>
          </cell>
          <cell r="AI461">
            <v>0</v>
          </cell>
          <cell r="AJ461">
            <v>0</v>
          </cell>
          <cell r="AL461">
            <v>384070</v>
          </cell>
        </row>
        <row r="473">
          <cell r="C473">
            <v>5822</v>
          </cell>
          <cell r="D473">
            <v>5666</v>
          </cell>
          <cell r="E473">
            <v>5666</v>
          </cell>
          <cell r="F473">
            <v>0</v>
          </cell>
          <cell r="G473">
            <v>156</v>
          </cell>
          <cell r="AA473">
            <v>2844</v>
          </cell>
          <cell r="AB473">
            <v>1565</v>
          </cell>
          <cell r="AC473">
            <v>1413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5">
          <cell r="E475"/>
        </row>
        <row r="476">
          <cell r="E476"/>
        </row>
        <row r="477">
          <cell r="E477">
            <v>24</v>
          </cell>
        </row>
        <row r="478">
          <cell r="E478">
            <v>14</v>
          </cell>
        </row>
        <row r="479">
          <cell r="E479">
            <v>1</v>
          </cell>
        </row>
        <row r="480">
          <cell r="E480"/>
        </row>
        <row r="481">
          <cell r="E481"/>
        </row>
        <row r="482">
          <cell r="E482"/>
        </row>
        <row r="483">
          <cell r="E483"/>
        </row>
        <row r="484">
          <cell r="E484"/>
        </row>
        <row r="485">
          <cell r="E485">
            <v>16</v>
          </cell>
        </row>
        <row r="486">
          <cell r="E486"/>
        </row>
        <row r="487">
          <cell r="E487"/>
        </row>
        <row r="488">
          <cell r="E488"/>
        </row>
        <row r="489">
          <cell r="E489"/>
        </row>
        <row r="490">
          <cell r="E490"/>
        </row>
        <row r="491">
          <cell r="E491"/>
        </row>
        <row r="492">
          <cell r="E492"/>
        </row>
        <row r="493">
          <cell r="E493"/>
        </row>
        <row r="494">
          <cell r="E494"/>
        </row>
        <row r="495">
          <cell r="E495"/>
        </row>
        <row r="496">
          <cell r="E496"/>
        </row>
        <row r="497">
          <cell r="E497"/>
        </row>
        <row r="498">
          <cell r="E498"/>
        </row>
        <row r="499">
          <cell r="E499"/>
        </row>
        <row r="500">
          <cell r="E500"/>
        </row>
        <row r="501">
          <cell r="E501"/>
        </row>
        <row r="502">
          <cell r="E502"/>
        </row>
        <row r="503">
          <cell r="E503"/>
        </row>
        <row r="504">
          <cell r="E504"/>
        </row>
        <row r="505">
          <cell r="E505"/>
        </row>
        <row r="506">
          <cell r="E506"/>
        </row>
        <row r="507">
          <cell r="E507"/>
        </row>
        <row r="508">
          <cell r="E508"/>
        </row>
        <row r="509">
          <cell r="E509">
            <v>3</v>
          </cell>
        </row>
        <row r="510">
          <cell r="E510"/>
        </row>
        <row r="511">
          <cell r="E511"/>
        </row>
        <row r="512">
          <cell r="C512">
            <v>58</v>
          </cell>
          <cell r="D512">
            <v>58</v>
          </cell>
          <cell r="E512">
            <v>58</v>
          </cell>
          <cell r="F512">
            <v>0</v>
          </cell>
          <cell r="G512">
            <v>0</v>
          </cell>
          <cell r="AA512">
            <v>22</v>
          </cell>
          <cell r="AB512">
            <v>30</v>
          </cell>
          <cell r="AC512">
            <v>6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2</v>
          </cell>
          <cell r="AJ512">
            <v>0</v>
          </cell>
          <cell r="AL512">
            <v>88160</v>
          </cell>
        </row>
        <row r="542">
          <cell r="C542">
            <v>2477</v>
          </cell>
          <cell r="D542">
            <v>2471</v>
          </cell>
          <cell r="E542">
            <v>2471</v>
          </cell>
          <cell r="F542">
            <v>0</v>
          </cell>
          <cell r="G542">
            <v>6</v>
          </cell>
          <cell r="AA542">
            <v>347</v>
          </cell>
          <cell r="AB542">
            <v>1524</v>
          </cell>
          <cell r="AC542">
            <v>606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1</v>
          </cell>
          <cell r="AJ542">
            <v>0</v>
          </cell>
          <cell r="AL542">
            <v>3422710</v>
          </cell>
        </row>
        <row r="545">
          <cell r="E545"/>
        </row>
        <row r="546">
          <cell r="E546">
            <v>42</v>
          </cell>
        </row>
        <row r="547">
          <cell r="E547"/>
        </row>
        <row r="548">
          <cell r="E548"/>
        </row>
        <row r="549">
          <cell r="E549">
            <v>63</v>
          </cell>
        </row>
        <row r="550">
          <cell r="E550">
            <v>1079</v>
          </cell>
        </row>
        <row r="551">
          <cell r="E551">
            <v>98</v>
          </cell>
        </row>
        <row r="552">
          <cell r="E552">
            <v>108</v>
          </cell>
        </row>
        <row r="553">
          <cell r="E553">
            <v>18</v>
          </cell>
        </row>
        <row r="554">
          <cell r="E554">
            <v>15</v>
          </cell>
        </row>
        <row r="555">
          <cell r="E555">
            <v>1</v>
          </cell>
        </row>
        <row r="556">
          <cell r="E556">
            <v>2</v>
          </cell>
        </row>
        <row r="557">
          <cell r="E557">
            <v>75</v>
          </cell>
        </row>
        <row r="558">
          <cell r="E558">
            <v>6</v>
          </cell>
        </row>
        <row r="559">
          <cell r="E559">
            <v>7</v>
          </cell>
        </row>
        <row r="560">
          <cell r="E560"/>
        </row>
        <row r="561">
          <cell r="E561">
            <v>3</v>
          </cell>
        </row>
        <row r="562">
          <cell r="E562">
            <v>1</v>
          </cell>
        </row>
        <row r="563">
          <cell r="E563">
            <v>1</v>
          </cell>
        </row>
        <row r="564">
          <cell r="E564"/>
        </row>
        <row r="565">
          <cell r="E565"/>
        </row>
        <row r="566">
          <cell r="E566">
            <v>8</v>
          </cell>
        </row>
        <row r="567">
          <cell r="E567"/>
        </row>
        <row r="568">
          <cell r="E568">
            <v>3</v>
          </cell>
        </row>
        <row r="569">
          <cell r="E569">
            <v>3</v>
          </cell>
        </row>
        <row r="570">
          <cell r="E570"/>
        </row>
        <row r="571">
          <cell r="E571">
            <v>49</v>
          </cell>
        </row>
        <row r="572">
          <cell r="E572">
            <v>139</v>
          </cell>
        </row>
        <row r="573">
          <cell r="E573">
            <v>2</v>
          </cell>
        </row>
        <row r="574">
          <cell r="E574"/>
        </row>
        <row r="575">
          <cell r="E575"/>
        </row>
        <row r="576">
          <cell r="E576"/>
        </row>
        <row r="577">
          <cell r="E577">
            <v>29</v>
          </cell>
        </row>
        <row r="578">
          <cell r="E578">
            <v>17</v>
          </cell>
        </row>
        <row r="579">
          <cell r="E579"/>
        </row>
        <row r="580">
          <cell r="E580">
            <v>32</v>
          </cell>
        </row>
        <row r="581">
          <cell r="E581">
            <v>40</v>
          </cell>
        </row>
        <row r="582">
          <cell r="E582">
            <v>3</v>
          </cell>
        </row>
        <row r="583">
          <cell r="E583"/>
        </row>
        <row r="584">
          <cell r="E584">
            <v>8</v>
          </cell>
        </row>
        <row r="585">
          <cell r="E585">
            <v>131</v>
          </cell>
        </row>
        <row r="586">
          <cell r="E586">
            <v>43</v>
          </cell>
        </row>
        <row r="587">
          <cell r="E587">
            <v>16</v>
          </cell>
        </row>
        <row r="588">
          <cell r="E588">
            <v>8</v>
          </cell>
        </row>
        <row r="589">
          <cell r="E589">
            <v>1</v>
          </cell>
        </row>
        <row r="590">
          <cell r="E590">
            <v>9</v>
          </cell>
        </row>
        <row r="591">
          <cell r="E591">
            <v>7</v>
          </cell>
        </row>
        <row r="592">
          <cell r="E592">
            <v>2</v>
          </cell>
        </row>
        <row r="593">
          <cell r="E593"/>
        </row>
        <row r="594">
          <cell r="E594">
            <v>20</v>
          </cell>
        </row>
        <row r="595">
          <cell r="E595">
            <v>351</v>
          </cell>
        </row>
        <row r="596">
          <cell r="E596">
            <v>74</v>
          </cell>
        </row>
        <row r="597">
          <cell r="E597"/>
        </row>
        <row r="598">
          <cell r="E598"/>
        </row>
        <row r="600">
          <cell r="C600">
            <v>2537</v>
          </cell>
          <cell r="D600">
            <v>2514</v>
          </cell>
          <cell r="E600">
            <v>2514</v>
          </cell>
          <cell r="F600">
            <v>0</v>
          </cell>
          <cell r="G600">
            <v>23</v>
          </cell>
          <cell r="AA600">
            <v>354</v>
          </cell>
          <cell r="AB600">
            <v>763</v>
          </cell>
          <cell r="AC600">
            <v>1420</v>
          </cell>
          <cell r="AD600">
            <v>1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L600">
            <v>23098910</v>
          </cell>
        </row>
        <row r="623">
          <cell r="C623">
            <v>2</v>
          </cell>
          <cell r="D623">
            <v>2</v>
          </cell>
          <cell r="E623">
            <v>2</v>
          </cell>
          <cell r="F623">
            <v>0</v>
          </cell>
          <cell r="G623">
            <v>0</v>
          </cell>
          <cell r="AA623">
            <v>0</v>
          </cell>
          <cell r="AB623">
            <v>2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L623">
            <v>44640</v>
          </cell>
        </row>
        <row r="650">
          <cell r="C650">
            <v>1076</v>
          </cell>
          <cell r="D650">
            <v>1075</v>
          </cell>
          <cell r="E650">
            <v>1075</v>
          </cell>
          <cell r="F650">
            <v>0</v>
          </cell>
          <cell r="G650">
            <v>1</v>
          </cell>
          <cell r="AA650">
            <v>160</v>
          </cell>
          <cell r="AB650">
            <v>380</v>
          </cell>
          <cell r="AC650">
            <v>536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L650">
            <v>57822470</v>
          </cell>
        </row>
        <row r="652">
          <cell r="C652">
            <v>227</v>
          </cell>
          <cell r="D652">
            <v>227</v>
          </cell>
          <cell r="E652">
            <v>227</v>
          </cell>
          <cell r="F652"/>
          <cell r="G652"/>
          <cell r="AA652"/>
          <cell r="AB652">
            <v>226</v>
          </cell>
          <cell r="AC652">
            <v>1</v>
          </cell>
          <cell r="AD652"/>
          <cell r="AE652"/>
          <cell r="AF652"/>
          <cell r="AG652"/>
          <cell r="AH652"/>
          <cell r="AI652"/>
          <cell r="AJ652"/>
          <cell r="AL652">
            <v>1305250</v>
          </cell>
        </row>
        <row r="653">
          <cell r="C653">
            <v>241</v>
          </cell>
          <cell r="D653">
            <v>241</v>
          </cell>
          <cell r="E653">
            <v>241</v>
          </cell>
          <cell r="F653"/>
          <cell r="G653"/>
          <cell r="AA653">
            <v>53</v>
          </cell>
          <cell r="AB653">
            <v>188</v>
          </cell>
          <cell r="AC653"/>
          <cell r="AD653"/>
          <cell r="AE653"/>
          <cell r="AF653"/>
          <cell r="AG653"/>
          <cell r="AH653"/>
          <cell r="AI653"/>
          <cell r="AJ653"/>
          <cell r="AL653">
            <v>5073050</v>
          </cell>
        </row>
        <row r="672">
          <cell r="C672">
            <v>1388</v>
          </cell>
          <cell r="D672">
            <v>1388</v>
          </cell>
          <cell r="E672">
            <v>1388</v>
          </cell>
          <cell r="F672">
            <v>0</v>
          </cell>
          <cell r="G672">
            <v>0</v>
          </cell>
          <cell r="AA672">
            <v>475</v>
          </cell>
          <cell r="AB672">
            <v>907</v>
          </cell>
          <cell r="AC672">
            <v>6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21076840</v>
          </cell>
        </row>
        <row r="704"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12</v>
          </cell>
          <cell r="AI704">
            <v>0</v>
          </cell>
          <cell r="AJ704">
            <v>0</v>
          </cell>
          <cell r="AL704">
            <v>0</v>
          </cell>
        </row>
        <row r="763"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7"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L777">
            <v>0</v>
          </cell>
        </row>
        <row r="781"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9</v>
          </cell>
          <cell r="AI781">
            <v>3</v>
          </cell>
          <cell r="AJ781">
            <v>0</v>
          </cell>
          <cell r="AL781">
            <v>0</v>
          </cell>
        </row>
        <row r="788"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L788">
            <v>0</v>
          </cell>
        </row>
        <row r="797"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801"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5"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L805">
            <v>0</v>
          </cell>
        </row>
        <row r="809"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L809">
            <v>0</v>
          </cell>
        </row>
        <row r="817"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20"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2</v>
          </cell>
          <cell r="AI820">
            <v>2</v>
          </cell>
          <cell r="AJ820">
            <v>0</v>
          </cell>
          <cell r="AL820">
            <v>0</v>
          </cell>
        </row>
        <row r="828"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1</v>
          </cell>
          <cell r="AI828">
            <v>0</v>
          </cell>
          <cell r="AJ828">
            <v>0</v>
          </cell>
          <cell r="AL828">
            <v>0</v>
          </cell>
        </row>
        <row r="833"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51"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L851">
            <v>0</v>
          </cell>
        </row>
        <row r="869"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930">
          <cell r="C930">
            <v>5812</v>
          </cell>
          <cell r="D930">
            <v>5812</v>
          </cell>
          <cell r="E930">
            <v>5812</v>
          </cell>
          <cell r="F930">
            <v>0</v>
          </cell>
          <cell r="G930">
            <v>0</v>
          </cell>
          <cell r="AA930">
            <v>2586</v>
          </cell>
          <cell r="AB930">
            <v>3226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46">
          <cell r="C946">
            <v>1181</v>
          </cell>
          <cell r="E946">
            <v>1157</v>
          </cell>
          <cell r="AL946">
            <v>8709490</v>
          </cell>
        </row>
        <row r="958"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552</v>
          </cell>
          <cell r="AI958">
            <v>0</v>
          </cell>
          <cell r="AJ958">
            <v>0</v>
          </cell>
          <cell r="AL958">
            <v>0</v>
          </cell>
        </row>
        <row r="961">
          <cell r="C961">
            <v>0</v>
          </cell>
        </row>
        <row r="981">
          <cell r="C981">
            <v>0</v>
          </cell>
          <cell r="E981">
            <v>0</v>
          </cell>
        </row>
        <row r="983">
          <cell r="C983">
            <v>325</v>
          </cell>
          <cell r="E983">
            <v>325</v>
          </cell>
          <cell r="AL983">
            <v>2535000</v>
          </cell>
        </row>
        <row r="984">
          <cell r="C984">
            <v>320</v>
          </cell>
          <cell r="E984">
            <v>320</v>
          </cell>
          <cell r="AL984">
            <v>979200</v>
          </cell>
        </row>
        <row r="985">
          <cell r="C985">
            <v>518</v>
          </cell>
          <cell r="E985">
            <v>518</v>
          </cell>
          <cell r="AL985">
            <v>1585080</v>
          </cell>
        </row>
        <row r="986">
          <cell r="C986">
            <v>5</v>
          </cell>
          <cell r="E986">
            <v>5</v>
          </cell>
          <cell r="AL986">
            <v>60800</v>
          </cell>
        </row>
        <row r="987">
          <cell r="C987">
            <v>89</v>
          </cell>
          <cell r="E987">
            <v>89</v>
          </cell>
          <cell r="AL987">
            <v>1266470</v>
          </cell>
        </row>
        <row r="988">
          <cell r="C988">
            <v>12</v>
          </cell>
          <cell r="E988">
            <v>12</v>
          </cell>
          <cell r="AL988">
            <v>387600</v>
          </cell>
        </row>
        <row r="989">
          <cell r="C989">
            <v>0</v>
          </cell>
          <cell r="E989"/>
          <cell r="AL989">
            <v>0</v>
          </cell>
        </row>
        <row r="990">
          <cell r="C990">
            <v>0</v>
          </cell>
          <cell r="E990"/>
          <cell r="AL990">
            <v>0</v>
          </cell>
        </row>
        <row r="993">
          <cell r="C993">
            <v>12</v>
          </cell>
          <cell r="E993">
            <v>12</v>
          </cell>
          <cell r="AL993">
            <v>193440</v>
          </cell>
        </row>
        <row r="994">
          <cell r="C994">
            <v>0</v>
          </cell>
          <cell r="E994"/>
          <cell r="AL994">
            <v>0</v>
          </cell>
        </row>
        <row r="995">
          <cell r="C995">
            <v>0</v>
          </cell>
          <cell r="E995"/>
          <cell r="AL995">
            <v>0</v>
          </cell>
        </row>
        <row r="996">
          <cell r="C996">
            <v>0</v>
          </cell>
          <cell r="E996"/>
          <cell r="AL996">
            <v>0</v>
          </cell>
        </row>
        <row r="997">
          <cell r="C997">
            <v>6</v>
          </cell>
          <cell r="E997">
            <v>6</v>
          </cell>
          <cell r="AL997">
            <v>1511460</v>
          </cell>
        </row>
        <row r="998">
          <cell r="C998">
            <v>0</v>
          </cell>
          <cell r="E998"/>
          <cell r="AL998">
            <v>0</v>
          </cell>
        </row>
        <row r="999">
          <cell r="C999">
            <v>18</v>
          </cell>
          <cell r="D999">
            <v>18</v>
          </cell>
          <cell r="E999">
            <v>18</v>
          </cell>
          <cell r="F999">
            <v>0</v>
          </cell>
          <cell r="G999">
            <v>0</v>
          </cell>
          <cell r="AA999">
            <v>9</v>
          </cell>
          <cell r="AB999">
            <v>9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</row>
        <row r="1053">
          <cell r="C1053">
            <v>3</v>
          </cell>
          <cell r="D1053">
            <v>3</v>
          </cell>
          <cell r="E1053">
            <v>3</v>
          </cell>
          <cell r="F1053">
            <v>0</v>
          </cell>
          <cell r="G1053">
            <v>0</v>
          </cell>
          <cell r="AA1053">
            <v>3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125">
          <cell r="C1125">
            <v>14</v>
          </cell>
          <cell r="H1125">
            <v>13</v>
          </cell>
          <cell r="I1125">
            <v>13</v>
          </cell>
          <cell r="J1125">
            <v>0</v>
          </cell>
          <cell r="K1125">
            <v>0</v>
          </cell>
          <cell r="L1125">
            <v>1</v>
          </cell>
          <cell r="M1125">
            <v>0</v>
          </cell>
          <cell r="N1125">
            <v>0</v>
          </cell>
          <cell r="P1125">
            <v>0</v>
          </cell>
          <cell r="Q1125">
            <v>1</v>
          </cell>
          <cell r="S1125">
            <v>0</v>
          </cell>
          <cell r="T1125">
            <v>13</v>
          </cell>
          <cell r="V1125">
            <v>0</v>
          </cell>
          <cell r="W1125">
            <v>0</v>
          </cell>
          <cell r="Y1125">
            <v>0</v>
          </cell>
          <cell r="Z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L1125">
            <v>2307410</v>
          </cell>
        </row>
        <row r="1182">
          <cell r="C1182">
            <v>1836</v>
          </cell>
          <cell r="D1182">
            <v>1836</v>
          </cell>
          <cell r="E1182">
            <v>1836</v>
          </cell>
          <cell r="F1182">
            <v>0</v>
          </cell>
          <cell r="G1182">
            <v>0</v>
          </cell>
          <cell r="AA1182">
            <v>17</v>
          </cell>
          <cell r="AB1182">
            <v>1819</v>
          </cell>
          <cell r="AC1182">
            <v>0</v>
          </cell>
          <cell r="AD1182">
            <v>0</v>
          </cell>
          <cell r="AE1182">
            <v>0</v>
          </cell>
          <cell r="AF1182">
            <v>0</v>
          </cell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262">
          <cell r="C1262">
            <v>140</v>
          </cell>
          <cell r="H1262">
            <v>140</v>
          </cell>
          <cell r="I1262">
            <v>132</v>
          </cell>
          <cell r="J1262">
            <v>8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P1262">
            <v>0</v>
          </cell>
          <cell r="Q1262">
            <v>6</v>
          </cell>
          <cell r="S1262">
            <v>0</v>
          </cell>
          <cell r="T1262">
            <v>84</v>
          </cell>
          <cell r="V1262">
            <v>0</v>
          </cell>
          <cell r="W1262">
            <v>0</v>
          </cell>
          <cell r="Y1262">
            <v>0</v>
          </cell>
          <cell r="Z1262">
            <v>1</v>
          </cell>
          <cell r="AD1262">
            <v>17</v>
          </cell>
          <cell r="AE1262">
            <v>55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8</v>
          </cell>
          <cell r="AL1262">
            <v>56428000</v>
          </cell>
        </row>
        <row r="1327">
          <cell r="C1327">
            <v>381</v>
          </cell>
          <cell r="D1327">
            <v>381</v>
          </cell>
          <cell r="E1327">
            <v>381</v>
          </cell>
          <cell r="F1327">
            <v>0</v>
          </cell>
          <cell r="G1327">
            <v>0</v>
          </cell>
          <cell r="AA1327">
            <v>5</v>
          </cell>
          <cell r="AB1327">
            <v>374</v>
          </cell>
          <cell r="AC1327">
            <v>2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401">
          <cell r="I1401">
            <v>125</v>
          </cell>
          <cell r="L1401">
            <v>7</v>
          </cell>
          <cell r="AL1401">
            <v>16724890</v>
          </cell>
        </row>
        <row r="1404">
          <cell r="C1404">
            <v>155</v>
          </cell>
          <cell r="H1404">
            <v>143</v>
          </cell>
          <cell r="I1404">
            <v>125</v>
          </cell>
          <cell r="J1404">
            <v>18</v>
          </cell>
          <cell r="K1404">
            <v>0</v>
          </cell>
          <cell r="L1404">
            <v>7</v>
          </cell>
          <cell r="M1404">
            <v>5</v>
          </cell>
          <cell r="N1404">
            <v>0</v>
          </cell>
          <cell r="P1404">
            <v>123</v>
          </cell>
          <cell r="Q1404">
            <v>11</v>
          </cell>
          <cell r="S1404">
            <v>0</v>
          </cell>
          <cell r="T1404">
            <v>0</v>
          </cell>
          <cell r="V1404">
            <v>0</v>
          </cell>
          <cell r="W1404">
            <v>0</v>
          </cell>
          <cell r="Y1404">
            <v>0</v>
          </cell>
          <cell r="Z1404">
            <v>0</v>
          </cell>
          <cell r="AD1404">
            <v>0</v>
          </cell>
          <cell r="AE1404">
            <v>95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18</v>
          </cell>
        </row>
        <row r="1406">
          <cell r="C1406">
            <v>1</v>
          </cell>
          <cell r="E1406">
            <v>1</v>
          </cell>
          <cell r="AL1406">
            <v>10300</v>
          </cell>
        </row>
        <row r="1407">
          <cell r="C1407">
            <v>1</v>
          </cell>
          <cell r="D1407">
            <v>1</v>
          </cell>
          <cell r="E1407">
            <v>1</v>
          </cell>
          <cell r="F1407">
            <v>0</v>
          </cell>
          <cell r="G1407">
            <v>0</v>
          </cell>
          <cell r="AA1407">
            <v>0</v>
          </cell>
          <cell r="AB1407">
            <v>1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68">
          <cell r="C1468">
            <v>13</v>
          </cell>
          <cell r="H1468">
            <v>11</v>
          </cell>
          <cell r="I1468">
            <v>11</v>
          </cell>
          <cell r="J1468">
            <v>0</v>
          </cell>
          <cell r="K1468">
            <v>1</v>
          </cell>
          <cell r="L1468">
            <v>1</v>
          </cell>
          <cell r="M1468">
            <v>0</v>
          </cell>
          <cell r="N1468">
            <v>0</v>
          </cell>
          <cell r="P1468">
            <v>0</v>
          </cell>
          <cell r="Q1468">
            <v>3</v>
          </cell>
          <cell r="S1468">
            <v>3</v>
          </cell>
          <cell r="T1468">
            <v>5</v>
          </cell>
          <cell r="V1468">
            <v>0</v>
          </cell>
          <cell r="W1468">
            <v>0</v>
          </cell>
          <cell r="Y1468">
            <v>0</v>
          </cell>
          <cell r="Z1468">
            <v>0</v>
          </cell>
          <cell r="AD1468">
            <v>0</v>
          </cell>
          <cell r="AE1468">
            <v>0</v>
          </cell>
          <cell r="AF1468">
            <v>0</v>
          </cell>
          <cell r="AG1468">
            <v>0</v>
          </cell>
          <cell r="AH1468">
            <v>0</v>
          </cell>
          <cell r="AI1468">
            <v>0</v>
          </cell>
          <cell r="AJ1468">
            <v>1</v>
          </cell>
          <cell r="AL1468">
            <v>1540135</v>
          </cell>
        </row>
        <row r="1537">
          <cell r="C1537">
            <v>43</v>
          </cell>
          <cell r="H1537">
            <v>41</v>
          </cell>
          <cell r="I1537">
            <v>40</v>
          </cell>
          <cell r="J1537">
            <v>1</v>
          </cell>
          <cell r="K1537">
            <v>0</v>
          </cell>
          <cell r="L1537">
            <v>2</v>
          </cell>
          <cell r="M1537">
            <v>0</v>
          </cell>
          <cell r="N1537">
            <v>0</v>
          </cell>
          <cell r="P1537">
            <v>2</v>
          </cell>
          <cell r="Q1537">
            <v>0</v>
          </cell>
          <cell r="S1537">
            <v>2</v>
          </cell>
          <cell r="T1537">
            <v>0</v>
          </cell>
          <cell r="V1537">
            <v>0</v>
          </cell>
          <cell r="W1537">
            <v>0</v>
          </cell>
          <cell r="Y1537">
            <v>0</v>
          </cell>
          <cell r="Z1537">
            <v>4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1</v>
          </cell>
          <cell r="AL1537">
            <v>2563170</v>
          </cell>
        </row>
        <row r="1555">
          <cell r="C1555">
            <v>1885</v>
          </cell>
          <cell r="D1555">
            <v>1885</v>
          </cell>
          <cell r="E1555">
            <v>1885</v>
          </cell>
          <cell r="F1555">
            <v>0</v>
          </cell>
          <cell r="G1555">
            <v>0</v>
          </cell>
          <cell r="AA1555">
            <v>1885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0</v>
          </cell>
        </row>
        <row r="1582">
          <cell r="C1582">
            <v>54</v>
          </cell>
          <cell r="H1582">
            <v>39</v>
          </cell>
          <cell r="I1582">
            <v>36</v>
          </cell>
          <cell r="J1582">
            <v>3</v>
          </cell>
          <cell r="K1582">
            <v>6</v>
          </cell>
          <cell r="L1582">
            <v>9</v>
          </cell>
          <cell r="M1582">
            <v>0</v>
          </cell>
          <cell r="N1582">
            <v>0</v>
          </cell>
          <cell r="P1582">
            <v>0</v>
          </cell>
          <cell r="Q1582">
            <v>0</v>
          </cell>
          <cell r="S1582">
            <v>0</v>
          </cell>
          <cell r="T1582">
            <v>0</v>
          </cell>
          <cell r="V1582">
            <v>0</v>
          </cell>
          <cell r="W1582">
            <v>0</v>
          </cell>
          <cell r="Y1582">
            <v>0</v>
          </cell>
          <cell r="Z1582">
            <v>0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5</v>
          </cell>
          <cell r="AL1582">
            <v>1828030</v>
          </cell>
        </row>
        <row r="1691">
          <cell r="C1691">
            <v>27746</v>
          </cell>
          <cell r="D1691">
            <v>27253</v>
          </cell>
          <cell r="E1691">
            <v>27253</v>
          </cell>
          <cell r="F1691">
            <v>0</v>
          </cell>
          <cell r="G1691">
            <v>493</v>
          </cell>
          <cell r="AA1691">
            <v>25068</v>
          </cell>
          <cell r="AB1691">
            <v>505</v>
          </cell>
          <cell r="AC1691">
            <v>2173</v>
          </cell>
          <cell r="AD1691">
            <v>0</v>
          </cell>
          <cell r="AE1691">
            <v>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</row>
        <row r="1693">
          <cell r="C1693">
            <v>1170</v>
          </cell>
          <cell r="E1693">
            <v>1156</v>
          </cell>
          <cell r="AL1693">
            <v>6381120</v>
          </cell>
        </row>
        <row r="1694">
          <cell r="C1694">
            <v>9</v>
          </cell>
          <cell r="E1694">
            <v>9</v>
          </cell>
          <cell r="AL1694">
            <v>139950</v>
          </cell>
        </row>
        <row r="1695">
          <cell r="C1695">
            <v>32</v>
          </cell>
          <cell r="E1695">
            <v>32</v>
          </cell>
          <cell r="AL1695">
            <v>844160</v>
          </cell>
        </row>
        <row r="1696">
          <cell r="C1696">
            <v>0</v>
          </cell>
          <cell r="E1696"/>
          <cell r="AL1696">
            <v>0</v>
          </cell>
        </row>
        <row r="1697">
          <cell r="C1697">
            <v>133</v>
          </cell>
          <cell r="E1697">
            <v>133</v>
          </cell>
          <cell r="AL1697">
            <v>7465290</v>
          </cell>
        </row>
        <row r="1698">
          <cell r="C1698">
            <v>0</v>
          </cell>
          <cell r="E1698"/>
          <cell r="AL1698">
            <v>0</v>
          </cell>
        </row>
        <row r="1699">
          <cell r="C1699">
            <v>0</v>
          </cell>
          <cell r="E1699"/>
          <cell r="AL1699">
            <v>0</v>
          </cell>
        </row>
        <row r="1700">
          <cell r="C1700">
            <v>0</v>
          </cell>
          <cell r="E1700"/>
          <cell r="AL1700">
            <v>0</v>
          </cell>
        </row>
        <row r="1701">
          <cell r="C1701">
            <v>0</v>
          </cell>
          <cell r="E1701"/>
          <cell r="AL1701">
            <v>0</v>
          </cell>
        </row>
        <row r="1702">
          <cell r="C1702">
            <v>0</v>
          </cell>
          <cell r="E1702"/>
          <cell r="AL1702">
            <v>0</v>
          </cell>
        </row>
        <row r="1703">
          <cell r="C1703">
            <v>0</v>
          </cell>
          <cell r="E1703"/>
          <cell r="AL1703">
            <v>0</v>
          </cell>
        </row>
        <row r="1704">
          <cell r="C1704">
            <v>0</v>
          </cell>
          <cell r="E1704"/>
          <cell r="AL1704">
            <v>0</v>
          </cell>
        </row>
        <row r="1705">
          <cell r="C1705">
            <v>0</v>
          </cell>
          <cell r="E1705"/>
          <cell r="AL1705">
            <v>0</v>
          </cell>
        </row>
        <row r="1706">
          <cell r="C1706">
            <v>0</v>
          </cell>
          <cell r="E1706"/>
          <cell r="AL1706">
            <v>0</v>
          </cell>
        </row>
        <row r="1707">
          <cell r="C1707">
            <v>0</v>
          </cell>
          <cell r="E1707"/>
          <cell r="AL1707">
            <v>0</v>
          </cell>
        </row>
        <row r="1708">
          <cell r="C1708">
            <v>0</v>
          </cell>
          <cell r="E1708"/>
          <cell r="AL1708">
            <v>0</v>
          </cell>
        </row>
        <row r="1709">
          <cell r="C1709">
            <v>0</v>
          </cell>
          <cell r="E1709"/>
          <cell r="AL1709">
            <v>0</v>
          </cell>
        </row>
        <row r="1710">
          <cell r="C1710">
            <v>0</v>
          </cell>
          <cell r="E1710"/>
          <cell r="AL1710">
            <v>0</v>
          </cell>
        </row>
        <row r="1711">
          <cell r="C1711">
            <v>0</v>
          </cell>
          <cell r="E1711"/>
          <cell r="AL1711">
            <v>0</v>
          </cell>
        </row>
        <row r="1712">
          <cell r="C1712">
            <v>0</v>
          </cell>
          <cell r="E1712"/>
          <cell r="AL1712">
            <v>0</v>
          </cell>
        </row>
        <row r="1713">
          <cell r="C1713">
            <v>0</v>
          </cell>
          <cell r="E1713"/>
          <cell r="AL1713">
            <v>0</v>
          </cell>
        </row>
        <row r="1714">
          <cell r="C1714">
            <v>0</v>
          </cell>
          <cell r="E1714"/>
          <cell r="AL1714">
            <v>0</v>
          </cell>
        </row>
        <row r="1715">
          <cell r="C1715">
            <v>0</v>
          </cell>
          <cell r="E1715"/>
          <cell r="AL1715">
            <v>0</v>
          </cell>
        </row>
        <row r="1716">
          <cell r="C1716">
            <v>0</v>
          </cell>
          <cell r="E1716"/>
          <cell r="AL1716">
            <v>0</v>
          </cell>
        </row>
        <row r="1717">
          <cell r="C1717">
            <v>1344</v>
          </cell>
          <cell r="D1717">
            <v>1330</v>
          </cell>
          <cell r="E1717">
            <v>1330</v>
          </cell>
          <cell r="F1717">
            <v>0</v>
          </cell>
          <cell r="G1717">
            <v>14</v>
          </cell>
          <cell r="AA1717">
            <v>352</v>
          </cell>
          <cell r="AB1717">
            <v>835</v>
          </cell>
          <cell r="AC1717">
            <v>157</v>
          </cell>
          <cell r="AD1717">
            <v>0</v>
          </cell>
          <cell r="AE1717">
            <v>0</v>
          </cell>
          <cell r="AF1717">
            <v>0</v>
          </cell>
          <cell r="AG1717">
            <v>0</v>
          </cell>
          <cell r="AH1717">
            <v>0</v>
          </cell>
          <cell r="AI1717">
            <v>0</v>
          </cell>
          <cell r="AJ1717">
            <v>0</v>
          </cell>
        </row>
        <row r="1719"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  <cell r="AE1719">
            <v>0</v>
          </cell>
          <cell r="AF1719">
            <v>0</v>
          </cell>
          <cell r="AG1719">
            <v>0</v>
          </cell>
          <cell r="AH1719">
            <v>0</v>
          </cell>
          <cell r="AI1719">
            <v>0</v>
          </cell>
          <cell r="AJ1719">
            <v>0</v>
          </cell>
        </row>
        <row r="1787">
          <cell r="I1787">
            <v>23</v>
          </cell>
          <cell r="L1787">
            <v>17</v>
          </cell>
          <cell r="P1787">
            <v>0</v>
          </cell>
          <cell r="Q1787">
            <v>34</v>
          </cell>
          <cell r="S1787">
            <v>0</v>
          </cell>
          <cell r="T1787">
            <v>6</v>
          </cell>
          <cell r="V1787">
            <v>0</v>
          </cell>
          <cell r="W1787">
            <v>0</v>
          </cell>
          <cell r="Y1787">
            <v>0</v>
          </cell>
          <cell r="Z1787">
            <v>1</v>
          </cell>
          <cell r="AL1787">
            <v>4679735</v>
          </cell>
        </row>
        <row r="1790">
          <cell r="C1790">
            <v>0</v>
          </cell>
        </row>
        <row r="1799">
          <cell r="P1799">
            <v>0</v>
          </cell>
          <cell r="Q1799">
            <v>0</v>
          </cell>
          <cell r="S1799">
            <v>0</v>
          </cell>
          <cell r="T1799">
            <v>0</v>
          </cell>
          <cell r="V1799">
            <v>0</v>
          </cell>
          <cell r="W1799">
            <v>0</v>
          </cell>
          <cell r="Y1799">
            <v>0</v>
          </cell>
          <cell r="Z1799">
            <v>0</v>
          </cell>
        </row>
        <row r="1800">
          <cell r="C1800">
            <v>42</v>
          </cell>
          <cell r="H1800">
            <v>25</v>
          </cell>
          <cell r="I1800">
            <v>23</v>
          </cell>
          <cell r="J1800">
            <v>2</v>
          </cell>
          <cell r="K1800">
            <v>0</v>
          </cell>
          <cell r="L1800">
            <v>17</v>
          </cell>
          <cell r="M1800">
            <v>0</v>
          </cell>
          <cell r="N1800">
            <v>0</v>
          </cell>
          <cell r="AD1800">
            <v>0</v>
          </cell>
          <cell r="AE1800">
            <v>21</v>
          </cell>
          <cell r="AF1800">
            <v>0</v>
          </cell>
          <cell r="AG1800">
            <v>0</v>
          </cell>
          <cell r="AH1800">
            <v>0</v>
          </cell>
          <cell r="AI1800">
            <v>0</v>
          </cell>
          <cell r="AJ1800">
            <v>2</v>
          </cell>
        </row>
        <row r="1866">
          <cell r="I1866">
            <v>3</v>
          </cell>
          <cell r="L1866">
            <v>1</v>
          </cell>
          <cell r="AL1866">
            <v>208075</v>
          </cell>
        </row>
        <row r="1870">
          <cell r="C1870">
            <v>4</v>
          </cell>
          <cell r="H1870">
            <v>3</v>
          </cell>
          <cell r="I1870">
            <v>3</v>
          </cell>
          <cell r="J1870">
            <v>0</v>
          </cell>
          <cell r="K1870">
            <v>0</v>
          </cell>
          <cell r="L1870">
            <v>1</v>
          </cell>
          <cell r="M1870">
            <v>0</v>
          </cell>
          <cell r="N1870">
            <v>0</v>
          </cell>
          <cell r="P1870">
            <v>0</v>
          </cell>
          <cell r="Q1870">
            <v>0</v>
          </cell>
          <cell r="S1870">
            <v>0</v>
          </cell>
          <cell r="T1870">
            <v>0</v>
          </cell>
          <cell r="V1870">
            <v>0</v>
          </cell>
          <cell r="W1870">
            <v>0</v>
          </cell>
          <cell r="Y1870">
            <v>0</v>
          </cell>
          <cell r="Z1870">
            <v>0</v>
          </cell>
          <cell r="AD1870">
            <v>0</v>
          </cell>
          <cell r="AE1870">
            <v>0</v>
          </cell>
          <cell r="AF1870">
            <v>0</v>
          </cell>
          <cell r="AG1870">
            <v>0</v>
          </cell>
          <cell r="AH1870">
            <v>0</v>
          </cell>
          <cell r="AI1870">
            <v>0</v>
          </cell>
          <cell r="AJ1870">
            <v>0</v>
          </cell>
        </row>
        <row r="1934">
          <cell r="C1934">
            <v>263</v>
          </cell>
          <cell r="D1934">
            <v>261</v>
          </cell>
          <cell r="E1934">
            <v>261</v>
          </cell>
          <cell r="F1934">
            <v>0</v>
          </cell>
          <cell r="G1934">
            <v>2</v>
          </cell>
          <cell r="AA1934">
            <v>131</v>
          </cell>
          <cell r="AB1934">
            <v>101</v>
          </cell>
          <cell r="AC1934">
            <v>31</v>
          </cell>
          <cell r="AD1934">
            <v>0</v>
          </cell>
          <cell r="AE1934">
            <v>0</v>
          </cell>
          <cell r="AF1934">
            <v>0</v>
          </cell>
          <cell r="AG1934">
            <v>0</v>
          </cell>
          <cell r="AH1934">
            <v>0</v>
          </cell>
          <cell r="AI1934">
            <v>0</v>
          </cell>
          <cell r="AJ1934">
            <v>0</v>
          </cell>
        </row>
        <row r="1937">
          <cell r="C1937">
            <v>81</v>
          </cell>
          <cell r="E1937">
            <v>80</v>
          </cell>
          <cell r="AL1937">
            <v>3048000</v>
          </cell>
        </row>
        <row r="1938">
          <cell r="C1938">
            <v>0</v>
          </cell>
          <cell r="E1938"/>
          <cell r="AL1938">
            <v>0</v>
          </cell>
        </row>
        <row r="1939">
          <cell r="C1939">
            <v>23</v>
          </cell>
          <cell r="E1939">
            <v>19</v>
          </cell>
          <cell r="AL1939">
            <v>930050</v>
          </cell>
        </row>
        <row r="1940">
          <cell r="C1940">
            <v>104</v>
          </cell>
          <cell r="D1940">
            <v>99</v>
          </cell>
          <cell r="E1940">
            <v>99</v>
          </cell>
          <cell r="F1940">
            <v>0</v>
          </cell>
          <cell r="G1940">
            <v>5</v>
          </cell>
          <cell r="AA1940">
            <v>8</v>
          </cell>
          <cell r="AB1940">
            <v>94</v>
          </cell>
          <cell r="AC1940">
            <v>2</v>
          </cell>
          <cell r="AD1940">
            <v>0</v>
          </cell>
          <cell r="AE1940">
            <v>0</v>
          </cell>
          <cell r="AF1940">
            <v>0</v>
          </cell>
          <cell r="AG1940">
            <v>0</v>
          </cell>
          <cell r="AH1940">
            <v>0</v>
          </cell>
          <cell r="AI1940">
            <v>0</v>
          </cell>
          <cell r="AJ1940">
            <v>0</v>
          </cell>
        </row>
        <row r="1988">
          <cell r="C1988">
            <v>0</v>
          </cell>
        </row>
        <row r="2025">
          <cell r="I2025">
            <v>184</v>
          </cell>
          <cell r="L2025">
            <v>36</v>
          </cell>
          <cell r="AL2025">
            <v>59082550</v>
          </cell>
        </row>
        <row r="2032">
          <cell r="C2032">
            <v>249</v>
          </cell>
          <cell r="H2032">
            <v>204</v>
          </cell>
          <cell r="I2032">
            <v>184</v>
          </cell>
          <cell r="J2032">
            <v>20</v>
          </cell>
          <cell r="K2032">
            <v>5</v>
          </cell>
          <cell r="L2032">
            <v>36</v>
          </cell>
          <cell r="M2032">
            <v>3</v>
          </cell>
          <cell r="N2032">
            <v>1</v>
          </cell>
          <cell r="P2032">
            <v>7</v>
          </cell>
          <cell r="Q2032">
            <v>48</v>
          </cell>
          <cell r="S2032">
            <v>11</v>
          </cell>
          <cell r="T2032">
            <v>55</v>
          </cell>
          <cell r="V2032">
            <v>0</v>
          </cell>
          <cell r="W2032">
            <v>0</v>
          </cell>
          <cell r="Y2032">
            <v>19</v>
          </cell>
          <cell r="Z2032">
            <v>109</v>
          </cell>
          <cell r="AD2032">
            <v>0</v>
          </cell>
          <cell r="AE2032">
            <v>49</v>
          </cell>
          <cell r="AF2032">
            <v>0</v>
          </cell>
          <cell r="AG2032">
            <v>0</v>
          </cell>
          <cell r="AH2032">
            <v>0</v>
          </cell>
          <cell r="AI2032">
            <v>0</v>
          </cell>
          <cell r="AJ2032">
            <v>23</v>
          </cell>
        </row>
        <row r="2071">
          <cell r="C2071">
            <v>13</v>
          </cell>
          <cell r="H2071">
            <v>11</v>
          </cell>
          <cell r="I2071">
            <v>10</v>
          </cell>
          <cell r="J2071">
            <v>1</v>
          </cell>
          <cell r="K2071">
            <v>0</v>
          </cell>
          <cell r="L2071">
            <v>2</v>
          </cell>
          <cell r="M2071">
            <v>0</v>
          </cell>
          <cell r="N2071">
            <v>0</v>
          </cell>
          <cell r="P2071">
            <v>0</v>
          </cell>
          <cell r="Q2071">
            <v>8</v>
          </cell>
          <cell r="S2071">
            <v>0</v>
          </cell>
          <cell r="T2071">
            <v>4</v>
          </cell>
          <cell r="V2071">
            <v>0</v>
          </cell>
          <cell r="W2071">
            <v>0</v>
          </cell>
          <cell r="Y2071">
            <v>0</v>
          </cell>
          <cell r="Z2071">
            <v>1</v>
          </cell>
          <cell r="AD2071">
            <v>0</v>
          </cell>
          <cell r="AE2071">
            <v>0</v>
          </cell>
          <cell r="AF2071">
            <v>0</v>
          </cell>
          <cell r="AG2071">
            <v>0</v>
          </cell>
          <cell r="AH2071">
            <v>0</v>
          </cell>
          <cell r="AI2071">
            <v>0</v>
          </cell>
          <cell r="AJ2071">
            <v>1</v>
          </cell>
          <cell r="AL2071">
            <v>1638180</v>
          </cell>
        </row>
        <row r="2098">
          <cell r="C2098">
            <v>505</v>
          </cell>
          <cell r="D2098">
            <v>416</v>
          </cell>
          <cell r="E2098">
            <v>416</v>
          </cell>
          <cell r="F2098">
            <v>0</v>
          </cell>
          <cell r="G2098">
            <v>89</v>
          </cell>
          <cell r="AA2098">
            <v>277</v>
          </cell>
          <cell r="AB2098">
            <v>28</v>
          </cell>
          <cell r="AC2098">
            <v>200</v>
          </cell>
          <cell r="AD2098">
            <v>0</v>
          </cell>
          <cell r="AE2098">
            <v>0</v>
          </cell>
          <cell r="AF2098">
            <v>0</v>
          </cell>
          <cell r="AG2098">
            <v>0</v>
          </cell>
          <cell r="AH2098">
            <v>0</v>
          </cell>
          <cell r="AI2098">
            <v>0</v>
          </cell>
          <cell r="AJ2098">
            <v>0</v>
          </cell>
        </row>
        <row r="2101">
          <cell r="C2101">
            <v>0</v>
          </cell>
          <cell r="D2101">
            <v>0</v>
          </cell>
          <cell r="E2101"/>
          <cell r="F2101"/>
          <cell r="G2101"/>
          <cell r="AA2101"/>
          <cell r="AB2101"/>
          <cell r="AC2101"/>
          <cell r="AD2101"/>
          <cell r="AE2101"/>
          <cell r="AF2101"/>
          <cell r="AG2101"/>
          <cell r="AH2101"/>
          <cell r="AI2101"/>
          <cell r="AJ2101"/>
          <cell r="AL2101">
            <v>0</v>
          </cell>
        </row>
        <row r="2102">
          <cell r="C2102">
            <v>0</v>
          </cell>
          <cell r="D2102">
            <v>0</v>
          </cell>
          <cell r="E2102"/>
          <cell r="F2102"/>
          <cell r="G2102"/>
          <cell r="AA2102"/>
          <cell r="AB2102"/>
          <cell r="AC2102"/>
          <cell r="AD2102"/>
          <cell r="AE2102"/>
          <cell r="AF2102"/>
          <cell r="AG2102"/>
          <cell r="AH2102"/>
          <cell r="AI2102"/>
          <cell r="AJ2102"/>
          <cell r="AL2102">
            <v>0</v>
          </cell>
        </row>
        <row r="2103">
          <cell r="C2103">
            <v>0</v>
          </cell>
          <cell r="D2103">
            <v>0</v>
          </cell>
          <cell r="E2103"/>
          <cell r="F2103"/>
          <cell r="G2103"/>
          <cell r="AA2103"/>
          <cell r="AB2103"/>
          <cell r="AC2103"/>
          <cell r="AD2103"/>
          <cell r="AE2103"/>
          <cell r="AF2103"/>
          <cell r="AG2103"/>
          <cell r="AH2103"/>
          <cell r="AI2103"/>
          <cell r="AJ2103"/>
          <cell r="AL2103">
            <v>0</v>
          </cell>
        </row>
        <row r="2104">
          <cell r="C2104">
            <v>0</v>
          </cell>
          <cell r="D2104">
            <v>0</v>
          </cell>
          <cell r="E2104"/>
          <cell r="F2104"/>
          <cell r="G2104"/>
          <cell r="AA2104"/>
          <cell r="AB2104"/>
          <cell r="AC2104"/>
          <cell r="AD2104"/>
          <cell r="AE2104"/>
          <cell r="AF2104"/>
          <cell r="AG2104"/>
          <cell r="AH2104"/>
          <cell r="AI2104"/>
          <cell r="AJ2104"/>
          <cell r="AL2104">
            <v>0</v>
          </cell>
        </row>
        <row r="2105">
          <cell r="C2105">
            <v>0</v>
          </cell>
          <cell r="D2105">
            <v>0</v>
          </cell>
          <cell r="E2105"/>
          <cell r="F2105"/>
          <cell r="G2105"/>
          <cell r="AA2105"/>
          <cell r="AB2105"/>
          <cell r="AC2105"/>
          <cell r="AD2105"/>
          <cell r="AE2105"/>
          <cell r="AF2105"/>
          <cell r="AG2105"/>
          <cell r="AH2105"/>
          <cell r="AI2105"/>
          <cell r="AJ2105"/>
          <cell r="AL2105">
            <v>0</v>
          </cell>
        </row>
        <row r="2106">
          <cell r="C2106">
            <v>0</v>
          </cell>
          <cell r="D2106">
            <v>0</v>
          </cell>
          <cell r="E2106"/>
          <cell r="F2106"/>
          <cell r="G2106"/>
          <cell r="AA2106"/>
          <cell r="AB2106"/>
          <cell r="AC2106"/>
          <cell r="AD2106"/>
          <cell r="AE2106"/>
          <cell r="AF2106"/>
          <cell r="AG2106"/>
          <cell r="AH2106"/>
          <cell r="AI2106"/>
          <cell r="AJ2106"/>
          <cell r="AL2106">
            <v>0</v>
          </cell>
        </row>
        <row r="2107">
          <cell r="C2107">
            <v>0</v>
          </cell>
          <cell r="D2107">
            <v>0</v>
          </cell>
          <cell r="E2107"/>
          <cell r="F2107"/>
          <cell r="G2107"/>
          <cell r="AA2107"/>
          <cell r="AB2107"/>
          <cell r="AC2107"/>
          <cell r="AD2107"/>
          <cell r="AE2107"/>
          <cell r="AF2107"/>
          <cell r="AG2107"/>
          <cell r="AH2107"/>
          <cell r="AI2107"/>
          <cell r="AJ2107"/>
          <cell r="AL2107">
            <v>0</v>
          </cell>
        </row>
        <row r="2108">
          <cell r="C2108">
            <v>0</v>
          </cell>
          <cell r="D2108">
            <v>0</v>
          </cell>
          <cell r="E2108"/>
          <cell r="F2108"/>
          <cell r="G2108"/>
          <cell r="AA2108"/>
          <cell r="AB2108"/>
          <cell r="AC2108"/>
          <cell r="AD2108"/>
          <cell r="AE2108"/>
          <cell r="AF2108"/>
          <cell r="AG2108"/>
          <cell r="AH2108"/>
          <cell r="AI2108"/>
          <cell r="AJ2108"/>
          <cell r="AL2108">
            <v>0</v>
          </cell>
        </row>
        <row r="2113">
          <cell r="C2113">
            <v>0</v>
          </cell>
        </row>
        <row r="2194">
          <cell r="C2194">
            <v>154</v>
          </cell>
          <cell r="H2194">
            <v>143</v>
          </cell>
          <cell r="I2194">
            <v>128</v>
          </cell>
          <cell r="J2194">
            <v>15</v>
          </cell>
          <cell r="K2194">
            <v>5</v>
          </cell>
          <cell r="L2194">
            <v>6</v>
          </cell>
          <cell r="M2194">
            <v>0</v>
          </cell>
          <cell r="N2194">
            <v>0</v>
          </cell>
          <cell r="P2194">
            <v>5</v>
          </cell>
          <cell r="Q2194">
            <v>26</v>
          </cell>
          <cell r="S2194">
            <v>104</v>
          </cell>
          <cell r="T2194">
            <v>13</v>
          </cell>
          <cell r="V2194">
            <v>0</v>
          </cell>
          <cell r="W2194">
            <v>0</v>
          </cell>
          <cell r="Y2194">
            <v>0</v>
          </cell>
          <cell r="Z2194">
            <v>5</v>
          </cell>
          <cell r="AD2194">
            <v>2</v>
          </cell>
          <cell r="AE2194">
            <v>32</v>
          </cell>
          <cell r="AF2194">
            <v>0</v>
          </cell>
          <cell r="AG2194">
            <v>0</v>
          </cell>
          <cell r="AH2194">
            <v>0</v>
          </cell>
          <cell r="AI2194">
            <v>0</v>
          </cell>
          <cell r="AJ2194">
            <v>18</v>
          </cell>
          <cell r="AL2194">
            <v>24874790</v>
          </cell>
        </row>
        <row r="2214">
          <cell r="C2214">
            <v>1109</v>
          </cell>
          <cell r="D2214">
            <v>945</v>
          </cell>
          <cell r="E2214">
            <v>945</v>
          </cell>
          <cell r="F2214">
            <v>0</v>
          </cell>
          <cell r="G2214">
            <v>164</v>
          </cell>
          <cell r="AA2214">
            <v>972</v>
          </cell>
          <cell r="AB2214">
            <v>125</v>
          </cell>
          <cell r="AC2214">
            <v>12</v>
          </cell>
          <cell r="AD2214">
            <v>0</v>
          </cell>
          <cell r="AE2214">
            <v>0</v>
          </cell>
          <cell r="AF2214">
            <v>0</v>
          </cell>
          <cell r="AG2214">
            <v>0</v>
          </cell>
          <cell r="AH2214">
            <v>0</v>
          </cell>
          <cell r="AI2214">
            <v>0</v>
          </cell>
          <cell r="AJ2214">
            <v>0</v>
          </cell>
          <cell r="AL2214">
            <v>9424540</v>
          </cell>
        </row>
        <row r="2222"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0</v>
          </cell>
          <cell r="AE2222">
            <v>0</v>
          </cell>
          <cell r="AF2222">
            <v>0</v>
          </cell>
          <cell r="AG2222">
            <v>0</v>
          </cell>
          <cell r="AH2222">
            <v>0</v>
          </cell>
          <cell r="AI2222">
            <v>0</v>
          </cell>
          <cell r="AJ2222">
            <v>0</v>
          </cell>
        </row>
        <row r="2223">
          <cell r="C2223">
            <v>1109</v>
          </cell>
        </row>
        <row r="2229">
          <cell r="C2229">
            <v>13</v>
          </cell>
          <cell r="H2229">
            <v>13</v>
          </cell>
          <cell r="I2229">
            <v>12</v>
          </cell>
          <cell r="J2229">
            <v>1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P2229">
            <v>0</v>
          </cell>
          <cell r="Q2229">
            <v>11</v>
          </cell>
          <cell r="S2229">
            <v>0</v>
          </cell>
          <cell r="T2229">
            <v>1</v>
          </cell>
          <cell r="V2229">
            <v>0</v>
          </cell>
          <cell r="W2229">
            <v>0</v>
          </cell>
          <cell r="Y2229">
            <v>0</v>
          </cell>
          <cell r="Z2229">
            <v>0</v>
          </cell>
          <cell r="AD2229">
            <v>0</v>
          </cell>
          <cell r="AE2229">
            <v>0</v>
          </cell>
          <cell r="AF2229">
            <v>0</v>
          </cell>
          <cell r="AG2229">
            <v>0</v>
          </cell>
          <cell r="AH2229">
            <v>0</v>
          </cell>
          <cell r="AI2229">
            <v>0</v>
          </cell>
          <cell r="AJ2229">
            <v>1</v>
          </cell>
          <cell r="AL2229">
            <v>2719420</v>
          </cell>
        </row>
        <row r="2264">
          <cell r="C2264">
            <v>81</v>
          </cell>
          <cell r="H2264">
            <v>51</v>
          </cell>
          <cell r="I2264">
            <v>39</v>
          </cell>
          <cell r="J2264">
            <v>12</v>
          </cell>
          <cell r="K2264">
            <v>1</v>
          </cell>
          <cell r="L2264">
            <v>10</v>
          </cell>
          <cell r="M2264">
            <v>19</v>
          </cell>
          <cell r="N2264">
            <v>0</v>
          </cell>
          <cell r="P2264">
            <v>0</v>
          </cell>
          <cell r="Q2264">
            <v>69</v>
          </cell>
          <cell r="S2264">
            <v>0</v>
          </cell>
          <cell r="T2264">
            <v>0</v>
          </cell>
          <cell r="V2264">
            <v>0</v>
          </cell>
          <cell r="W2264">
            <v>0</v>
          </cell>
          <cell r="Y2264">
            <v>0</v>
          </cell>
          <cell r="Z2264">
            <v>12</v>
          </cell>
          <cell r="AD2264">
            <v>0</v>
          </cell>
          <cell r="AE2264">
            <v>0</v>
          </cell>
          <cell r="AF2264">
            <v>0</v>
          </cell>
          <cell r="AG2264">
            <v>0</v>
          </cell>
          <cell r="AH2264">
            <v>0</v>
          </cell>
          <cell r="AI2264">
            <v>0</v>
          </cell>
          <cell r="AJ2264">
            <v>13</v>
          </cell>
          <cell r="AL2264">
            <v>9094105</v>
          </cell>
        </row>
        <row r="2266">
          <cell r="C2266">
            <v>7</v>
          </cell>
          <cell r="D2266">
            <v>7</v>
          </cell>
          <cell r="E2266">
            <v>7</v>
          </cell>
          <cell r="F2266"/>
          <cell r="G2266"/>
          <cell r="AA2266">
            <v>7</v>
          </cell>
          <cell r="AB2266"/>
          <cell r="AC2266"/>
          <cell r="AD2266"/>
          <cell r="AE2266"/>
          <cell r="AF2266"/>
          <cell r="AG2266"/>
          <cell r="AH2266"/>
          <cell r="AI2266"/>
          <cell r="AJ2266"/>
          <cell r="AL2266">
            <v>802830</v>
          </cell>
        </row>
        <row r="2267">
          <cell r="C2267">
            <v>24</v>
          </cell>
          <cell r="D2267">
            <v>22</v>
          </cell>
          <cell r="E2267">
            <v>20</v>
          </cell>
          <cell r="F2267">
            <v>2</v>
          </cell>
          <cell r="G2267">
            <v>2</v>
          </cell>
          <cell r="AA2267">
            <v>24</v>
          </cell>
          <cell r="AB2267"/>
          <cell r="AC2267"/>
          <cell r="AD2267"/>
          <cell r="AE2267"/>
          <cell r="AF2267"/>
          <cell r="AG2267"/>
          <cell r="AH2267"/>
          <cell r="AI2267"/>
          <cell r="AJ2267">
            <v>3</v>
          </cell>
          <cell r="AL2267">
            <v>2202400</v>
          </cell>
        </row>
        <row r="2272">
          <cell r="C2272">
            <v>96</v>
          </cell>
          <cell r="H2272">
            <v>96</v>
          </cell>
          <cell r="I2272">
            <v>24</v>
          </cell>
          <cell r="J2272">
            <v>72</v>
          </cell>
          <cell r="K2272"/>
          <cell r="L2272"/>
          <cell r="M2272"/>
          <cell r="N2272"/>
          <cell r="AD2272"/>
          <cell r="AE2272"/>
          <cell r="AF2272"/>
          <cell r="AG2272"/>
          <cell r="AH2272"/>
          <cell r="AI2272"/>
          <cell r="AJ2272">
            <v>64</v>
          </cell>
          <cell r="AL2272">
            <v>3496560</v>
          </cell>
        </row>
        <row r="2273">
          <cell r="C2273">
            <v>72</v>
          </cell>
          <cell r="E2273">
            <v>68</v>
          </cell>
          <cell r="AL2273">
            <v>9906920</v>
          </cell>
        </row>
        <row r="2274">
          <cell r="C2274">
            <v>0</v>
          </cell>
          <cell r="E2274"/>
          <cell r="AL2274">
            <v>0</v>
          </cell>
        </row>
        <row r="2275">
          <cell r="P2275">
            <v>0</v>
          </cell>
          <cell r="Q2275">
            <v>60</v>
          </cell>
          <cell r="S2275">
            <v>0</v>
          </cell>
          <cell r="T2275">
            <v>0</v>
          </cell>
          <cell r="V2275">
            <v>0</v>
          </cell>
          <cell r="W2275">
            <v>0</v>
          </cell>
          <cell r="Y2275">
            <v>0</v>
          </cell>
          <cell r="Z2275">
            <v>36</v>
          </cell>
        </row>
        <row r="2278">
          <cell r="C2278">
            <v>0</v>
          </cell>
        </row>
        <row r="2298">
          <cell r="C2298">
            <v>99</v>
          </cell>
          <cell r="D2298">
            <v>99</v>
          </cell>
          <cell r="E2298">
            <v>99</v>
          </cell>
          <cell r="F2298">
            <v>0</v>
          </cell>
          <cell r="G2298">
            <v>0</v>
          </cell>
          <cell r="AA2298">
            <v>0</v>
          </cell>
          <cell r="AB2298">
            <v>88</v>
          </cell>
          <cell r="AC2298">
            <v>11</v>
          </cell>
          <cell r="AD2298">
            <v>0</v>
          </cell>
          <cell r="AE2298">
            <v>0</v>
          </cell>
          <cell r="AF2298">
            <v>0</v>
          </cell>
          <cell r="AG2298">
            <v>0</v>
          </cell>
          <cell r="AH2298">
            <v>0</v>
          </cell>
          <cell r="AI2298">
            <v>0</v>
          </cell>
          <cell r="AJ2298">
            <v>0</v>
          </cell>
        </row>
        <row r="2505">
          <cell r="C2505">
            <v>98</v>
          </cell>
          <cell r="H2505">
            <v>95</v>
          </cell>
          <cell r="I2505">
            <v>88</v>
          </cell>
          <cell r="J2505">
            <v>7</v>
          </cell>
          <cell r="K2505">
            <v>1</v>
          </cell>
          <cell r="L2505">
            <v>2</v>
          </cell>
          <cell r="M2505">
            <v>0</v>
          </cell>
          <cell r="N2505">
            <v>0</v>
          </cell>
          <cell r="AD2505">
            <v>1</v>
          </cell>
          <cell r="AE2505">
            <v>15</v>
          </cell>
          <cell r="AF2505">
            <v>0</v>
          </cell>
          <cell r="AG2505">
            <v>0</v>
          </cell>
          <cell r="AH2505">
            <v>0</v>
          </cell>
          <cell r="AI2505">
            <v>0</v>
          </cell>
          <cell r="AJ2505">
            <v>8</v>
          </cell>
          <cell r="AL2505">
            <v>20202050</v>
          </cell>
        </row>
        <row r="2508">
          <cell r="C2508">
            <v>1</v>
          </cell>
          <cell r="H2508">
            <v>1</v>
          </cell>
        </row>
        <row r="2509">
          <cell r="C2509">
            <v>2</v>
          </cell>
          <cell r="H2509">
            <v>2</v>
          </cell>
        </row>
        <row r="2510">
          <cell r="C2510">
            <v>0</v>
          </cell>
          <cell r="H2510">
            <v>0</v>
          </cell>
        </row>
        <row r="2512">
          <cell r="P2512">
            <v>1</v>
          </cell>
          <cell r="Q2512">
            <v>13</v>
          </cell>
          <cell r="S2512">
            <v>0</v>
          </cell>
          <cell r="T2512">
            <v>45</v>
          </cell>
          <cell r="V2512">
            <v>0</v>
          </cell>
          <cell r="W2512">
            <v>0</v>
          </cell>
          <cell r="Y2512">
            <v>6</v>
          </cell>
          <cell r="Z2512">
            <v>24</v>
          </cell>
        </row>
        <row r="2517">
          <cell r="C2517">
            <v>9</v>
          </cell>
          <cell r="H2517">
            <v>7</v>
          </cell>
          <cell r="I2517">
            <v>7</v>
          </cell>
          <cell r="J2517">
            <v>0</v>
          </cell>
          <cell r="K2517">
            <v>0</v>
          </cell>
          <cell r="L2517">
            <v>2</v>
          </cell>
          <cell r="M2517">
            <v>0</v>
          </cell>
          <cell r="N2517">
            <v>0</v>
          </cell>
          <cell r="P2517">
            <v>2</v>
          </cell>
          <cell r="Q2517">
            <v>0</v>
          </cell>
          <cell r="S2517">
            <v>3</v>
          </cell>
          <cell r="T2517">
            <v>4</v>
          </cell>
          <cell r="V2517">
            <v>0</v>
          </cell>
          <cell r="W2517">
            <v>0</v>
          </cell>
          <cell r="Y2517">
            <v>0</v>
          </cell>
          <cell r="Z2517">
            <v>0</v>
          </cell>
          <cell r="AD2517">
            <v>0</v>
          </cell>
          <cell r="AE2517">
            <v>0</v>
          </cell>
          <cell r="AF2517">
            <v>0</v>
          </cell>
          <cell r="AG2517">
            <v>0</v>
          </cell>
          <cell r="AH2517">
            <v>0</v>
          </cell>
          <cell r="AI2517">
            <v>0</v>
          </cell>
          <cell r="AJ2517">
            <v>0</v>
          </cell>
          <cell r="AL2517">
            <v>487230</v>
          </cell>
        </row>
        <row r="2529">
          <cell r="C2529">
            <v>1</v>
          </cell>
          <cell r="D2529">
            <v>1</v>
          </cell>
          <cell r="E2529">
            <v>1</v>
          </cell>
          <cell r="F2529">
            <v>0</v>
          </cell>
          <cell r="G2529">
            <v>0</v>
          </cell>
          <cell r="AA2529">
            <v>0</v>
          </cell>
          <cell r="AB2529">
            <v>1</v>
          </cell>
          <cell r="AC2529">
            <v>0</v>
          </cell>
          <cell r="AD2529">
            <v>0</v>
          </cell>
          <cell r="AE2529">
            <v>0</v>
          </cell>
          <cell r="AF2529">
            <v>0</v>
          </cell>
          <cell r="AG2529">
            <v>0</v>
          </cell>
          <cell r="AH2529">
            <v>0</v>
          </cell>
          <cell r="AI2529">
            <v>0</v>
          </cell>
          <cell r="AJ2529">
            <v>0</v>
          </cell>
          <cell r="AL2529">
            <v>68670</v>
          </cell>
        </row>
        <row r="2584">
          <cell r="C2584">
            <v>0</v>
          </cell>
          <cell r="E2584">
            <v>0</v>
          </cell>
        </row>
        <row r="2587">
          <cell r="C2587">
            <v>45</v>
          </cell>
          <cell r="E2587">
            <v>41</v>
          </cell>
          <cell r="AL2587">
            <v>1295600</v>
          </cell>
        </row>
        <row r="2596">
          <cell r="C2596">
            <v>0</v>
          </cell>
          <cell r="E2596">
            <v>0</v>
          </cell>
        </row>
        <row r="2598">
          <cell r="C2598">
            <v>175</v>
          </cell>
          <cell r="E2598">
            <v>175</v>
          </cell>
          <cell r="AL2598">
            <v>3643500</v>
          </cell>
        </row>
        <row r="2599">
          <cell r="C2599">
            <v>263</v>
          </cell>
          <cell r="E2599">
            <v>263</v>
          </cell>
          <cell r="AL2599">
            <v>17226500</v>
          </cell>
        </row>
        <row r="2600">
          <cell r="C2600">
            <v>0</v>
          </cell>
          <cell r="E2600"/>
          <cell r="AL2600">
            <v>0</v>
          </cell>
        </row>
        <row r="2601">
          <cell r="C2601">
            <v>223</v>
          </cell>
          <cell r="E2601">
            <v>221</v>
          </cell>
          <cell r="AL2601">
            <v>629850</v>
          </cell>
        </row>
        <row r="2602">
          <cell r="C2602">
            <v>0</v>
          </cell>
          <cell r="E2602"/>
          <cell r="AL2602">
            <v>0</v>
          </cell>
        </row>
        <row r="2603">
          <cell r="C2603">
            <v>0</v>
          </cell>
          <cell r="E2603"/>
          <cell r="AL2603">
            <v>0</v>
          </cell>
        </row>
        <row r="2604">
          <cell r="C2604">
            <v>0</v>
          </cell>
          <cell r="E2604"/>
          <cell r="AL2604">
            <v>0</v>
          </cell>
        </row>
        <row r="2625">
          <cell r="C2625">
            <v>964</v>
          </cell>
          <cell r="E2625">
            <v>964</v>
          </cell>
          <cell r="AL2625">
            <v>4775850</v>
          </cell>
        </row>
        <row r="2651">
          <cell r="E2651">
            <v>309</v>
          </cell>
          <cell r="AL2651">
            <v>7841140</v>
          </cell>
        </row>
        <row r="2661">
          <cell r="C2661">
            <v>1</v>
          </cell>
          <cell r="H2661">
            <v>1</v>
          </cell>
          <cell r="I2661">
            <v>1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AD2661">
            <v>0</v>
          </cell>
          <cell r="AE2661">
            <v>0</v>
          </cell>
          <cell r="AF2661">
            <v>0</v>
          </cell>
          <cell r="AG2661">
            <v>0</v>
          </cell>
          <cell r="AH2661">
            <v>0</v>
          </cell>
          <cell r="AI2661">
            <v>0</v>
          </cell>
          <cell r="AJ2661">
            <v>0</v>
          </cell>
        </row>
        <row r="2662">
          <cell r="C2662">
            <v>310</v>
          </cell>
          <cell r="P2662">
            <v>0</v>
          </cell>
          <cell r="Q2662">
            <v>0</v>
          </cell>
          <cell r="S2662">
            <v>0</v>
          </cell>
          <cell r="T2662">
            <v>0</v>
          </cell>
          <cell r="V2662">
            <v>0</v>
          </cell>
          <cell r="W2662">
            <v>0</v>
          </cell>
          <cell r="Y2662">
            <v>0</v>
          </cell>
          <cell r="Z2662">
            <v>0</v>
          </cell>
        </row>
        <row r="2684">
          <cell r="C2684">
            <v>10</v>
          </cell>
          <cell r="E2684">
            <v>10</v>
          </cell>
          <cell r="H2684"/>
          <cell r="I2684"/>
          <cell r="J2684"/>
          <cell r="K2684"/>
          <cell r="L2684"/>
          <cell r="M2684"/>
          <cell r="N2684"/>
          <cell r="AD2684"/>
          <cell r="AE2684"/>
          <cell r="AF2684"/>
          <cell r="AG2684"/>
          <cell r="AH2684"/>
          <cell r="AI2684"/>
          <cell r="AJ2684"/>
          <cell r="AL2684">
            <v>345800</v>
          </cell>
        </row>
        <row r="2685">
          <cell r="C2685">
            <v>1</v>
          </cell>
          <cell r="E2685">
            <v>1</v>
          </cell>
          <cell r="H2685"/>
          <cell r="I2685"/>
          <cell r="J2685"/>
          <cell r="K2685"/>
          <cell r="L2685"/>
          <cell r="M2685"/>
          <cell r="N2685"/>
          <cell r="AD2685"/>
          <cell r="AE2685"/>
          <cell r="AF2685"/>
          <cell r="AG2685"/>
          <cell r="AH2685"/>
          <cell r="AI2685"/>
          <cell r="AJ2685"/>
          <cell r="AL2685">
            <v>63600</v>
          </cell>
        </row>
        <row r="2688">
          <cell r="C2688">
            <v>143</v>
          </cell>
          <cell r="H2688">
            <v>143</v>
          </cell>
          <cell r="I2688">
            <v>143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P2688">
            <v>0</v>
          </cell>
          <cell r="Q2688">
            <v>0</v>
          </cell>
          <cell r="S2688">
            <v>0</v>
          </cell>
          <cell r="T2688">
            <v>0</v>
          </cell>
          <cell r="V2688">
            <v>0</v>
          </cell>
          <cell r="W2688">
            <v>0</v>
          </cell>
          <cell r="Y2688">
            <v>0</v>
          </cell>
          <cell r="Z2688">
            <v>0</v>
          </cell>
          <cell r="AD2688">
            <v>0</v>
          </cell>
          <cell r="AE2688">
            <v>0</v>
          </cell>
          <cell r="AF2688">
            <v>0</v>
          </cell>
          <cell r="AG2688">
            <v>0</v>
          </cell>
          <cell r="AH2688">
            <v>0</v>
          </cell>
          <cell r="AI2688">
            <v>0</v>
          </cell>
          <cell r="AJ2688">
            <v>0</v>
          </cell>
          <cell r="AL2688">
            <v>5225310</v>
          </cell>
        </row>
        <row r="2738">
          <cell r="C2738">
            <v>1</v>
          </cell>
        </row>
        <row r="2741">
          <cell r="C2741">
            <v>190</v>
          </cell>
          <cell r="E2741">
            <v>190</v>
          </cell>
          <cell r="AL2741">
            <v>4145800</v>
          </cell>
        </row>
        <row r="2742">
          <cell r="C2742">
            <v>0</v>
          </cell>
          <cell r="E2742"/>
          <cell r="AL2742">
            <v>0</v>
          </cell>
        </row>
        <row r="2745">
          <cell r="C2745">
            <v>0</v>
          </cell>
          <cell r="E2745"/>
          <cell r="AL2745">
            <v>0</v>
          </cell>
        </row>
        <row r="2746">
          <cell r="C2746">
            <v>0</v>
          </cell>
          <cell r="E2746"/>
          <cell r="AL2746">
            <v>0</v>
          </cell>
        </row>
        <row r="2747">
          <cell r="C2747">
            <v>0</v>
          </cell>
          <cell r="E2747"/>
          <cell r="AL2747">
            <v>0</v>
          </cell>
        </row>
        <row r="2748">
          <cell r="C2748">
            <v>0</v>
          </cell>
          <cell r="E2748"/>
          <cell r="AL2748">
            <v>0</v>
          </cell>
        </row>
        <row r="2749">
          <cell r="C2749">
            <v>0</v>
          </cell>
          <cell r="E2749"/>
          <cell r="AL2749">
            <v>0</v>
          </cell>
        </row>
        <row r="2750">
          <cell r="C2750">
            <v>0</v>
          </cell>
          <cell r="E2750"/>
          <cell r="AL2750">
            <v>0</v>
          </cell>
        </row>
        <row r="2751">
          <cell r="C2751">
            <v>0</v>
          </cell>
          <cell r="E2751"/>
          <cell r="AL2751">
            <v>0</v>
          </cell>
        </row>
        <row r="2752">
          <cell r="C2752">
            <v>0</v>
          </cell>
          <cell r="E2752"/>
          <cell r="AL2752">
            <v>0</v>
          </cell>
        </row>
        <row r="2753">
          <cell r="C2753">
            <v>0</v>
          </cell>
          <cell r="E2753"/>
          <cell r="AL2753">
            <v>0</v>
          </cell>
        </row>
        <row r="2754">
          <cell r="C2754">
            <v>0</v>
          </cell>
          <cell r="E2754"/>
          <cell r="AL2754">
            <v>0</v>
          </cell>
        </row>
        <row r="2755">
          <cell r="C2755">
            <v>0</v>
          </cell>
          <cell r="E2755"/>
          <cell r="AL2755">
            <v>0</v>
          </cell>
        </row>
        <row r="2756">
          <cell r="C2756">
            <v>0</v>
          </cell>
          <cell r="E2756"/>
          <cell r="AL2756">
            <v>0</v>
          </cell>
        </row>
        <row r="2757">
          <cell r="C2757">
            <v>0</v>
          </cell>
          <cell r="E2757"/>
          <cell r="AL2757">
            <v>0</v>
          </cell>
        </row>
        <row r="2758">
          <cell r="C2758">
            <v>0</v>
          </cell>
          <cell r="E2758"/>
          <cell r="AL2758">
            <v>0</v>
          </cell>
        </row>
        <row r="2759">
          <cell r="C2759">
            <v>0</v>
          </cell>
          <cell r="E2759"/>
          <cell r="AL2759">
            <v>0</v>
          </cell>
        </row>
        <row r="2760">
          <cell r="C2760">
            <v>0</v>
          </cell>
          <cell r="E2760"/>
          <cell r="AL2760">
            <v>0</v>
          </cell>
        </row>
        <row r="2761">
          <cell r="C2761">
            <v>0</v>
          </cell>
          <cell r="E2761"/>
          <cell r="AL2761">
            <v>0</v>
          </cell>
        </row>
        <row r="2762">
          <cell r="C2762">
            <v>0</v>
          </cell>
          <cell r="E2762"/>
          <cell r="AL2762">
            <v>0</v>
          </cell>
        </row>
        <row r="2763">
          <cell r="C2763">
            <v>0</v>
          </cell>
          <cell r="E2763"/>
          <cell r="AL2763">
            <v>0</v>
          </cell>
        </row>
        <row r="2764">
          <cell r="C2764">
            <v>0</v>
          </cell>
          <cell r="E2764"/>
          <cell r="AL2764">
            <v>0</v>
          </cell>
        </row>
        <row r="2765">
          <cell r="C2765">
            <v>0</v>
          </cell>
          <cell r="E2765"/>
          <cell r="AL2765">
            <v>0</v>
          </cell>
        </row>
        <row r="2766">
          <cell r="C2766">
            <v>0</v>
          </cell>
          <cell r="E2766"/>
          <cell r="AL2766">
            <v>0</v>
          </cell>
        </row>
        <row r="2767">
          <cell r="C2767">
            <v>0</v>
          </cell>
          <cell r="E2767"/>
          <cell r="AL2767">
            <v>0</v>
          </cell>
        </row>
        <row r="2768">
          <cell r="C2768">
            <v>0</v>
          </cell>
          <cell r="E2768"/>
          <cell r="AL2768">
            <v>0</v>
          </cell>
        </row>
        <row r="2769">
          <cell r="C2769">
            <v>0</v>
          </cell>
          <cell r="E2769"/>
          <cell r="AL2769">
            <v>0</v>
          </cell>
        </row>
        <row r="2770">
          <cell r="C2770">
            <v>0</v>
          </cell>
          <cell r="E2770"/>
          <cell r="AL2770">
            <v>0</v>
          </cell>
        </row>
        <row r="2771">
          <cell r="C2771">
            <v>0</v>
          </cell>
          <cell r="E2771"/>
          <cell r="AL2771">
            <v>0</v>
          </cell>
        </row>
        <row r="2772">
          <cell r="C2772">
            <v>0</v>
          </cell>
          <cell r="E2772"/>
          <cell r="AL2772">
            <v>0</v>
          </cell>
        </row>
        <row r="2773">
          <cell r="C2773">
            <v>0</v>
          </cell>
          <cell r="E2773"/>
          <cell r="AL2773">
            <v>0</v>
          </cell>
        </row>
        <row r="2774">
          <cell r="C2774">
            <v>0</v>
          </cell>
          <cell r="E2774"/>
          <cell r="AL2774">
            <v>0</v>
          </cell>
        </row>
        <row r="2775">
          <cell r="C2775">
            <v>0</v>
          </cell>
          <cell r="E2775"/>
          <cell r="AL2775">
            <v>0</v>
          </cell>
        </row>
        <row r="2776">
          <cell r="C2776">
            <v>0</v>
          </cell>
          <cell r="E2776"/>
          <cell r="AL2776">
            <v>0</v>
          </cell>
        </row>
        <row r="2777">
          <cell r="C2777">
            <v>0</v>
          </cell>
          <cell r="E2777"/>
          <cell r="AL2777">
            <v>0</v>
          </cell>
        </row>
        <row r="2778">
          <cell r="C2778">
            <v>0</v>
          </cell>
          <cell r="E2778"/>
          <cell r="AL2778">
            <v>0</v>
          </cell>
        </row>
        <row r="2779">
          <cell r="C2779">
            <v>0</v>
          </cell>
          <cell r="E2779"/>
          <cell r="AL2779">
            <v>0</v>
          </cell>
        </row>
        <row r="2780">
          <cell r="C2780">
            <v>0</v>
          </cell>
          <cell r="E2780"/>
          <cell r="AL2780">
            <v>0</v>
          </cell>
        </row>
        <row r="2781">
          <cell r="C2781">
            <v>0</v>
          </cell>
          <cell r="E2781"/>
          <cell r="AL2781">
            <v>0</v>
          </cell>
        </row>
        <row r="2782">
          <cell r="C2782">
            <v>117</v>
          </cell>
          <cell r="E2782">
            <v>117</v>
          </cell>
          <cell r="AL2782">
            <v>4628520</v>
          </cell>
        </row>
        <row r="2785">
          <cell r="C2785">
            <v>0</v>
          </cell>
        </row>
        <row r="2786">
          <cell r="C2786">
            <v>0</v>
          </cell>
        </row>
        <row r="2787">
          <cell r="C2787">
            <v>0</v>
          </cell>
        </row>
        <row r="2788">
          <cell r="C2788">
            <v>0</v>
          </cell>
        </row>
        <row r="2789">
          <cell r="C2789">
            <v>0</v>
          </cell>
        </row>
        <row r="2790">
          <cell r="C2790">
            <v>0</v>
          </cell>
        </row>
        <row r="2791">
          <cell r="C2791">
            <v>0</v>
          </cell>
        </row>
        <row r="2812">
          <cell r="C2812">
            <v>0</v>
          </cell>
        </row>
        <row r="2814">
          <cell r="C2814">
            <v>10</v>
          </cell>
          <cell r="E2814">
            <v>10</v>
          </cell>
          <cell r="AL2814">
            <v>77900</v>
          </cell>
        </row>
        <row r="2815">
          <cell r="C2815">
            <v>0</v>
          </cell>
          <cell r="E2815"/>
          <cell r="AL2815">
            <v>0</v>
          </cell>
        </row>
        <row r="2816">
          <cell r="C2816">
            <v>0</v>
          </cell>
          <cell r="E2816"/>
          <cell r="AL2816">
            <v>0</v>
          </cell>
        </row>
        <row r="2817">
          <cell r="C2817">
            <v>0</v>
          </cell>
          <cell r="E2817"/>
          <cell r="AL2817">
            <v>0</v>
          </cell>
        </row>
        <row r="2818">
          <cell r="C2818">
            <v>0</v>
          </cell>
          <cell r="E2818"/>
          <cell r="AL2818">
            <v>0</v>
          </cell>
        </row>
        <row r="2937">
          <cell r="C2937">
            <v>0</v>
          </cell>
        </row>
        <row r="2938">
          <cell r="C2938">
            <v>0</v>
          </cell>
        </row>
        <row r="2939">
          <cell r="C2939">
            <v>5</v>
          </cell>
          <cell r="D2939">
            <v>4</v>
          </cell>
          <cell r="E2939">
            <v>4</v>
          </cell>
          <cell r="F2939">
            <v>0</v>
          </cell>
          <cell r="G2939">
            <v>1</v>
          </cell>
          <cell r="AA2939">
            <v>5</v>
          </cell>
          <cell r="AB2939">
            <v>0</v>
          </cell>
          <cell r="AC2939">
            <v>0</v>
          </cell>
          <cell r="AD2939">
            <v>0</v>
          </cell>
          <cell r="AE2939">
            <v>0</v>
          </cell>
          <cell r="AF2939">
            <v>0</v>
          </cell>
          <cell r="AG2939">
            <v>0</v>
          </cell>
          <cell r="AH2939">
            <v>0</v>
          </cell>
          <cell r="AI2939">
            <v>6</v>
          </cell>
          <cell r="AJ2939">
            <v>0</v>
          </cell>
        </row>
      </sheetData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2018</v>
          </cell>
        </row>
      </sheetData>
      <sheetData sheetId="1">
        <row r="5">
          <cell r="C5">
            <v>0</v>
          </cell>
          <cell r="E5"/>
          <cell r="AL5">
            <v>0</v>
          </cell>
        </row>
        <row r="6">
          <cell r="C6">
            <v>0</v>
          </cell>
          <cell r="E6"/>
          <cell r="AL6">
            <v>0</v>
          </cell>
        </row>
        <row r="7">
          <cell r="C7">
            <v>5249</v>
          </cell>
          <cell r="E7">
            <v>5042</v>
          </cell>
          <cell r="AL7">
            <v>64083820</v>
          </cell>
        </row>
        <row r="8">
          <cell r="C8">
            <v>0</v>
          </cell>
          <cell r="E8"/>
          <cell r="AL8">
            <v>0</v>
          </cell>
        </row>
        <row r="9">
          <cell r="C9">
            <v>0</v>
          </cell>
          <cell r="E9"/>
          <cell r="AL9">
            <v>0</v>
          </cell>
        </row>
        <row r="10">
          <cell r="C10">
            <v>0</v>
          </cell>
          <cell r="E10"/>
          <cell r="AL10">
            <v>0</v>
          </cell>
        </row>
        <row r="11">
          <cell r="C11">
            <v>187</v>
          </cell>
          <cell r="E11">
            <v>110</v>
          </cell>
          <cell r="AL11">
            <v>1752300</v>
          </cell>
        </row>
        <row r="12">
          <cell r="C12">
            <v>0</v>
          </cell>
          <cell r="E12"/>
          <cell r="AL12">
            <v>0</v>
          </cell>
        </row>
        <row r="13">
          <cell r="C13">
            <v>0</v>
          </cell>
          <cell r="E13"/>
          <cell r="AL13">
            <v>0</v>
          </cell>
        </row>
        <row r="14">
          <cell r="C14">
            <v>0</v>
          </cell>
          <cell r="E14"/>
          <cell r="AL14">
            <v>0</v>
          </cell>
        </row>
        <row r="15">
          <cell r="C15">
            <v>3020</v>
          </cell>
          <cell r="E15">
            <v>3020</v>
          </cell>
          <cell r="AL15">
            <v>19388400</v>
          </cell>
        </row>
        <row r="16">
          <cell r="C16">
            <v>1817</v>
          </cell>
          <cell r="E16">
            <v>1817</v>
          </cell>
          <cell r="AL16">
            <v>14009070</v>
          </cell>
        </row>
        <row r="17">
          <cell r="C17">
            <v>3267</v>
          </cell>
          <cell r="E17">
            <v>3267</v>
          </cell>
          <cell r="AL17">
            <v>31199850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8">
          <cell r="C28">
            <v>2686</v>
          </cell>
          <cell r="E28">
            <v>2675</v>
          </cell>
          <cell r="AL28">
            <v>3343750</v>
          </cell>
        </row>
        <row r="29">
          <cell r="C29">
            <v>0</v>
          </cell>
          <cell r="E29"/>
          <cell r="AL29">
            <v>0</v>
          </cell>
        </row>
        <row r="30">
          <cell r="C30">
            <v>0</v>
          </cell>
          <cell r="E30"/>
          <cell r="AL30">
            <v>0</v>
          </cell>
        </row>
        <row r="31">
          <cell r="C31">
            <v>157</v>
          </cell>
          <cell r="E31">
            <v>157</v>
          </cell>
          <cell r="AL31">
            <v>266900</v>
          </cell>
        </row>
        <row r="32">
          <cell r="C32">
            <v>2028</v>
          </cell>
          <cell r="E32">
            <v>2028</v>
          </cell>
          <cell r="AL32">
            <v>2778360</v>
          </cell>
        </row>
        <row r="33">
          <cell r="C33">
            <v>0</v>
          </cell>
          <cell r="E33"/>
          <cell r="AL33">
            <v>0</v>
          </cell>
        </row>
        <row r="35">
          <cell r="C35">
            <v>303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3">
          <cell r="C43">
            <v>43</v>
          </cell>
          <cell r="E43">
            <v>43</v>
          </cell>
          <cell r="AL43">
            <v>176730</v>
          </cell>
        </row>
        <row r="44">
          <cell r="C44">
            <v>1059</v>
          </cell>
          <cell r="E44">
            <v>1059</v>
          </cell>
          <cell r="AL44">
            <v>2393340</v>
          </cell>
        </row>
        <row r="45">
          <cell r="C45">
            <v>86</v>
          </cell>
          <cell r="E45">
            <v>86</v>
          </cell>
          <cell r="AL45">
            <v>194360</v>
          </cell>
        </row>
        <row r="46">
          <cell r="C46">
            <v>379</v>
          </cell>
          <cell r="E46">
            <v>379</v>
          </cell>
          <cell r="AL46">
            <v>261510</v>
          </cell>
        </row>
        <row r="48">
          <cell r="C48">
            <v>0</v>
          </cell>
        </row>
        <row r="52">
          <cell r="C52">
            <v>586</v>
          </cell>
          <cell r="E52">
            <v>586</v>
          </cell>
          <cell r="AL52">
            <v>1148560</v>
          </cell>
        </row>
        <row r="53">
          <cell r="C53">
            <v>38</v>
          </cell>
          <cell r="E53">
            <v>38</v>
          </cell>
          <cell r="AL53">
            <v>74480</v>
          </cell>
        </row>
        <row r="54">
          <cell r="C54">
            <v>676</v>
          </cell>
          <cell r="E54">
            <v>676</v>
          </cell>
          <cell r="AL54">
            <v>763880</v>
          </cell>
        </row>
        <row r="56">
          <cell r="C56">
            <v>75</v>
          </cell>
        </row>
        <row r="57">
          <cell r="C57">
            <v>0</v>
          </cell>
        </row>
        <row r="61">
          <cell r="C61">
            <v>166</v>
          </cell>
          <cell r="E61">
            <v>166</v>
          </cell>
          <cell r="AL61">
            <v>141100</v>
          </cell>
        </row>
        <row r="62">
          <cell r="C62">
            <v>0</v>
          </cell>
          <cell r="E62"/>
          <cell r="AL62">
            <v>0</v>
          </cell>
        </row>
        <row r="63">
          <cell r="C63">
            <v>0</v>
          </cell>
          <cell r="E63"/>
          <cell r="AL63">
            <v>0</v>
          </cell>
        </row>
        <row r="66">
          <cell r="C66">
            <v>471</v>
          </cell>
          <cell r="E66">
            <v>439</v>
          </cell>
          <cell r="AL66">
            <v>329250</v>
          </cell>
        </row>
        <row r="67">
          <cell r="C67">
            <v>107</v>
          </cell>
          <cell r="E67">
            <v>107</v>
          </cell>
          <cell r="AL67">
            <v>1816860</v>
          </cell>
        </row>
        <row r="68">
          <cell r="C68">
            <v>121</v>
          </cell>
          <cell r="E68">
            <v>116</v>
          </cell>
          <cell r="AL68">
            <v>4524000</v>
          </cell>
        </row>
        <row r="69">
          <cell r="C69">
            <v>8093</v>
          </cell>
          <cell r="E69">
            <v>8093</v>
          </cell>
          <cell r="AL69">
            <v>18290180</v>
          </cell>
        </row>
        <row r="70">
          <cell r="C70">
            <v>0</v>
          </cell>
          <cell r="E70"/>
          <cell r="AL70">
            <v>0</v>
          </cell>
        </row>
        <row r="72">
          <cell r="C72">
            <v>0</v>
          </cell>
          <cell r="E72"/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5">
          <cell r="C115">
            <v>5423</v>
          </cell>
          <cell r="E115">
            <v>4972</v>
          </cell>
          <cell r="AL115">
            <v>185505320</v>
          </cell>
        </row>
        <row r="116">
          <cell r="C116">
            <v>0</v>
          </cell>
          <cell r="E116"/>
          <cell r="AL116">
            <v>0</v>
          </cell>
        </row>
        <row r="117">
          <cell r="C117">
            <v>0</v>
          </cell>
          <cell r="E117"/>
          <cell r="AL117">
            <v>0</v>
          </cell>
        </row>
        <row r="118">
          <cell r="C118">
            <v>210</v>
          </cell>
          <cell r="E118">
            <v>210</v>
          </cell>
          <cell r="AL118">
            <v>32573100</v>
          </cell>
        </row>
        <row r="119">
          <cell r="C119">
            <v>0</v>
          </cell>
          <cell r="E119"/>
          <cell r="AL119">
            <v>0</v>
          </cell>
        </row>
        <row r="120">
          <cell r="C120">
            <v>0</v>
          </cell>
          <cell r="E120"/>
          <cell r="AL120">
            <v>0</v>
          </cell>
        </row>
        <row r="121">
          <cell r="C121">
            <v>180</v>
          </cell>
          <cell r="E121">
            <v>180</v>
          </cell>
          <cell r="AL121">
            <v>13485600</v>
          </cell>
        </row>
        <row r="122">
          <cell r="C122">
            <v>134</v>
          </cell>
          <cell r="E122">
            <v>132</v>
          </cell>
          <cell r="AL122">
            <v>9889440</v>
          </cell>
        </row>
        <row r="123">
          <cell r="C123">
            <v>0</v>
          </cell>
          <cell r="E123"/>
          <cell r="AL123">
            <v>0</v>
          </cell>
        </row>
        <row r="124">
          <cell r="C124">
            <v>127</v>
          </cell>
          <cell r="E124">
            <v>127</v>
          </cell>
          <cell r="AL124">
            <v>8535670</v>
          </cell>
        </row>
        <row r="125">
          <cell r="C125">
            <v>0</v>
          </cell>
          <cell r="E125"/>
          <cell r="AL125">
            <v>0</v>
          </cell>
        </row>
        <row r="126">
          <cell r="C126">
            <v>0</v>
          </cell>
          <cell r="E126"/>
          <cell r="AL126">
            <v>0</v>
          </cell>
        </row>
        <row r="127">
          <cell r="C127">
            <v>0</v>
          </cell>
          <cell r="E127"/>
          <cell r="AL127">
            <v>0</v>
          </cell>
        </row>
        <row r="130">
          <cell r="C130">
            <v>0</v>
          </cell>
          <cell r="E130"/>
          <cell r="AL130">
            <v>0</v>
          </cell>
        </row>
        <row r="131">
          <cell r="C131">
            <v>0</v>
          </cell>
          <cell r="E131"/>
          <cell r="AL131">
            <v>0</v>
          </cell>
        </row>
        <row r="132">
          <cell r="C132">
            <v>0</v>
          </cell>
          <cell r="E132"/>
          <cell r="AL132">
            <v>0</v>
          </cell>
        </row>
        <row r="133">
          <cell r="C133">
            <v>880</v>
          </cell>
          <cell r="E133">
            <v>880</v>
          </cell>
          <cell r="AL133">
            <v>4866400</v>
          </cell>
        </row>
        <row r="134">
          <cell r="C134">
            <v>0</v>
          </cell>
          <cell r="E134"/>
          <cell r="AL134">
            <v>0</v>
          </cell>
        </row>
        <row r="135">
          <cell r="C135">
            <v>0</v>
          </cell>
          <cell r="E135"/>
          <cell r="AL135">
            <v>0</v>
          </cell>
        </row>
        <row r="136">
          <cell r="C136">
            <v>0</v>
          </cell>
          <cell r="E136"/>
          <cell r="AL136">
            <v>0</v>
          </cell>
        </row>
        <row r="137">
          <cell r="C137">
            <v>20</v>
          </cell>
          <cell r="E137">
            <v>20</v>
          </cell>
          <cell r="AL137">
            <v>144800</v>
          </cell>
        </row>
        <row r="138">
          <cell r="C138">
            <v>0</v>
          </cell>
          <cell r="E138"/>
          <cell r="AL138">
            <v>0</v>
          </cell>
        </row>
        <row r="139">
          <cell r="C139">
            <v>0</v>
          </cell>
          <cell r="E139"/>
          <cell r="AL139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210">
          <cell r="C210">
            <v>28759</v>
          </cell>
          <cell r="D210">
            <v>28193</v>
          </cell>
          <cell r="E210">
            <v>28193</v>
          </cell>
          <cell r="F210">
            <v>0</v>
          </cell>
          <cell r="G210">
            <v>566</v>
          </cell>
          <cell r="AA210">
            <v>11371</v>
          </cell>
          <cell r="AB210">
            <v>6446</v>
          </cell>
          <cell r="AC210">
            <v>10942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86</v>
          </cell>
          <cell r="AJ210">
            <v>0</v>
          </cell>
          <cell r="AL210">
            <v>33564770</v>
          </cell>
        </row>
        <row r="212">
          <cell r="E212"/>
        </row>
        <row r="213">
          <cell r="E213"/>
        </row>
        <row r="214">
          <cell r="E214">
            <v>377</v>
          </cell>
        </row>
        <row r="215">
          <cell r="E215">
            <v>431</v>
          </cell>
        </row>
        <row r="216">
          <cell r="E216">
            <v>306</v>
          </cell>
        </row>
        <row r="217">
          <cell r="E217"/>
        </row>
        <row r="218">
          <cell r="E218">
            <v>42</v>
          </cell>
        </row>
        <row r="219">
          <cell r="E219"/>
        </row>
        <row r="220">
          <cell r="E220"/>
        </row>
        <row r="221">
          <cell r="E221">
            <v>1501</v>
          </cell>
        </row>
        <row r="222">
          <cell r="E222">
            <v>1367</v>
          </cell>
        </row>
        <row r="223">
          <cell r="E223">
            <v>618</v>
          </cell>
        </row>
        <row r="224">
          <cell r="E224"/>
        </row>
        <row r="225">
          <cell r="E225"/>
        </row>
        <row r="226">
          <cell r="E226"/>
        </row>
        <row r="227">
          <cell r="E227"/>
        </row>
        <row r="228">
          <cell r="E228">
            <v>635</v>
          </cell>
        </row>
        <row r="229">
          <cell r="E229">
            <v>524</v>
          </cell>
        </row>
        <row r="230">
          <cell r="E230"/>
        </row>
        <row r="231">
          <cell r="E231">
            <v>3332</v>
          </cell>
        </row>
        <row r="232">
          <cell r="E232">
            <v>20</v>
          </cell>
        </row>
        <row r="233">
          <cell r="E233">
            <v>381</v>
          </cell>
        </row>
        <row r="234">
          <cell r="E234">
            <v>386</v>
          </cell>
        </row>
        <row r="235">
          <cell r="E235">
            <v>494</v>
          </cell>
        </row>
        <row r="236">
          <cell r="E236">
            <v>166</v>
          </cell>
        </row>
        <row r="237">
          <cell r="E237"/>
        </row>
        <row r="238">
          <cell r="E238">
            <v>7588</v>
          </cell>
        </row>
        <row r="239">
          <cell r="E239"/>
        </row>
        <row r="240">
          <cell r="E240"/>
        </row>
        <row r="241">
          <cell r="E241"/>
        </row>
        <row r="242">
          <cell r="E242"/>
        </row>
        <row r="243">
          <cell r="E243"/>
        </row>
        <row r="244">
          <cell r="E244">
            <v>1324</v>
          </cell>
        </row>
        <row r="245">
          <cell r="E245">
            <v>460</v>
          </cell>
        </row>
        <row r="246">
          <cell r="E246"/>
        </row>
        <row r="247">
          <cell r="E247">
            <v>2534</v>
          </cell>
        </row>
        <row r="248">
          <cell r="E248">
            <v>1102</v>
          </cell>
        </row>
        <row r="249">
          <cell r="E249">
            <v>2386</v>
          </cell>
        </row>
        <row r="250">
          <cell r="E250"/>
        </row>
        <row r="251">
          <cell r="E251"/>
        </row>
        <row r="252">
          <cell r="E252"/>
        </row>
        <row r="253">
          <cell r="E253">
            <v>323</v>
          </cell>
        </row>
        <row r="254">
          <cell r="E254"/>
        </row>
        <row r="255">
          <cell r="E255"/>
        </row>
        <row r="256">
          <cell r="E256">
            <v>3086</v>
          </cell>
        </row>
        <row r="257">
          <cell r="E257"/>
        </row>
        <row r="258">
          <cell r="E258"/>
        </row>
        <row r="259">
          <cell r="E259">
            <v>1081</v>
          </cell>
        </row>
        <row r="260">
          <cell r="E260"/>
        </row>
        <row r="261">
          <cell r="E261"/>
        </row>
        <row r="262">
          <cell r="E262">
            <v>2933</v>
          </cell>
        </row>
        <row r="263">
          <cell r="E263">
            <v>541</v>
          </cell>
        </row>
        <row r="264">
          <cell r="E264"/>
        </row>
        <row r="265">
          <cell r="E265"/>
        </row>
        <row r="266">
          <cell r="E266"/>
        </row>
        <row r="267">
          <cell r="E267"/>
        </row>
        <row r="268">
          <cell r="E268"/>
        </row>
        <row r="269">
          <cell r="E269"/>
        </row>
        <row r="270">
          <cell r="E270"/>
        </row>
        <row r="271">
          <cell r="E271"/>
        </row>
        <row r="272">
          <cell r="C272">
            <v>34305</v>
          </cell>
          <cell r="D272">
            <v>33938</v>
          </cell>
          <cell r="E272">
            <v>33938</v>
          </cell>
          <cell r="F272">
            <v>0</v>
          </cell>
          <cell r="G272">
            <v>367</v>
          </cell>
          <cell r="AA272">
            <v>12227</v>
          </cell>
          <cell r="AB272">
            <v>11382</v>
          </cell>
          <cell r="AC272">
            <v>10696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43</v>
          </cell>
          <cell r="AJ272">
            <v>0</v>
          </cell>
          <cell r="AL272">
            <v>50624460</v>
          </cell>
        </row>
        <row r="311">
          <cell r="C311">
            <v>2503</v>
          </cell>
          <cell r="D311">
            <v>2489</v>
          </cell>
          <cell r="E311">
            <v>2489</v>
          </cell>
          <cell r="F311">
            <v>0</v>
          </cell>
          <cell r="G311">
            <v>14</v>
          </cell>
          <cell r="AA311">
            <v>191</v>
          </cell>
          <cell r="AB311">
            <v>2302</v>
          </cell>
          <cell r="AC311">
            <v>10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112</v>
          </cell>
          <cell r="AJ311">
            <v>0</v>
          </cell>
          <cell r="AL311">
            <v>9882250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6</v>
          </cell>
          <cell r="AI318">
            <v>0</v>
          </cell>
          <cell r="AJ318">
            <v>0</v>
          </cell>
          <cell r="AL318">
            <v>0</v>
          </cell>
        </row>
        <row r="374">
          <cell r="C374">
            <v>2898</v>
          </cell>
          <cell r="D374">
            <v>2860</v>
          </cell>
          <cell r="E374">
            <v>2860</v>
          </cell>
          <cell r="F374">
            <v>0</v>
          </cell>
          <cell r="G374">
            <v>38</v>
          </cell>
          <cell r="AA374">
            <v>1189</v>
          </cell>
          <cell r="AB374">
            <v>559</v>
          </cell>
          <cell r="AC374">
            <v>1150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127</v>
          </cell>
          <cell r="AJ374">
            <v>0</v>
          </cell>
          <cell r="AL374">
            <v>15283330</v>
          </cell>
        </row>
        <row r="411">
          <cell r="C411">
            <v>5603</v>
          </cell>
          <cell r="D411">
            <v>5549</v>
          </cell>
          <cell r="E411">
            <v>5549</v>
          </cell>
          <cell r="F411">
            <v>0</v>
          </cell>
          <cell r="G411">
            <v>54</v>
          </cell>
          <cell r="AA411">
            <v>1574</v>
          </cell>
          <cell r="AB411">
            <v>3794</v>
          </cell>
          <cell r="AC411">
            <v>235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L411">
            <v>15605770</v>
          </cell>
        </row>
        <row r="413">
          <cell r="E413"/>
        </row>
        <row r="414">
          <cell r="E414"/>
        </row>
        <row r="415">
          <cell r="E415"/>
        </row>
        <row r="416">
          <cell r="E416"/>
        </row>
        <row r="417">
          <cell r="E417"/>
        </row>
        <row r="418">
          <cell r="E418"/>
        </row>
        <row r="419">
          <cell r="E419"/>
        </row>
        <row r="420">
          <cell r="E420">
            <v>9</v>
          </cell>
        </row>
        <row r="421">
          <cell r="E421"/>
        </row>
        <row r="422">
          <cell r="E422"/>
        </row>
        <row r="423">
          <cell r="E423"/>
        </row>
        <row r="424">
          <cell r="E424"/>
        </row>
        <row r="425">
          <cell r="E425"/>
        </row>
        <row r="426">
          <cell r="E426"/>
        </row>
        <row r="427">
          <cell r="E427">
            <v>23</v>
          </cell>
        </row>
        <row r="428">
          <cell r="E428"/>
        </row>
        <row r="429">
          <cell r="E429"/>
        </row>
        <row r="430">
          <cell r="E430"/>
        </row>
        <row r="431">
          <cell r="E431"/>
        </row>
        <row r="432">
          <cell r="C432">
            <v>33</v>
          </cell>
          <cell r="D432">
            <v>32</v>
          </cell>
          <cell r="E432">
            <v>32</v>
          </cell>
          <cell r="F432">
            <v>0</v>
          </cell>
          <cell r="G432">
            <v>1</v>
          </cell>
          <cell r="AA432">
            <v>1</v>
          </cell>
          <cell r="AB432">
            <v>32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L432">
            <v>93350</v>
          </cell>
        </row>
        <row r="451">
          <cell r="C451">
            <v>1489</v>
          </cell>
          <cell r="D451">
            <v>1485</v>
          </cell>
          <cell r="E451">
            <v>1485</v>
          </cell>
          <cell r="F451">
            <v>0</v>
          </cell>
          <cell r="G451">
            <v>4</v>
          </cell>
          <cell r="AA451">
            <v>376</v>
          </cell>
          <cell r="AB451">
            <v>1087</v>
          </cell>
          <cell r="AC451">
            <v>26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23</v>
          </cell>
          <cell r="AJ451">
            <v>0</v>
          </cell>
          <cell r="AL451">
            <v>6780650</v>
          </cell>
        </row>
        <row r="461">
          <cell r="C461">
            <v>5</v>
          </cell>
          <cell r="D461">
            <v>5</v>
          </cell>
          <cell r="E461">
            <v>5</v>
          </cell>
          <cell r="F461">
            <v>0</v>
          </cell>
          <cell r="G461">
            <v>0</v>
          </cell>
          <cell r="AA461">
            <v>0</v>
          </cell>
          <cell r="AB461">
            <v>5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57900</v>
          </cell>
        </row>
        <row r="473">
          <cell r="C473">
            <v>5956</v>
          </cell>
          <cell r="D473">
            <v>5801</v>
          </cell>
          <cell r="E473">
            <v>5801</v>
          </cell>
          <cell r="F473">
            <v>0</v>
          </cell>
          <cell r="G473">
            <v>155</v>
          </cell>
          <cell r="AA473">
            <v>2838</v>
          </cell>
          <cell r="AB473">
            <v>1656</v>
          </cell>
          <cell r="AC473">
            <v>1462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5">
          <cell r="E475">
            <v>7</v>
          </cell>
        </row>
        <row r="476">
          <cell r="E476"/>
        </row>
        <row r="477">
          <cell r="E477">
            <v>34</v>
          </cell>
        </row>
        <row r="478">
          <cell r="E478">
            <v>19</v>
          </cell>
        </row>
        <row r="479">
          <cell r="E479"/>
        </row>
        <row r="480">
          <cell r="E480"/>
        </row>
        <row r="481">
          <cell r="E481"/>
        </row>
        <row r="482">
          <cell r="E482"/>
        </row>
        <row r="483">
          <cell r="E483"/>
        </row>
        <row r="484">
          <cell r="E484"/>
        </row>
        <row r="485">
          <cell r="E485">
            <v>12</v>
          </cell>
        </row>
        <row r="486">
          <cell r="E486"/>
        </row>
        <row r="487">
          <cell r="E487"/>
        </row>
        <row r="488">
          <cell r="E488"/>
        </row>
        <row r="489">
          <cell r="E489"/>
        </row>
        <row r="490">
          <cell r="E490"/>
        </row>
        <row r="491">
          <cell r="E491"/>
        </row>
        <row r="492">
          <cell r="E492"/>
        </row>
        <row r="493">
          <cell r="E493"/>
        </row>
        <row r="494">
          <cell r="E494"/>
        </row>
        <row r="495">
          <cell r="E495"/>
        </row>
        <row r="496">
          <cell r="E496"/>
        </row>
        <row r="497">
          <cell r="E497"/>
        </row>
        <row r="498">
          <cell r="E498"/>
        </row>
        <row r="499">
          <cell r="E499"/>
        </row>
        <row r="500">
          <cell r="E500"/>
        </row>
        <row r="501">
          <cell r="E501"/>
        </row>
        <row r="502">
          <cell r="E502"/>
        </row>
        <row r="503">
          <cell r="E503"/>
        </row>
        <row r="504">
          <cell r="E504"/>
        </row>
        <row r="505">
          <cell r="E505"/>
        </row>
        <row r="506">
          <cell r="E506"/>
        </row>
        <row r="507">
          <cell r="E507"/>
        </row>
        <row r="508">
          <cell r="E508"/>
        </row>
        <row r="509">
          <cell r="E509"/>
        </row>
        <row r="510">
          <cell r="E510"/>
        </row>
        <row r="511">
          <cell r="E511"/>
        </row>
        <row r="512">
          <cell r="C512">
            <v>73</v>
          </cell>
          <cell r="D512">
            <v>72</v>
          </cell>
          <cell r="E512">
            <v>72</v>
          </cell>
          <cell r="F512">
            <v>0</v>
          </cell>
          <cell r="G512">
            <v>1</v>
          </cell>
          <cell r="AA512">
            <v>16</v>
          </cell>
          <cell r="AB512">
            <v>51</v>
          </cell>
          <cell r="AC512">
            <v>6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1</v>
          </cell>
          <cell r="AJ512">
            <v>0</v>
          </cell>
          <cell r="AL512">
            <v>80760</v>
          </cell>
        </row>
        <row r="542">
          <cell r="C542">
            <v>2721</v>
          </cell>
          <cell r="D542">
            <v>2705</v>
          </cell>
          <cell r="E542">
            <v>2705</v>
          </cell>
          <cell r="F542">
            <v>0</v>
          </cell>
          <cell r="G542">
            <v>16</v>
          </cell>
          <cell r="AA542">
            <v>416</v>
          </cell>
          <cell r="AB542">
            <v>1548</v>
          </cell>
          <cell r="AC542">
            <v>757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L542">
            <v>3695770</v>
          </cell>
        </row>
        <row r="545">
          <cell r="E545"/>
        </row>
        <row r="546">
          <cell r="E546">
            <v>54</v>
          </cell>
        </row>
        <row r="547">
          <cell r="E547">
            <v>1</v>
          </cell>
        </row>
        <row r="548">
          <cell r="E548"/>
        </row>
        <row r="549">
          <cell r="E549">
            <v>52</v>
          </cell>
        </row>
        <row r="550">
          <cell r="E550">
            <v>961</v>
          </cell>
        </row>
        <row r="551">
          <cell r="E551">
            <v>82</v>
          </cell>
        </row>
        <row r="552">
          <cell r="E552">
            <v>103</v>
          </cell>
        </row>
        <row r="553">
          <cell r="E553">
            <v>24</v>
          </cell>
        </row>
        <row r="554">
          <cell r="E554">
            <v>38</v>
          </cell>
        </row>
        <row r="555">
          <cell r="E555">
            <v>2</v>
          </cell>
        </row>
        <row r="556">
          <cell r="E556">
            <v>5</v>
          </cell>
        </row>
        <row r="557">
          <cell r="E557">
            <v>94</v>
          </cell>
        </row>
        <row r="558">
          <cell r="E558">
            <v>4</v>
          </cell>
        </row>
        <row r="559">
          <cell r="E559">
            <v>2</v>
          </cell>
        </row>
        <row r="560">
          <cell r="E560"/>
        </row>
        <row r="561">
          <cell r="E561">
            <v>2</v>
          </cell>
        </row>
        <row r="562">
          <cell r="E562"/>
        </row>
        <row r="563">
          <cell r="E563"/>
        </row>
        <row r="564">
          <cell r="E564"/>
        </row>
        <row r="565">
          <cell r="E565"/>
        </row>
        <row r="566">
          <cell r="E566">
            <v>3</v>
          </cell>
        </row>
        <row r="567">
          <cell r="E567"/>
        </row>
        <row r="568">
          <cell r="E568">
            <v>21</v>
          </cell>
        </row>
        <row r="569">
          <cell r="E569">
            <v>8</v>
          </cell>
        </row>
        <row r="570">
          <cell r="E570"/>
        </row>
        <row r="571">
          <cell r="E571">
            <v>54</v>
          </cell>
        </row>
        <row r="572">
          <cell r="E572">
            <v>176</v>
          </cell>
        </row>
        <row r="573">
          <cell r="E573">
            <v>5</v>
          </cell>
        </row>
        <row r="574">
          <cell r="E574"/>
        </row>
        <row r="575">
          <cell r="E575">
            <v>3</v>
          </cell>
        </row>
        <row r="576">
          <cell r="E576"/>
        </row>
        <row r="577">
          <cell r="E577">
            <v>22</v>
          </cell>
        </row>
        <row r="578">
          <cell r="E578">
            <v>33</v>
          </cell>
        </row>
        <row r="579">
          <cell r="E579">
            <v>4</v>
          </cell>
        </row>
        <row r="580">
          <cell r="E580">
            <v>26</v>
          </cell>
        </row>
        <row r="581">
          <cell r="E581">
            <v>27</v>
          </cell>
        </row>
        <row r="582">
          <cell r="E582">
            <v>4</v>
          </cell>
        </row>
        <row r="583">
          <cell r="E583"/>
        </row>
        <row r="584">
          <cell r="E584">
            <v>14</v>
          </cell>
        </row>
        <row r="585">
          <cell r="E585">
            <v>196</v>
          </cell>
        </row>
        <row r="586">
          <cell r="E586">
            <v>75</v>
          </cell>
        </row>
        <row r="587">
          <cell r="E587">
            <v>24</v>
          </cell>
        </row>
        <row r="588">
          <cell r="E588">
            <v>5</v>
          </cell>
        </row>
        <row r="589">
          <cell r="E589">
            <v>633</v>
          </cell>
        </row>
        <row r="590">
          <cell r="E590">
            <v>19</v>
          </cell>
        </row>
        <row r="591">
          <cell r="E591">
            <v>22</v>
          </cell>
        </row>
        <row r="592">
          <cell r="E592">
            <v>2</v>
          </cell>
        </row>
        <row r="593">
          <cell r="E593"/>
        </row>
        <row r="594">
          <cell r="E594">
            <v>16</v>
          </cell>
        </row>
        <row r="595">
          <cell r="E595">
            <v>367</v>
          </cell>
        </row>
        <row r="596">
          <cell r="E596">
            <v>18</v>
          </cell>
        </row>
        <row r="597">
          <cell r="E597"/>
        </row>
        <row r="598">
          <cell r="E598"/>
        </row>
        <row r="600">
          <cell r="C600">
            <v>3231</v>
          </cell>
          <cell r="D600">
            <v>3201</v>
          </cell>
          <cell r="E600">
            <v>3201</v>
          </cell>
          <cell r="F600">
            <v>0</v>
          </cell>
          <cell r="G600">
            <v>30</v>
          </cell>
          <cell r="AA600">
            <v>320</v>
          </cell>
          <cell r="AB600">
            <v>1048</v>
          </cell>
          <cell r="AC600">
            <v>1863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L600">
            <v>27782740</v>
          </cell>
        </row>
        <row r="623">
          <cell r="C623">
            <v>4</v>
          </cell>
          <cell r="D623">
            <v>4</v>
          </cell>
          <cell r="E623">
            <v>4</v>
          </cell>
          <cell r="F623">
            <v>0</v>
          </cell>
          <cell r="G623">
            <v>0</v>
          </cell>
          <cell r="AA623">
            <v>0</v>
          </cell>
          <cell r="AB623">
            <v>4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L623">
            <v>97280</v>
          </cell>
        </row>
        <row r="650">
          <cell r="C650">
            <v>1138</v>
          </cell>
          <cell r="D650">
            <v>1133</v>
          </cell>
          <cell r="E650">
            <v>1133</v>
          </cell>
          <cell r="F650">
            <v>0</v>
          </cell>
          <cell r="G650">
            <v>5</v>
          </cell>
          <cell r="AA650">
            <v>174</v>
          </cell>
          <cell r="AB650">
            <v>325</v>
          </cell>
          <cell r="AC650">
            <v>639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L650">
            <v>60588120</v>
          </cell>
        </row>
        <row r="652">
          <cell r="C652">
            <v>347</v>
          </cell>
          <cell r="D652">
            <v>347</v>
          </cell>
          <cell r="E652">
            <v>347</v>
          </cell>
          <cell r="F652"/>
          <cell r="G652"/>
          <cell r="AA652"/>
          <cell r="AB652">
            <v>347</v>
          </cell>
          <cell r="AC652"/>
          <cell r="AD652"/>
          <cell r="AE652"/>
          <cell r="AF652"/>
          <cell r="AG652"/>
          <cell r="AH652"/>
          <cell r="AI652"/>
          <cell r="AJ652"/>
          <cell r="AL652">
            <v>1995250</v>
          </cell>
        </row>
        <row r="653">
          <cell r="C653">
            <v>223</v>
          </cell>
          <cell r="D653">
            <v>223</v>
          </cell>
          <cell r="E653">
            <v>223</v>
          </cell>
          <cell r="F653"/>
          <cell r="G653"/>
          <cell r="AA653">
            <v>62</v>
          </cell>
          <cell r="AB653">
            <v>161</v>
          </cell>
          <cell r="AC653"/>
          <cell r="AD653"/>
          <cell r="AE653"/>
          <cell r="AF653"/>
          <cell r="AG653"/>
          <cell r="AH653"/>
          <cell r="AI653"/>
          <cell r="AJ653"/>
          <cell r="AL653">
            <v>4694150</v>
          </cell>
        </row>
        <row r="672">
          <cell r="C672">
            <v>1552</v>
          </cell>
          <cell r="D672">
            <v>1552</v>
          </cell>
          <cell r="E672">
            <v>1552</v>
          </cell>
          <cell r="F672">
            <v>0</v>
          </cell>
          <cell r="G672">
            <v>0</v>
          </cell>
          <cell r="AA672">
            <v>564</v>
          </cell>
          <cell r="AB672">
            <v>982</v>
          </cell>
          <cell r="AC672">
            <v>6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22338650</v>
          </cell>
        </row>
        <row r="704"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L704">
            <v>0</v>
          </cell>
        </row>
        <row r="763"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7"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L777">
            <v>0</v>
          </cell>
        </row>
        <row r="781"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8"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L788">
            <v>0</v>
          </cell>
        </row>
        <row r="797"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801"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5"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L805">
            <v>0</v>
          </cell>
        </row>
        <row r="809"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L809">
            <v>0</v>
          </cell>
        </row>
        <row r="817"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20"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8"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33"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51"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L851">
            <v>0</v>
          </cell>
        </row>
        <row r="869"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930">
          <cell r="C930">
            <v>6644</v>
          </cell>
          <cell r="D930">
            <v>6644</v>
          </cell>
          <cell r="E930">
            <v>6644</v>
          </cell>
          <cell r="F930">
            <v>0</v>
          </cell>
          <cell r="G930">
            <v>0</v>
          </cell>
          <cell r="AA930">
            <v>2887</v>
          </cell>
          <cell r="AB930">
            <v>3757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46">
          <cell r="C946">
            <v>733</v>
          </cell>
          <cell r="E946">
            <v>721</v>
          </cell>
          <cell r="AL946">
            <v>5260080</v>
          </cell>
        </row>
        <row r="958"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L958">
            <v>0</v>
          </cell>
        </row>
        <row r="961">
          <cell r="C961">
            <v>0</v>
          </cell>
        </row>
        <row r="981">
          <cell r="C981">
            <v>0</v>
          </cell>
          <cell r="E981">
            <v>0</v>
          </cell>
        </row>
        <row r="983">
          <cell r="C983">
            <v>482</v>
          </cell>
          <cell r="E983">
            <v>482</v>
          </cell>
          <cell r="AL983">
            <v>3759600</v>
          </cell>
        </row>
        <row r="984">
          <cell r="C984">
            <v>287</v>
          </cell>
          <cell r="E984">
            <v>287</v>
          </cell>
          <cell r="AL984">
            <v>878220</v>
          </cell>
        </row>
        <row r="985">
          <cell r="C985">
            <v>443</v>
          </cell>
          <cell r="E985">
            <v>443</v>
          </cell>
          <cell r="AL985">
            <v>1355580</v>
          </cell>
        </row>
        <row r="986">
          <cell r="C986">
            <v>9</v>
          </cell>
          <cell r="E986">
            <v>9</v>
          </cell>
          <cell r="AL986">
            <v>109440</v>
          </cell>
        </row>
        <row r="987">
          <cell r="C987">
            <v>81</v>
          </cell>
          <cell r="E987">
            <v>81</v>
          </cell>
          <cell r="AL987">
            <v>1152630</v>
          </cell>
        </row>
        <row r="988">
          <cell r="C988">
            <v>10</v>
          </cell>
          <cell r="E988">
            <v>10</v>
          </cell>
          <cell r="AL988">
            <v>323000</v>
          </cell>
        </row>
        <row r="989">
          <cell r="C989">
            <v>0</v>
          </cell>
          <cell r="E989"/>
          <cell r="AL989">
            <v>0</v>
          </cell>
        </row>
        <row r="990">
          <cell r="C990">
            <v>0</v>
          </cell>
          <cell r="E990"/>
          <cell r="AL990">
            <v>0</v>
          </cell>
        </row>
        <row r="993">
          <cell r="C993">
            <v>25</v>
          </cell>
          <cell r="E993">
            <v>25</v>
          </cell>
          <cell r="AL993">
            <v>403000</v>
          </cell>
        </row>
        <row r="994">
          <cell r="C994">
            <v>0</v>
          </cell>
          <cell r="E994"/>
          <cell r="AL994">
            <v>0</v>
          </cell>
        </row>
        <row r="995">
          <cell r="C995">
            <v>0</v>
          </cell>
          <cell r="E995"/>
          <cell r="AL995">
            <v>0</v>
          </cell>
        </row>
        <row r="996">
          <cell r="C996">
            <v>0</v>
          </cell>
          <cell r="E996"/>
          <cell r="AL996">
            <v>0</v>
          </cell>
        </row>
        <row r="997">
          <cell r="C997">
            <v>0</v>
          </cell>
          <cell r="E997"/>
          <cell r="AL997">
            <v>0</v>
          </cell>
        </row>
        <row r="998">
          <cell r="C998">
            <v>0</v>
          </cell>
          <cell r="E998"/>
          <cell r="AL998">
            <v>0</v>
          </cell>
        </row>
        <row r="999">
          <cell r="C999">
            <v>25</v>
          </cell>
          <cell r="D999">
            <v>25</v>
          </cell>
          <cell r="E999">
            <v>25</v>
          </cell>
          <cell r="F999">
            <v>0</v>
          </cell>
          <cell r="G999">
            <v>0</v>
          </cell>
          <cell r="AA999">
            <v>3</v>
          </cell>
          <cell r="AB999">
            <v>22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</row>
        <row r="1053">
          <cell r="C1053">
            <v>2</v>
          </cell>
          <cell r="D1053">
            <v>2</v>
          </cell>
          <cell r="E1053">
            <v>2</v>
          </cell>
          <cell r="F1053">
            <v>0</v>
          </cell>
          <cell r="G1053">
            <v>0</v>
          </cell>
          <cell r="AA1053">
            <v>2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125">
          <cell r="C1125">
            <v>7</v>
          </cell>
          <cell r="H1125">
            <v>7</v>
          </cell>
          <cell r="I1125">
            <v>6</v>
          </cell>
          <cell r="J1125">
            <v>1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P1125">
            <v>0</v>
          </cell>
          <cell r="Q1125">
            <v>0</v>
          </cell>
          <cell r="S1125">
            <v>0</v>
          </cell>
          <cell r="T1125">
            <v>7</v>
          </cell>
          <cell r="V1125">
            <v>0</v>
          </cell>
          <cell r="W1125">
            <v>0</v>
          </cell>
          <cell r="Y1125">
            <v>0</v>
          </cell>
          <cell r="Z1125">
            <v>0</v>
          </cell>
          <cell r="AD1125">
            <v>2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L1125">
            <v>1012920</v>
          </cell>
        </row>
        <row r="1182">
          <cell r="C1182">
            <v>2083</v>
          </cell>
          <cell r="D1182">
            <v>2083</v>
          </cell>
          <cell r="E1182">
            <v>2083</v>
          </cell>
          <cell r="F1182">
            <v>0</v>
          </cell>
          <cell r="G1182">
            <v>0</v>
          </cell>
          <cell r="AA1182">
            <v>11</v>
          </cell>
          <cell r="AB1182">
            <v>2072</v>
          </cell>
          <cell r="AC1182">
            <v>0</v>
          </cell>
          <cell r="AD1182">
            <v>0</v>
          </cell>
          <cell r="AE1182">
            <v>0</v>
          </cell>
          <cell r="AF1182">
            <v>0</v>
          </cell>
          <cell r="AG1182">
            <v>0</v>
          </cell>
          <cell r="AH1182">
            <v>0</v>
          </cell>
          <cell r="AI1182">
            <v>1</v>
          </cell>
          <cell r="AJ1182">
            <v>0</v>
          </cell>
        </row>
        <row r="1262">
          <cell r="C1262">
            <v>134</v>
          </cell>
          <cell r="H1262">
            <v>131</v>
          </cell>
          <cell r="I1262">
            <v>123</v>
          </cell>
          <cell r="J1262">
            <v>8</v>
          </cell>
          <cell r="K1262">
            <v>1</v>
          </cell>
          <cell r="L1262">
            <v>2</v>
          </cell>
          <cell r="M1262">
            <v>0</v>
          </cell>
          <cell r="N1262">
            <v>0</v>
          </cell>
          <cell r="P1262">
            <v>0</v>
          </cell>
          <cell r="Q1262">
            <v>10</v>
          </cell>
          <cell r="S1262">
            <v>0</v>
          </cell>
          <cell r="T1262">
            <v>67</v>
          </cell>
          <cell r="V1262">
            <v>0</v>
          </cell>
          <cell r="W1262">
            <v>1</v>
          </cell>
          <cell r="Y1262">
            <v>0</v>
          </cell>
          <cell r="Z1262">
            <v>1</v>
          </cell>
          <cell r="AD1262">
            <v>13</v>
          </cell>
          <cell r="AE1262">
            <v>46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6</v>
          </cell>
          <cell r="AL1262">
            <v>49232885</v>
          </cell>
        </row>
        <row r="1327">
          <cell r="C1327">
            <v>461</v>
          </cell>
          <cell r="D1327">
            <v>461</v>
          </cell>
          <cell r="E1327">
            <v>461</v>
          </cell>
          <cell r="F1327">
            <v>0</v>
          </cell>
          <cell r="G1327">
            <v>0</v>
          </cell>
          <cell r="AA1327">
            <v>79</v>
          </cell>
          <cell r="AB1327">
            <v>380</v>
          </cell>
          <cell r="AC1327">
            <v>2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401">
          <cell r="I1401">
            <v>69</v>
          </cell>
          <cell r="L1401">
            <v>14</v>
          </cell>
          <cell r="AL1401">
            <v>8726335</v>
          </cell>
        </row>
        <row r="1404">
          <cell r="C1404">
            <v>103</v>
          </cell>
          <cell r="H1404">
            <v>79</v>
          </cell>
          <cell r="I1404">
            <v>69</v>
          </cell>
          <cell r="J1404">
            <v>10</v>
          </cell>
          <cell r="K1404">
            <v>4</v>
          </cell>
          <cell r="L1404">
            <v>14</v>
          </cell>
          <cell r="M1404">
            <v>2</v>
          </cell>
          <cell r="N1404">
            <v>4</v>
          </cell>
          <cell r="P1404">
            <v>51</v>
          </cell>
          <cell r="Q1404">
            <v>15</v>
          </cell>
          <cell r="S1404">
            <v>0</v>
          </cell>
          <cell r="T1404">
            <v>0</v>
          </cell>
          <cell r="V1404">
            <v>0</v>
          </cell>
          <cell r="W1404">
            <v>0</v>
          </cell>
          <cell r="Y1404">
            <v>0</v>
          </cell>
          <cell r="Z1404">
            <v>2</v>
          </cell>
          <cell r="AD1404">
            <v>30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13</v>
          </cell>
        </row>
        <row r="1406">
          <cell r="C1406">
            <v>21</v>
          </cell>
          <cell r="E1406">
            <v>21</v>
          </cell>
          <cell r="AL1406">
            <v>216300</v>
          </cell>
        </row>
        <row r="1407">
          <cell r="C1407">
            <v>21</v>
          </cell>
          <cell r="D1407">
            <v>21</v>
          </cell>
          <cell r="E1407">
            <v>21</v>
          </cell>
          <cell r="F1407">
            <v>0</v>
          </cell>
          <cell r="G1407">
            <v>0</v>
          </cell>
          <cell r="AA1407">
            <v>0</v>
          </cell>
          <cell r="AB1407">
            <v>21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68">
          <cell r="C1468">
            <v>18</v>
          </cell>
          <cell r="H1468">
            <v>18</v>
          </cell>
          <cell r="I1468">
            <v>17</v>
          </cell>
          <cell r="J1468">
            <v>1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P1468">
            <v>0</v>
          </cell>
          <cell r="Q1468">
            <v>5</v>
          </cell>
          <cell r="S1468">
            <v>0</v>
          </cell>
          <cell r="T1468">
            <v>8</v>
          </cell>
          <cell r="V1468">
            <v>0</v>
          </cell>
          <cell r="W1468">
            <v>0</v>
          </cell>
          <cell r="Y1468">
            <v>0</v>
          </cell>
          <cell r="Z1468">
            <v>0</v>
          </cell>
          <cell r="AD1468">
            <v>0</v>
          </cell>
          <cell r="AE1468">
            <v>0</v>
          </cell>
          <cell r="AF1468">
            <v>0</v>
          </cell>
          <cell r="AG1468">
            <v>0</v>
          </cell>
          <cell r="AH1468">
            <v>0</v>
          </cell>
          <cell r="AI1468">
            <v>0</v>
          </cell>
          <cell r="AJ1468">
            <v>1</v>
          </cell>
          <cell r="AL1468">
            <v>2320570</v>
          </cell>
        </row>
        <row r="1537">
          <cell r="C1537">
            <v>55</v>
          </cell>
          <cell r="H1537">
            <v>45</v>
          </cell>
          <cell r="I1537">
            <v>45</v>
          </cell>
          <cell r="J1537">
            <v>0</v>
          </cell>
          <cell r="K1537">
            <v>0</v>
          </cell>
          <cell r="L1537">
            <v>10</v>
          </cell>
          <cell r="M1537">
            <v>0</v>
          </cell>
          <cell r="N1537">
            <v>0</v>
          </cell>
          <cell r="P1537">
            <v>1</v>
          </cell>
          <cell r="Q1537">
            <v>0</v>
          </cell>
          <cell r="S1537">
            <v>1</v>
          </cell>
          <cell r="T1537">
            <v>0</v>
          </cell>
          <cell r="V1537">
            <v>0</v>
          </cell>
          <cell r="W1537">
            <v>0</v>
          </cell>
          <cell r="Y1537">
            <v>0</v>
          </cell>
          <cell r="Z1537">
            <v>4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0</v>
          </cell>
          <cell r="AL1537">
            <v>2502275</v>
          </cell>
        </row>
        <row r="1555">
          <cell r="C1555">
            <v>2320</v>
          </cell>
          <cell r="D1555">
            <v>2319</v>
          </cell>
          <cell r="E1555">
            <v>2318</v>
          </cell>
          <cell r="F1555">
            <v>1</v>
          </cell>
          <cell r="G1555">
            <v>1</v>
          </cell>
          <cell r="AA1555">
            <v>2292</v>
          </cell>
          <cell r="AB1555">
            <v>28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2</v>
          </cell>
        </row>
        <row r="1582">
          <cell r="C1582">
            <v>66</v>
          </cell>
          <cell r="H1582">
            <v>61</v>
          </cell>
          <cell r="I1582">
            <v>53</v>
          </cell>
          <cell r="J1582">
            <v>8</v>
          </cell>
          <cell r="K1582">
            <v>2</v>
          </cell>
          <cell r="L1582">
            <v>3</v>
          </cell>
          <cell r="M1582">
            <v>0</v>
          </cell>
          <cell r="N1582">
            <v>0</v>
          </cell>
          <cell r="P1582">
            <v>0</v>
          </cell>
          <cell r="Q1582">
            <v>0</v>
          </cell>
          <cell r="S1582">
            <v>0</v>
          </cell>
          <cell r="T1582">
            <v>0</v>
          </cell>
          <cell r="V1582">
            <v>0</v>
          </cell>
          <cell r="W1582">
            <v>3</v>
          </cell>
          <cell r="Y1582">
            <v>0</v>
          </cell>
          <cell r="Z1582">
            <v>1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10</v>
          </cell>
          <cell r="AL1582">
            <v>2466270</v>
          </cell>
        </row>
        <row r="1691">
          <cell r="C1691">
            <v>28752</v>
          </cell>
          <cell r="D1691">
            <v>27795</v>
          </cell>
          <cell r="E1691">
            <v>27795</v>
          </cell>
          <cell r="F1691">
            <v>0</v>
          </cell>
          <cell r="G1691">
            <v>957</v>
          </cell>
          <cell r="AA1691">
            <v>26163</v>
          </cell>
          <cell r="AB1691">
            <v>637</v>
          </cell>
          <cell r="AC1691">
            <v>1952</v>
          </cell>
          <cell r="AD1691">
            <v>0</v>
          </cell>
          <cell r="AE1691">
            <v>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</row>
        <row r="1693">
          <cell r="C1693">
            <v>886</v>
          </cell>
          <cell r="E1693">
            <v>869</v>
          </cell>
          <cell r="AL1693">
            <v>4796880</v>
          </cell>
        </row>
        <row r="1694">
          <cell r="C1694">
            <v>29</v>
          </cell>
          <cell r="E1694">
            <v>29</v>
          </cell>
          <cell r="AL1694">
            <v>450950</v>
          </cell>
        </row>
        <row r="1695">
          <cell r="C1695">
            <v>36</v>
          </cell>
          <cell r="E1695">
            <v>36</v>
          </cell>
          <cell r="AL1695">
            <v>949680</v>
          </cell>
        </row>
        <row r="1696">
          <cell r="C1696">
            <v>0</v>
          </cell>
          <cell r="E1696"/>
          <cell r="AL1696">
            <v>0</v>
          </cell>
        </row>
        <row r="1697">
          <cell r="C1697">
            <v>138</v>
          </cell>
          <cell r="E1697">
            <v>138</v>
          </cell>
          <cell r="AL1697">
            <v>7745940</v>
          </cell>
        </row>
        <row r="1698">
          <cell r="C1698">
            <v>0</v>
          </cell>
          <cell r="E1698"/>
          <cell r="AL1698">
            <v>0</v>
          </cell>
        </row>
        <row r="1699">
          <cell r="C1699">
            <v>0</v>
          </cell>
          <cell r="E1699"/>
          <cell r="AL1699">
            <v>0</v>
          </cell>
        </row>
        <row r="1700">
          <cell r="C1700">
            <v>0</v>
          </cell>
          <cell r="E1700"/>
          <cell r="AL1700">
            <v>0</v>
          </cell>
        </row>
        <row r="1701">
          <cell r="C1701">
            <v>0</v>
          </cell>
          <cell r="E1701"/>
          <cell r="AL1701">
            <v>0</v>
          </cell>
        </row>
        <row r="1702">
          <cell r="C1702">
            <v>0</v>
          </cell>
          <cell r="E1702"/>
          <cell r="AL1702">
            <v>0</v>
          </cell>
        </row>
        <row r="1703">
          <cell r="C1703">
            <v>0</v>
          </cell>
          <cell r="E1703"/>
          <cell r="AL1703">
            <v>0</v>
          </cell>
        </row>
        <row r="1704">
          <cell r="C1704">
            <v>0</v>
          </cell>
          <cell r="E1704"/>
          <cell r="AL1704">
            <v>0</v>
          </cell>
        </row>
        <row r="1705">
          <cell r="C1705">
            <v>0</v>
          </cell>
          <cell r="E1705"/>
          <cell r="AL1705">
            <v>0</v>
          </cell>
        </row>
        <row r="1706">
          <cell r="C1706">
            <v>0</v>
          </cell>
          <cell r="E1706"/>
          <cell r="AL1706">
            <v>0</v>
          </cell>
        </row>
        <row r="1707">
          <cell r="C1707">
            <v>0</v>
          </cell>
          <cell r="E1707"/>
          <cell r="AL1707">
            <v>0</v>
          </cell>
        </row>
        <row r="1708">
          <cell r="C1708">
            <v>0</v>
          </cell>
          <cell r="E1708"/>
          <cell r="AL1708">
            <v>0</v>
          </cell>
        </row>
        <row r="1709">
          <cell r="C1709">
            <v>0</v>
          </cell>
          <cell r="E1709"/>
          <cell r="AL1709">
            <v>0</v>
          </cell>
        </row>
        <row r="1710">
          <cell r="C1710">
            <v>0</v>
          </cell>
          <cell r="E1710"/>
          <cell r="AL1710">
            <v>0</v>
          </cell>
        </row>
        <row r="1711">
          <cell r="C1711">
            <v>0</v>
          </cell>
          <cell r="E1711"/>
          <cell r="AL1711">
            <v>0</v>
          </cell>
        </row>
        <row r="1712">
          <cell r="C1712">
            <v>0</v>
          </cell>
          <cell r="E1712"/>
          <cell r="AL1712">
            <v>0</v>
          </cell>
        </row>
        <row r="1713">
          <cell r="C1713">
            <v>0</v>
          </cell>
          <cell r="E1713"/>
          <cell r="AL1713">
            <v>0</v>
          </cell>
        </row>
        <row r="1714">
          <cell r="C1714">
            <v>0</v>
          </cell>
          <cell r="E1714"/>
          <cell r="AL1714">
            <v>0</v>
          </cell>
        </row>
        <row r="1715">
          <cell r="C1715">
            <v>0</v>
          </cell>
          <cell r="E1715"/>
          <cell r="AL1715">
            <v>0</v>
          </cell>
        </row>
        <row r="1716">
          <cell r="C1716">
            <v>0</v>
          </cell>
          <cell r="E1716"/>
          <cell r="AL1716">
            <v>0</v>
          </cell>
        </row>
        <row r="1717">
          <cell r="C1717">
            <v>1089</v>
          </cell>
          <cell r="D1717">
            <v>1072</v>
          </cell>
          <cell r="E1717">
            <v>1072</v>
          </cell>
          <cell r="F1717">
            <v>0</v>
          </cell>
          <cell r="G1717">
            <v>17</v>
          </cell>
          <cell r="AA1717">
            <v>352</v>
          </cell>
          <cell r="AB1717">
            <v>568</v>
          </cell>
          <cell r="AC1717">
            <v>169</v>
          </cell>
          <cell r="AD1717">
            <v>0</v>
          </cell>
          <cell r="AE1717">
            <v>0</v>
          </cell>
          <cell r="AF1717">
            <v>0</v>
          </cell>
          <cell r="AG1717">
            <v>0</v>
          </cell>
          <cell r="AH1717">
            <v>0</v>
          </cell>
          <cell r="AI1717">
            <v>0</v>
          </cell>
          <cell r="AJ1717">
            <v>0</v>
          </cell>
        </row>
        <row r="1719"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  <cell r="AE1719">
            <v>0</v>
          </cell>
          <cell r="AF1719">
            <v>0</v>
          </cell>
          <cell r="AG1719">
            <v>0</v>
          </cell>
          <cell r="AH1719">
            <v>0</v>
          </cell>
          <cell r="AI1719">
            <v>0</v>
          </cell>
          <cell r="AJ1719">
            <v>0</v>
          </cell>
        </row>
        <row r="1787">
          <cell r="I1787">
            <v>2</v>
          </cell>
          <cell r="L1787">
            <v>0</v>
          </cell>
          <cell r="P1787">
            <v>0</v>
          </cell>
          <cell r="Q1787">
            <v>0</v>
          </cell>
          <cell r="S1787">
            <v>0</v>
          </cell>
          <cell r="T1787">
            <v>0</v>
          </cell>
          <cell r="V1787">
            <v>0</v>
          </cell>
          <cell r="W1787">
            <v>0</v>
          </cell>
          <cell r="Y1787">
            <v>0</v>
          </cell>
          <cell r="Z1787">
            <v>0</v>
          </cell>
          <cell r="AL1787">
            <v>176040</v>
          </cell>
        </row>
        <row r="1790">
          <cell r="C1790">
            <v>0</v>
          </cell>
        </row>
        <row r="1799">
          <cell r="P1799">
            <v>0</v>
          </cell>
          <cell r="Q1799">
            <v>0</v>
          </cell>
          <cell r="S1799">
            <v>0</v>
          </cell>
          <cell r="T1799">
            <v>0</v>
          </cell>
          <cell r="V1799">
            <v>0</v>
          </cell>
          <cell r="W1799">
            <v>0</v>
          </cell>
          <cell r="Y1799">
            <v>0</v>
          </cell>
          <cell r="Z1799">
            <v>0</v>
          </cell>
        </row>
        <row r="1800">
          <cell r="C1800">
            <v>2</v>
          </cell>
          <cell r="H1800">
            <v>2</v>
          </cell>
          <cell r="I1800">
            <v>2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AD1800">
            <v>0</v>
          </cell>
          <cell r="AE1800">
            <v>0</v>
          </cell>
          <cell r="AF1800">
            <v>0</v>
          </cell>
          <cell r="AG1800">
            <v>0</v>
          </cell>
          <cell r="AH1800">
            <v>0</v>
          </cell>
          <cell r="AI1800">
            <v>0</v>
          </cell>
          <cell r="AJ1800">
            <v>0</v>
          </cell>
        </row>
        <row r="1866">
          <cell r="I1866">
            <v>2</v>
          </cell>
          <cell r="L1866">
            <v>1</v>
          </cell>
          <cell r="AL1866">
            <v>148625</v>
          </cell>
        </row>
        <row r="1870">
          <cell r="C1870">
            <v>3</v>
          </cell>
          <cell r="H1870">
            <v>2</v>
          </cell>
          <cell r="I1870">
            <v>2</v>
          </cell>
          <cell r="J1870">
            <v>0</v>
          </cell>
          <cell r="K1870">
            <v>0</v>
          </cell>
          <cell r="L1870">
            <v>1</v>
          </cell>
          <cell r="M1870">
            <v>0</v>
          </cell>
          <cell r="N1870">
            <v>0</v>
          </cell>
          <cell r="P1870">
            <v>0</v>
          </cell>
          <cell r="Q1870">
            <v>0</v>
          </cell>
          <cell r="S1870">
            <v>0</v>
          </cell>
          <cell r="T1870">
            <v>0</v>
          </cell>
          <cell r="V1870">
            <v>0</v>
          </cell>
          <cell r="W1870">
            <v>0</v>
          </cell>
          <cell r="Y1870">
            <v>0</v>
          </cell>
          <cell r="Z1870">
            <v>0</v>
          </cell>
          <cell r="AD1870">
            <v>0</v>
          </cell>
          <cell r="AE1870">
            <v>0</v>
          </cell>
          <cell r="AF1870">
            <v>0</v>
          </cell>
          <cell r="AG1870">
            <v>0</v>
          </cell>
          <cell r="AH1870">
            <v>0</v>
          </cell>
          <cell r="AI1870">
            <v>0</v>
          </cell>
          <cell r="AJ1870">
            <v>0</v>
          </cell>
        </row>
        <row r="1934">
          <cell r="C1934">
            <v>352</v>
          </cell>
          <cell r="D1934">
            <v>349</v>
          </cell>
          <cell r="E1934">
            <v>347</v>
          </cell>
          <cell r="F1934">
            <v>2</v>
          </cell>
          <cell r="G1934">
            <v>3</v>
          </cell>
          <cell r="AA1934">
            <v>147</v>
          </cell>
          <cell r="AB1934">
            <v>176</v>
          </cell>
          <cell r="AC1934">
            <v>29</v>
          </cell>
          <cell r="AD1934">
            <v>0</v>
          </cell>
          <cell r="AE1934">
            <v>0</v>
          </cell>
          <cell r="AF1934">
            <v>0</v>
          </cell>
          <cell r="AG1934">
            <v>0</v>
          </cell>
          <cell r="AH1934">
            <v>0</v>
          </cell>
          <cell r="AI1934">
            <v>0</v>
          </cell>
          <cell r="AJ1934">
            <v>0</v>
          </cell>
        </row>
        <row r="1937">
          <cell r="C1937">
            <v>102</v>
          </cell>
          <cell r="E1937">
            <v>102</v>
          </cell>
          <cell r="AL1937">
            <v>3886200</v>
          </cell>
        </row>
        <row r="1938">
          <cell r="C1938">
            <v>0</v>
          </cell>
          <cell r="E1938"/>
          <cell r="AL1938">
            <v>0</v>
          </cell>
        </row>
        <row r="1939">
          <cell r="C1939">
            <v>27</v>
          </cell>
          <cell r="E1939">
            <v>25</v>
          </cell>
          <cell r="AL1939">
            <v>1223750</v>
          </cell>
        </row>
        <row r="1940">
          <cell r="C1940">
            <v>129</v>
          </cell>
          <cell r="D1940">
            <v>127</v>
          </cell>
          <cell r="E1940">
            <v>127</v>
          </cell>
          <cell r="F1940">
            <v>0</v>
          </cell>
          <cell r="G1940">
            <v>2</v>
          </cell>
          <cell r="AA1940">
            <v>12</v>
          </cell>
          <cell r="AB1940">
            <v>117</v>
          </cell>
          <cell r="AC1940">
            <v>0</v>
          </cell>
          <cell r="AD1940">
            <v>0</v>
          </cell>
          <cell r="AE1940">
            <v>0</v>
          </cell>
          <cell r="AF1940">
            <v>0</v>
          </cell>
          <cell r="AG1940">
            <v>0</v>
          </cell>
          <cell r="AH1940">
            <v>0</v>
          </cell>
          <cell r="AI1940">
            <v>0</v>
          </cell>
          <cell r="AJ1940">
            <v>0</v>
          </cell>
        </row>
        <row r="1988">
          <cell r="C1988">
            <v>0</v>
          </cell>
        </row>
        <row r="2025">
          <cell r="I2025">
            <v>251</v>
          </cell>
          <cell r="L2025">
            <v>25</v>
          </cell>
          <cell r="AL2025">
            <v>80880170</v>
          </cell>
        </row>
        <row r="2032">
          <cell r="C2032">
            <v>341</v>
          </cell>
          <cell r="H2032">
            <v>304</v>
          </cell>
          <cell r="I2032">
            <v>251</v>
          </cell>
          <cell r="J2032">
            <v>53</v>
          </cell>
          <cell r="K2032">
            <v>6</v>
          </cell>
          <cell r="L2032">
            <v>25</v>
          </cell>
          <cell r="M2032">
            <v>6</v>
          </cell>
          <cell r="N2032">
            <v>0</v>
          </cell>
          <cell r="P2032">
            <v>2</v>
          </cell>
          <cell r="Q2032">
            <v>97</v>
          </cell>
          <cell r="S2032">
            <v>5</v>
          </cell>
          <cell r="T2032">
            <v>92</v>
          </cell>
          <cell r="V2032">
            <v>0</v>
          </cell>
          <cell r="W2032">
            <v>2</v>
          </cell>
          <cell r="Y2032">
            <v>22</v>
          </cell>
          <cell r="Z2032">
            <v>121</v>
          </cell>
          <cell r="AD2032">
            <v>0</v>
          </cell>
          <cell r="AE2032">
            <v>73</v>
          </cell>
          <cell r="AF2032">
            <v>0</v>
          </cell>
          <cell r="AG2032">
            <v>0</v>
          </cell>
          <cell r="AH2032">
            <v>0</v>
          </cell>
          <cell r="AI2032">
            <v>0</v>
          </cell>
          <cell r="AJ2032">
            <v>53</v>
          </cell>
        </row>
        <row r="2071">
          <cell r="C2071">
            <v>22</v>
          </cell>
          <cell r="H2071">
            <v>22</v>
          </cell>
          <cell r="I2071">
            <v>19</v>
          </cell>
          <cell r="J2071">
            <v>3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P2071">
            <v>0</v>
          </cell>
          <cell r="Q2071">
            <v>16</v>
          </cell>
          <cell r="S2071">
            <v>0</v>
          </cell>
          <cell r="T2071">
            <v>3</v>
          </cell>
          <cell r="V2071">
            <v>0</v>
          </cell>
          <cell r="W2071">
            <v>0</v>
          </cell>
          <cell r="Y2071">
            <v>0</v>
          </cell>
          <cell r="Z2071">
            <v>1</v>
          </cell>
          <cell r="AD2071">
            <v>12</v>
          </cell>
          <cell r="AE2071">
            <v>0</v>
          </cell>
          <cell r="AF2071">
            <v>0</v>
          </cell>
          <cell r="AG2071">
            <v>0</v>
          </cell>
          <cell r="AH2071">
            <v>0</v>
          </cell>
          <cell r="AI2071">
            <v>0</v>
          </cell>
          <cell r="AJ2071">
            <v>2</v>
          </cell>
          <cell r="AL2071">
            <v>3237300</v>
          </cell>
        </row>
        <row r="2098">
          <cell r="C2098">
            <v>422</v>
          </cell>
          <cell r="D2098">
            <v>321</v>
          </cell>
          <cell r="E2098">
            <v>321</v>
          </cell>
          <cell r="F2098">
            <v>0</v>
          </cell>
          <cell r="G2098">
            <v>101</v>
          </cell>
          <cell r="AA2098">
            <v>231</v>
          </cell>
          <cell r="AB2098">
            <v>22</v>
          </cell>
          <cell r="AC2098">
            <v>169</v>
          </cell>
          <cell r="AD2098">
            <v>0</v>
          </cell>
          <cell r="AE2098">
            <v>0</v>
          </cell>
          <cell r="AF2098">
            <v>0</v>
          </cell>
          <cell r="AG2098">
            <v>0</v>
          </cell>
          <cell r="AH2098">
            <v>0</v>
          </cell>
          <cell r="AI2098">
            <v>0</v>
          </cell>
          <cell r="AJ2098">
            <v>0</v>
          </cell>
        </row>
        <row r="2101">
          <cell r="C2101">
            <v>0</v>
          </cell>
          <cell r="D2101">
            <v>0</v>
          </cell>
          <cell r="E2101"/>
          <cell r="F2101"/>
          <cell r="G2101"/>
          <cell r="AA2101"/>
          <cell r="AB2101"/>
          <cell r="AC2101"/>
          <cell r="AD2101"/>
          <cell r="AE2101"/>
          <cell r="AF2101"/>
          <cell r="AG2101"/>
          <cell r="AH2101"/>
          <cell r="AI2101"/>
          <cell r="AJ2101"/>
          <cell r="AL2101">
            <v>0</v>
          </cell>
        </row>
        <row r="2102">
          <cell r="C2102">
            <v>0</v>
          </cell>
          <cell r="D2102">
            <v>0</v>
          </cell>
          <cell r="E2102"/>
          <cell r="F2102"/>
          <cell r="G2102"/>
          <cell r="AA2102"/>
          <cell r="AB2102"/>
          <cell r="AC2102"/>
          <cell r="AD2102"/>
          <cell r="AE2102"/>
          <cell r="AF2102"/>
          <cell r="AG2102"/>
          <cell r="AH2102"/>
          <cell r="AI2102"/>
          <cell r="AJ2102"/>
          <cell r="AL2102">
            <v>0</v>
          </cell>
        </row>
        <row r="2103">
          <cell r="C2103">
            <v>0</v>
          </cell>
          <cell r="D2103">
            <v>0</v>
          </cell>
          <cell r="E2103"/>
          <cell r="F2103"/>
          <cell r="G2103"/>
          <cell r="AA2103"/>
          <cell r="AB2103"/>
          <cell r="AC2103"/>
          <cell r="AD2103"/>
          <cell r="AE2103"/>
          <cell r="AF2103"/>
          <cell r="AG2103"/>
          <cell r="AH2103"/>
          <cell r="AI2103"/>
          <cell r="AJ2103"/>
          <cell r="AL2103">
            <v>0</v>
          </cell>
        </row>
        <row r="2104">
          <cell r="C2104">
            <v>0</v>
          </cell>
          <cell r="D2104">
            <v>0</v>
          </cell>
          <cell r="E2104"/>
          <cell r="F2104"/>
          <cell r="G2104"/>
          <cell r="AA2104"/>
          <cell r="AB2104"/>
          <cell r="AC2104"/>
          <cell r="AD2104"/>
          <cell r="AE2104"/>
          <cell r="AF2104"/>
          <cell r="AG2104"/>
          <cell r="AH2104"/>
          <cell r="AI2104"/>
          <cell r="AJ2104"/>
          <cell r="AL2104">
            <v>0</v>
          </cell>
        </row>
        <row r="2105">
          <cell r="C2105">
            <v>0</v>
          </cell>
          <cell r="D2105">
            <v>0</v>
          </cell>
          <cell r="E2105"/>
          <cell r="F2105"/>
          <cell r="G2105"/>
          <cell r="AA2105"/>
          <cell r="AB2105"/>
          <cell r="AC2105"/>
          <cell r="AD2105"/>
          <cell r="AE2105"/>
          <cell r="AF2105"/>
          <cell r="AG2105"/>
          <cell r="AH2105"/>
          <cell r="AI2105"/>
          <cell r="AJ2105"/>
          <cell r="AL2105">
            <v>0</v>
          </cell>
        </row>
        <row r="2106">
          <cell r="C2106">
            <v>0</v>
          </cell>
          <cell r="D2106">
            <v>0</v>
          </cell>
          <cell r="E2106"/>
          <cell r="F2106"/>
          <cell r="G2106"/>
          <cell r="AA2106"/>
          <cell r="AB2106"/>
          <cell r="AC2106"/>
          <cell r="AD2106"/>
          <cell r="AE2106"/>
          <cell r="AF2106"/>
          <cell r="AG2106"/>
          <cell r="AH2106"/>
          <cell r="AI2106"/>
          <cell r="AJ2106"/>
          <cell r="AL2106">
            <v>0</v>
          </cell>
        </row>
        <row r="2107">
          <cell r="C2107">
            <v>0</v>
          </cell>
          <cell r="D2107">
            <v>0</v>
          </cell>
          <cell r="E2107"/>
          <cell r="F2107"/>
          <cell r="G2107"/>
          <cell r="AA2107"/>
          <cell r="AB2107"/>
          <cell r="AC2107"/>
          <cell r="AD2107"/>
          <cell r="AE2107"/>
          <cell r="AF2107"/>
          <cell r="AG2107"/>
          <cell r="AH2107"/>
          <cell r="AI2107"/>
          <cell r="AJ2107"/>
          <cell r="AL2107">
            <v>0</v>
          </cell>
        </row>
        <row r="2108">
          <cell r="C2108">
            <v>0</v>
          </cell>
          <cell r="D2108">
            <v>0</v>
          </cell>
          <cell r="E2108"/>
          <cell r="F2108"/>
          <cell r="G2108"/>
          <cell r="AA2108"/>
          <cell r="AB2108"/>
          <cell r="AC2108"/>
          <cell r="AD2108"/>
          <cell r="AE2108"/>
          <cell r="AF2108"/>
          <cell r="AG2108"/>
          <cell r="AH2108"/>
          <cell r="AI2108"/>
          <cell r="AJ2108"/>
          <cell r="AL2108">
            <v>0</v>
          </cell>
        </row>
        <row r="2113">
          <cell r="C2113">
            <v>0</v>
          </cell>
        </row>
        <row r="2194">
          <cell r="C2194">
            <v>97</v>
          </cell>
          <cell r="H2194">
            <v>93</v>
          </cell>
          <cell r="I2194">
            <v>70</v>
          </cell>
          <cell r="J2194">
            <v>23</v>
          </cell>
          <cell r="K2194">
            <v>1</v>
          </cell>
          <cell r="L2194">
            <v>3</v>
          </cell>
          <cell r="M2194">
            <v>0</v>
          </cell>
          <cell r="N2194">
            <v>0</v>
          </cell>
          <cell r="P2194">
            <v>11</v>
          </cell>
          <cell r="Q2194">
            <v>30</v>
          </cell>
          <cell r="S2194">
            <v>34</v>
          </cell>
          <cell r="T2194">
            <v>2</v>
          </cell>
          <cell r="V2194">
            <v>0</v>
          </cell>
          <cell r="W2194">
            <v>0</v>
          </cell>
          <cell r="Y2194">
            <v>4</v>
          </cell>
          <cell r="Z2194">
            <v>15</v>
          </cell>
          <cell r="AD2194">
            <v>0</v>
          </cell>
          <cell r="AE2194">
            <v>0</v>
          </cell>
          <cell r="AF2194">
            <v>0</v>
          </cell>
          <cell r="AG2194">
            <v>0</v>
          </cell>
          <cell r="AH2194">
            <v>0</v>
          </cell>
          <cell r="AI2194">
            <v>0</v>
          </cell>
          <cell r="AJ2194">
            <v>19</v>
          </cell>
          <cell r="AL2194">
            <v>15850030</v>
          </cell>
        </row>
        <row r="2214">
          <cell r="C2214">
            <v>1183</v>
          </cell>
          <cell r="D2214">
            <v>1021</v>
          </cell>
          <cell r="E2214">
            <v>1021</v>
          </cell>
          <cell r="F2214">
            <v>0</v>
          </cell>
          <cell r="G2214">
            <v>162</v>
          </cell>
          <cell r="AA2214">
            <v>1025</v>
          </cell>
          <cell r="AB2214">
            <v>131</v>
          </cell>
          <cell r="AC2214">
            <v>27</v>
          </cell>
          <cell r="AD2214">
            <v>0</v>
          </cell>
          <cell r="AE2214">
            <v>0</v>
          </cell>
          <cell r="AF2214">
            <v>0</v>
          </cell>
          <cell r="AG2214">
            <v>0</v>
          </cell>
          <cell r="AH2214">
            <v>0</v>
          </cell>
          <cell r="AI2214">
            <v>0</v>
          </cell>
          <cell r="AJ2214">
            <v>0</v>
          </cell>
          <cell r="AL2214">
            <v>9807320</v>
          </cell>
        </row>
        <row r="2222"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0</v>
          </cell>
          <cell r="AE2222">
            <v>0</v>
          </cell>
          <cell r="AF2222">
            <v>0</v>
          </cell>
          <cell r="AG2222">
            <v>0</v>
          </cell>
          <cell r="AH2222">
            <v>0</v>
          </cell>
          <cell r="AI2222">
            <v>0</v>
          </cell>
          <cell r="AJ2222">
            <v>0</v>
          </cell>
        </row>
        <row r="2223">
          <cell r="C2223">
            <v>1183</v>
          </cell>
        </row>
        <row r="2229">
          <cell r="C2229">
            <v>12</v>
          </cell>
          <cell r="H2229">
            <v>12</v>
          </cell>
          <cell r="I2229">
            <v>11</v>
          </cell>
          <cell r="J2229">
            <v>1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P2229">
            <v>0</v>
          </cell>
          <cell r="Q2229">
            <v>7</v>
          </cell>
          <cell r="S2229">
            <v>0</v>
          </cell>
          <cell r="T2229">
            <v>2</v>
          </cell>
          <cell r="V2229">
            <v>0</v>
          </cell>
          <cell r="W2229">
            <v>0</v>
          </cell>
          <cell r="Y2229">
            <v>0</v>
          </cell>
          <cell r="Z2229">
            <v>0</v>
          </cell>
          <cell r="AD2229">
            <v>0</v>
          </cell>
          <cell r="AE2229">
            <v>0</v>
          </cell>
          <cell r="AF2229">
            <v>0</v>
          </cell>
          <cell r="AG2229">
            <v>0</v>
          </cell>
          <cell r="AH2229">
            <v>0</v>
          </cell>
          <cell r="AI2229">
            <v>0</v>
          </cell>
          <cell r="AJ2229">
            <v>1</v>
          </cell>
          <cell r="AL2229">
            <v>2022220</v>
          </cell>
        </row>
        <row r="2264">
          <cell r="C2264">
            <v>109</v>
          </cell>
          <cell r="H2264">
            <v>78</v>
          </cell>
          <cell r="I2264">
            <v>48</v>
          </cell>
          <cell r="J2264">
            <v>30</v>
          </cell>
          <cell r="K2264">
            <v>0</v>
          </cell>
          <cell r="L2264">
            <v>8</v>
          </cell>
          <cell r="M2264">
            <v>21</v>
          </cell>
          <cell r="N2264">
            <v>2</v>
          </cell>
          <cell r="P2264">
            <v>1</v>
          </cell>
          <cell r="Q2264">
            <v>86</v>
          </cell>
          <cell r="S2264">
            <v>0</v>
          </cell>
          <cell r="T2264">
            <v>0</v>
          </cell>
          <cell r="V2264">
            <v>0</v>
          </cell>
          <cell r="W2264">
            <v>0</v>
          </cell>
          <cell r="Y2264">
            <v>0</v>
          </cell>
          <cell r="Z2264">
            <v>17</v>
          </cell>
          <cell r="AD2264">
            <v>0</v>
          </cell>
          <cell r="AE2264">
            <v>0</v>
          </cell>
          <cell r="AF2264">
            <v>0</v>
          </cell>
          <cell r="AG2264">
            <v>0</v>
          </cell>
          <cell r="AH2264">
            <v>0</v>
          </cell>
          <cell r="AI2264">
            <v>0</v>
          </cell>
          <cell r="AJ2264">
            <v>29</v>
          </cell>
          <cell r="AL2264">
            <v>8900080</v>
          </cell>
        </row>
        <row r="2266">
          <cell r="C2266">
            <v>19</v>
          </cell>
          <cell r="D2266">
            <v>19</v>
          </cell>
          <cell r="E2266">
            <v>19</v>
          </cell>
          <cell r="F2266"/>
          <cell r="G2266"/>
          <cell r="AA2266">
            <v>19</v>
          </cell>
          <cell r="AB2266"/>
          <cell r="AC2266"/>
          <cell r="AD2266">
            <v>1</v>
          </cell>
          <cell r="AE2266"/>
          <cell r="AF2266"/>
          <cell r="AG2266"/>
          <cell r="AH2266"/>
          <cell r="AI2266"/>
          <cell r="AJ2266"/>
          <cell r="AL2266">
            <v>2179110</v>
          </cell>
        </row>
        <row r="2267">
          <cell r="C2267">
            <v>24</v>
          </cell>
          <cell r="D2267">
            <v>23</v>
          </cell>
          <cell r="E2267">
            <v>22</v>
          </cell>
          <cell r="F2267">
            <v>1</v>
          </cell>
          <cell r="G2267">
            <v>1</v>
          </cell>
          <cell r="AA2267">
            <v>24</v>
          </cell>
          <cell r="AB2267"/>
          <cell r="AC2267"/>
          <cell r="AD2267"/>
          <cell r="AE2267"/>
          <cell r="AF2267"/>
          <cell r="AG2267"/>
          <cell r="AH2267"/>
          <cell r="AI2267"/>
          <cell r="AJ2267">
            <v>2</v>
          </cell>
          <cell r="AL2267">
            <v>2422640</v>
          </cell>
        </row>
        <row r="2272">
          <cell r="C2272">
            <v>96</v>
          </cell>
          <cell r="H2272">
            <v>91</v>
          </cell>
          <cell r="I2272">
            <v>30</v>
          </cell>
          <cell r="J2272">
            <v>61</v>
          </cell>
          <cell r="K2272">
            <v>5</v>
          </cell>
          <cell r="L2272"/>
          <cell r="M2272"/>
          <cell r="N2272"/>
          <cell r="AD2272">
            <v>4</v>
          </cell>
          <cell r="AE2272"/>
          <cell r="AF2272"/>
          <cell r="AG2272"/>
          <cell r="AH2272"/>
          <cell r="AI2272"/>
          <cell r="AJ2272">
            <v>59</v>
          </cell>
          <cell r="AL2272">
            <v>4370700</v>
          </cell>
        </row>
        <row r="2273">
          <cell r="C2273">
            <v>65</v>
          </cell>
          <cell r="E2273">
            <v>55</v>
          </cell>
          <cell r="AL2273">
            <v>8012950</v>
          </cell>
        </row>
        <row r="2274">
          <cell r="C2274">
            <v>0</v>
          </cell>
          <cell r="E2274"/>
          <cell r="AL2274">
            <v>0</v>
          </cell>
        </row>
        <row r="2275">
          <cell r="P2275">
            <v>0</v>
          </cell>
          <cell r="Q2275">
            <v>57</v>
          </cell>
          <cell r="S2275">
            <v>0</v>
          </cell>
          <cell r="T2275">
            <v>0</v>
          </cell>
          <cell r="V2275">
            <v>0</v>
          </cell>
          <cell r="W2275">
            <v>0</v>
          </cell>
          <cell r="Y2275">
            <v>0</v>
          </cell>
          <cell r="Z2275">
            <v>39</v>
          </cell>
        </row>
        <row r="2278">
          <cell r="C2278">
            <v>0</v>
          </cell>
        </row>
        <row r="2298">
          <cell r="C2298">
            <v>147</v>
          </cell>
          <cell r="D2298">
            <v>147</v>
          </cell>
          <cell r="E2298">
            <v>147</v>
          </cell>
          <cell r="F2298">
            <v>0</v>
          </cell>
          <cell r="G2298">
            <v>0</v>
          </cell>
          <cell r="AA2298">
            <v>0</v>
          </cell>
          <cell r="AB2298">
            <v>126</v>
          </cell>
          <cell r="AC2298">
            <v>21</v>
          </cell>
          <cell r="AD2298">
            <v>0</v>
          </cell>
          <cell r="AE2298">
            <v>0</v>
          </cell>
          <cell r="AF2298">
            <v>0</v>
          </cell>
          <cell r="AG2298">
            <v>0</v>
          </cell>
          <cell r="AH2298">
            <v>0</v>
          </cell>
          <cell r="AI2298">
            <v>0</v>
          </cell>
          <cell r="AJ2298">
            <v>0</v>
          </cell>
        </row>
        <row r="2505">
          <cell r="C2505">
            <v>92</v>
          </cell>
          <cell r="H2505">
            <v>82</v>
          </cell>
          <cell r="I2505">
            <v>70</v>
          </cell>
          <cell r="J2505">
            <v>12</v>
          </cell>
          <cell r="K2505">
            <v>4</v>
          </cell>
          <cell r="L2505">
            <v>5</v>
          </cell>
          <cell r="M2505">
            <v>1</v>
          </cell>
          <cell r="N2505">
            <v>0</v>
          </cell>
          <cell r="AD2505">
            <v>0</v>
          </cell>
          <cell r="AE2505">
            <v>0</v>
          </cell>
          <cell r="AF2505">
            <v>0</v>
          </cell>
          <cell r="AG2505">
            <v>0</v>
          </cell>
          <cell r="AH2505">
            <v>0</v>
          </cell>
          <cell r="AI2505">
            <v>0</v>
          </cell>
          <cell r="AJ2505">
            <v>13</v>
          </cell>
          <cell r="AL2505">
            <v>18195650</v>
          </cell>
        </row>
        <row r="2508">
          <cell r="C2508">
            <v>4</v>
          </cell>
          <cell r="H2508">
            <v>4</v>
          </cell>
        </row>
        <row r="2509">
          <cell r="C2509">
            <v>0</v>
          </cell>
          <cell r="H2509">
            <v>0</v>
          </cell>
        </row>
        <row r="2510">
          <cell r="C2510">
            <v>2</v>
          </cell>
          <cell r="H2510">
            <v>2</v>
          </cell>
        </row>
        <row r="2512">
          <cell r="P2512">
            <v>4</v>
          </cell>
          <cell r="Q2512">
            <v>18</v>
          </cell>
          <cell r="S2512">
            <v>0</v>
          </cell>
          <cell r="T2512">
            <v>12</v>
          </cell>
          <cell r="V2512">
            <v>0</v>
          </cell>
          <cell r="W2512">
            <v>0</v>
          </cell>
          <cell r="Y2512">
            <v>9</v>
          </cell>
          <cell r="Z2512">
            <v>38</v>
          </cell>
        </row>
        <row r="2517">
          <cell r="C2517">
            <v>11</v>
          </cell>
          <cell r="H2517">
            <v>8</v>
          </cell>
          <cell r="I2517">
            <v>7</v>
          </cell>
          <cell r="J2517">
            <v>1</v>
          </cell>
          <cell r="K2517">
            <v>0</v>
          </cell>
          <cell r="L2517">
            <v>2</v>
          </cell>
          <cell r="M2517">
            <v>1</v>
          </cell>
          <cell r="N2517">
            <v>0</v>
          </cell>
          <cell r="P2517">
            <v>0</v>
          </cell>
          <cell r="Q2517">
            <v>3</v>
          </cell>
          <cell r="S2517">
            <v>3</v>
          </cell>
          <cell r="T2517">
            <v>4</v>
          </cell>
          <cell r="V2517">
            <v>0</v>
          </cell>
          <cell r="W2517">
            <v>0</v>
          </cell>
          <cell r="Y2517">
            <v>0</v>
          </cell>
          <cell r="Z2517">
            <v>1</v>
          </cell>
          <cell r="AD2517">
            <v>0</v>
          </cell>
          <cell r="AE2517">
            <v>0</v>
          </cell>
          <cell r="AF2517">
            <v>1</v>
          </cell>
          <cell r="AG2517">
            <v>0</v>
          </cell>
          <cell r="AH2517">
            <v>0</v>
          </cell>
          <cell r="AI2517">
            <v>0</v>
          </cell>
          <cell r="AJ2517">
            <v>1</v>
          </cell>
          <cell r="AL2517">
            <v>487230</v>
          </cell>
        </row>
        <row r="2529">
          <cell r="C2529">
            <v>4</v>
          </cell>
          <cell r="D2529">
            <v>4</v>
          </cell>
          <cell r="E2529">
            <v>4</v>
          </cell>
          <cell r="F2529">
            <v>0</v>
          </cell>
          <cell r="G2529">
            <v>0</v>
          </cell>
          <cell r="AA2529">
            <v>4</v>
          </cell>
          <cell r="AB2529">
            <v>0</v>
          </cell>
          <cell r="AC2529">
            <v>0</v>
          </cell>
          <cell r="AD2529">
            <v>0</v>
          </cell>
          <cell r="AE2529">
            <v>0</v>
          </cell>
          <cell r="AF2529">
            <v>0</v>
          </cell>
          <cell r="AG2529">
            <v>0</v>
          </cell>
          <cell r="AH2529">
            <v>0</v>
          </cell>
          <cell r="AI2529">
            <v>0</v>
          </cell>
          <cell r="AJ2529">
            <v>0</v>
          </cell>
          <cell r="AL2529">
            <v>185830</v>
          </cell>
        </row>
        <row r="2584">
          <cell r="C2584">
            <v>0</v>
          </cell>
          <cell r="E2584">
            <v>0</v>
          </cell>
        </row>
        <row r="2587">
          <cell r="C2587">
            <v>33</v>
          </cell>
          <cell r="E2587">
            <v>23</v>
          </cell>
          <cell r="AL2587">
            <v>726800</v>
          </cell>
        </row>
        <row r="2596">
          <cell r="C2596">
            <v>0</v>
          </cell>
          <cell r="E2596">
            <v>0</v>
          </cell>
        </row>
        <row r="2598">
          <cell r="C2598">
            <v>154</v>
          </cell>
          <cell r="E2598">
            <v>154</v>
          </cell>
          <cell r="AL2598">
            <v>3206280</v>
          </cell>
        </row>
        <row r="2599">
          <cell r="C2599">
            <v>142</v>
          </cell>
          <cell r="E2599">
            <v>142</v>
          </cell>
          <cell r="AL2599">
            <v>9301000</v>
          </cell>
        </row>
        <row r="2600">
          <cell r="C2600">
            <v>0</v>
          </cell>
          <cell r="E2600"/>
          <cell r="AL2600">
            <v>0</v>
          </cell>
        </row>
        <row r="2601">
          <cell r="C2601">
            <v>259</v>
          </cell>
          <cell r="E2601">
            <v>257</v>
          </cell>
          <cell r="AL2601">
            <v>732450</v>
          </cell>
        </row>
        <row r="2602">
          <cell r="C2602">
            <v>0</v>
          </cell>
          <cell r="E2602"/>
          <cell r="AL2602">
            <v>0</v>
          </cell>
        </row>
        <row r="2603">
          <cell r="C2603">
            <v>0</v>
          </cell>
          <cell r="E2603"/>
          <cell r="AL2603">
            <v>0</v>
          </cell>
        </row>
        <row r="2604">
          <cell r="C2604">
            <v>0</v>
          </cell>
          <cell r="E2604"/>
          <cell r="AL2604">
            <v>0</v>
          </cell>
        </row>
        <row r="2625">
          <cell r="C2625">
            <v>1214</v>
          </cell>
          <cell r="E2625">
            <v>1214</v>
          </cell>
          <cell r="AL2625">
            <v>5891450</v>
          </cell>
        </row>
        <row r="2651">
          <cell r="E2651">
            <v>427</v>
          </cell>
          <cell r="AL2651">
            <v>12024400</v>
          </cell>
        </row>
        <row r="2661">
          <cell r="C2661">
            <v>7</v>
          </cell>
          <cell r="H2661">
            <v>7</v>
          </cell>
          <cell r="I2661">
            <v>7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AD2661">
            <v>0</v>
          </cell>
          <cell r="AE2661">
            <v>0</v>
          </cell>
          <cell r="AF2661">
            <v>0</v>
          </cell>
          <cell r="AG2661">
            <v>0</v>
          </cell>
          <cell r="AH2661">
            <v>0</v>
          </cell>
          <cell r="AI2661">
            <v>0</v>
          </cell>
          <cell r="AJ2661">
            <v>0</v>
          </cell>
        </row>
        <row r="2662">
          <cell r="C2662">
            <v>434</v>
          </cell>
          <cell r="P2662">
            <v>0</v>
          </cell>
          <cell r="Q2662">
            <v>0</v>
          </cell>
          <cell r="S2662">
            <v>0</v>
          </cell>
          <cell r="T2662">
            <v>0</v>
          </cell>
          <cell r="V2662">
            <v>0</v>
          </cell>
          <cell r="W2662">
            <v>0</v>
          </cell>
          <cell r="Y2662">
            <v>0</v>
          </cell>
          <cell r="Z2662">
            <v>0</v>
          </cell>
        </row>
        <row r="2684">
          <cell r="C2684">
            <v>22</v>
          </cell>
          <cell r="E2684">
            <v>22</v>
          </cell>
          <cell r="H2684"/>
          <cell r="I2684"/>
          <cell r="J2684"/>
          <cell r="K2684"/>
          <cell r="L2684"/>
          <cell r="M2684"/>
          <cell r="N2684"/>
          <cell r="AD2684"/>
          <cell r="AE2684"/>
          <cell r="AF2684"/>
          <cell r="AG2684"/>
          <cell r="AH2684"/>
          <cell r="AI2684"/>
          <cell r="AJ2684"/>
          <cell r="AL2684">
            <v>760760</v>
          </cell>
        </row>
        <row r="2685">
          <cell r="C2685">
            <v>1</v>
          </cell>
          <cell r="E2685">
            <v>1</v>
          </cell>
          <cell r="H2685"/>
          <cell r="I2685"/>
          <cell r="J2685"/>
          <cell r="K2685"/>
          <cell r="L2685"/>
          <cell r="M2685"/>
          <cell r="N2685"/>
          <cell r="AD2685"/>
          <cell r="AE2685"/>
          <cell r="AF2685"/>
          <cell r="AG2685"/>
          <cell r="AH2685"/>
          <cell r="AI2685"/>
          <cell r="AJ2685"/>
          <cell r="AL2685">
            <v>63600</v>
          </cell>
        </row>
        <row r="2688">
          <cell r="C2688">
            <v>216</v>
          </cell>
          <cell r="H2688">
            <v>216</v>
          </cell>
          <cell r="I2688">
            <v>214</v>
          </cell>
          <cell r="J2688">
            <v>2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P2688">
            <v>4</v>
          </cell>
          <cell r="Q2688">
            <v>3</v>
          </cell>
          <cell r="S2688">
            <v>0</v>
          </cell>
          <cell r="T2688">
            <v>0</v>
          </cell>
          <cell r="V2688">
            <v>0</v>
          </cell>
          <cell r="W2688">
            <v>0</v>
          </cell>
          <cell r="Y2688">
            <v>0</v>
          </cell>
          <cell r="Z2688">
            <v>0</v>
          </cell>
          <cell r="AD2688">
            <v>0</v>
          </cell>
          <cell r="AE2688">
            <v>0</v>
          </cell>
          <cell r="AF2688">
            <v>0</v>
          </cell>
          <cell r="AG2688">
            <v>0</v>
          </cell>
          <cell r="AH2688">
            <v>0</v>
          </cell>
          <cell r="AI2688">
            <v>0</v>
          </cell>
          <cell r="AJ2688">
            <v>2</v>
          </cell>
          <cell r="AL2688">
            <v>8390190</v>
          </cell>
        </row>
        <row r="2738">
          <cell r="C2738">
            <v>0</v>
          </cell>
        </row>
        <row r="2741">
          <cell r="C2741">
            <v>178</v>
          </cell>
          <cell r="E2741">
            <v>178</v>
          </cell>
          <cell r="AL2741">
            <v>3883960</v>
          </cell>
        </row>
        <row r="2742">
          <cell r="C2742">
            <v>0</v>
          </cell>
          <cell r="E2742"/>
          <cell r="AL2742">
            <v>0</v>
          </cell>
        </row>
        <row r="2745">
          <cell r="C2745">
            <v>0</v>
          </cell>
          <cell r="E2745"/>
          <cell r="AL2745">
            <v>0</v>
          </cell>
        </row>
        <row r="2746">
          <cell r="C2746">
            <v>0</v>
          </cell>
          <cell r="E2746"/>
          <cell r="AL2746">
            <v>0</v>
          </cell>
        </row>
        <row r="2747">
          <cell r="C2747">
            <v>0</v>
          </cell>
          <cell r="E2747"/>
          <cell r="AL2747">
            <v>0</v>
          </cell>
        </row>
        <row r="2748">
          <cell r="C2748">
            <v>0</v>
          </cell>
          <cell r="E2748"/>
          <cell r="AL2748">
            <v>0</v>
          </cell>
        </row>
        <row r="2749">
          <cell r="C2749">
            <v>0</v>
          </cell>
          <cell r="E2749"/>
          <cell r="AL2749">
            <v>0</v>
          </cell>
        </row>
        <row r="2750">
          <cell r="C2750">
            <v>0</v>
          </cell>
          <cell r="E2750"/>
          <cell r="AL2750">
            <v>0</v>
          </cell>
        </row>
        <row r="2751">
          <cell r="C2751">
            <v>0</v>
          </cell>
          <cell r="E2751"/>
          <cell r="AL2751">
            <v>0</v>
          </cell>
        </row>
        <row r="2752">
          <cell r="C2752">
            <v>0</v>
          </cell>
          <cell r="E2752"/>
          <cell r="AL2752">
            <v>0</v>
          </cell>
        </row>
        <row r="2753">
          <cell r="C2753">
            <v>0</v>
          </cell>
          <cell r="E2753"/>
          <cell r="AL2753">
            <v>0</v>
          </cell>
        </row>
        <row r="2754">
          <cell r="C2754">
            <v>0</v>
          </cell>
          <cell r="E2754"/>
          <cell r="AL2754">
            <v>0</v>
          </cell>
        </row>
        <row r="2755">
          <cell r="C2755">
            <v>0</v>
          </cell>
          <cell r="E2755"/>
          <cell r="AL2755">
            <v>0</v>
          </cell>
        </row>
        <row r="2756">
          <cell r="C2756">
            <v>0</v>
          </cell>
          <cell r="E2756"/>
          <cell r="AL2756">
            <v>0</v>
          </cell>
        </row>
        <row r="2757">
          <cell r="C2757">
            <v>0</v>
          </cell>
          <cell r="E2757"/>
          <cell r="AL2757">
            <v>0</v>
          </cell>
        </row>
        <row r="2758">
          <cell r="C2758">
            <v>0</v>
          </cell>
          <cell r="E2758"/>
          <cell r="AL2758">
            <v>0</v>
          </cell>
        </row>
        <row r="2759">
          <cell r="C2759">
            <v>0</v>
          </cell>
          <cell r="E2759"/>
          <cell r="AL2759">
            <v>0</v>
          </cell>
        </row>
        <row r="2760">
          <cell r="C2760">
            <v>0</v>
          </cell>
          <cell r="E2760"/>
          <cell r="AL2760">
            <v>0</v>
          </cell>
        </row>
        <row r="2761">
          <cell r="C2761">
            <v>0</v>
          </cell>
          <cell r="E2761"/>
          <cell r="AL2761">
            <v>0</v>
          </cell>
        </row>
        <row r="2762">
          <cell r="C2762">
            <v>0</v>
          </cell>
          <cell r="E2762"/>
          <cell r="AL2762">
            <v>0</v>
          </cell>
        </row>
        <row r="2763">
          <cell r="C2763">
            <v>0</v>
          </cell>
          <cell r="E2763"/>
          <cell r="AL2763">
            <v>0</v>
          </cell>
        </row>
        <row r="2764">
          <cell r="C2764">
            <v>0</v>
          </cell>
          <cell r="E2764"/>
          <cell r="AL2764">
            <v>0</v>
          </cell>
        </row>
        <row r="2765">
          <cell r="C2765">
            <v>0</v>
          </cell>
          <cell r="E2765"/>
          <cell r="AL2765">
            <v>0</v>
          </cell>
        </row>
        <row r="2766">
          <cell r="C2766">
            <v>0</v>
          </cell>
          <cell r="E2766"/>
          <cell r="AL2766">
            <v>0</v>
          </cell>
        </row>
        <row r="2767">
          <cell r="C2767">
            <v>0</v>
          </cell>
          <cell r="E2767"/>
          <cell r="AL2767">
            <v>0</v>
          </cell>
        </row>
        <row r="2768">
          <cell r="C2768">
            <v>0</v>
          </cell>
          <cell r="E2768"/>
          <cell r="AL2768">
            <v>0</v>
          </cell>
        </row>
        <row r="2769">
          <cell r="C2769">
            <v>0</v>
          </cell>
          <cell r="E2769"/>
          <cell r="AL2769">
            <v>0</v>
          </cell>
        </row>
        <row r="2770">
          <cell r="C2770">
            <v>0</v>
          </cell>
          <cell r="E2770"/>
          <cell r="AL2770">
            <v>0</v>
          </cell>
        </row>
        <row r="2771">
          <cell r="C2771">
            <v>0</v>
          </cell>
          <cell r="E2771"/>
          <cell r="AL2771">
            <v>0</v>
          </cell>
        </row>
        <row r="2772">
          <cell r="C2772">
            <v>0</v>
          </cell>
          <cell r="E2772"/>
          <cell r="AL2772">
            <v>0</v>
          </cell>
        </row>
        <row r="2773">
          <cell r="C2773">
            <v>0</v>
          </cell>
          <cell r="E2773"/>
          <cell r="AL2773">
            <v>0</v>
          </cell>
        </row>
        <row r="2774">
          <cell r="C2774">
            <v>0</v>
          </cell>
          <cell r="E2774"/>
          <cell r="AL2774">
            <v>0</v>
          </cell>
        </row>
        <row r="2775">
          <cell r="C2775">
            <v>0</v>
          </cell>
          <cell r="E2775"/>
          <cell r="AL2775">
            <v>0</v>
          </cell>
        </row>
        <row r="2776">
          <cell r="C2776">
            <v>0</v>
          </cell>
          <cell r="E2776"/>
          <cell r="AL2776">
            <v>0</v>
          </cell>
        </row>
        <row r="2777">
          <cell r="C2777">
            <v>0</v>
          </cell>
          <cell r="E2777"/>
          <cell r="AL2777">
            <v>0</v>
          </cell>
        </row>
        <row r="2778">
          <cell r="C2778">
            <v>0</v>
          </cell>
          <cell r="E2778"/>
          <cell r="AL2778">
            <v>0</v>
          </cell>
        </row>
        <row r="2779">
          <cell r="C2779">
            <v>0</v>
          </cell>
          <cell r="E2779"/>
          <cell r="AL2779">
            <v>0</v>
          </cell>
        </row>
        <row r="2780">
          <cell r="C2780">
            <v>0</v>
          </cell>
          <cell r="E2780"/>
          <cell r="AL2780">
            <v>0</v>
          </cell>
        </row>
        <row r="2781">
          <cell r="C2781">
            <v>0</v>
          </cell>
          <cell r="E2781"/>
          <cell r="AL2781">
            <v>0</v>
          </cell>
        </row>
        <row r="2782">
          <cell r="C2782">
            <v>111</v>
          </cell>
          <cell r="E2782">
            <v>111</v>
          </cell>
          <cell r="AL2782">
            <v>4391160</v>
          </cell>
        </row>
        <row r="2785">
          <cell r="C2785">
            <v>0</v>
          </cell>
        </row>
        <row r="2786">
          <cell r="C2786">
            <v>0</v>
          </cell>
        </row>
        <row r="2787">
          <cell r="C2787">
            <v>0</v>
          </cell>
        </row>
        <row r="2788">
          <cell r="C2788">
            <v>0</v>
          </cell>
        </row>
        <row r="2789">
          <cell r="C2789">
            <v>0</v>
          </cell>
        </row>
        <row r="2790">
          <cell r="C2790">
            <v>0</v>
          </cell>
        </row>
        <row r="2791">
          <cell r="C2791">
            <v>0</v>
          </cell>
        </row>
        <row r="2812">
          <cell r="C2812">
            <v>0</v>
          </cell>
        </row>
        <row r="2814">
          <cell r="C2814">
            <v>11</v>
          </cell>
          <cell r="E2814">
            <v>11</v>
          </cell>
          <cell r="AL2814">
            <v>85690</v>
          </cell>
        </row>
        <row r="2815">
          <cell r="C2815">
            <v>0</v>
          </cell>
          <cell r="E2815"/>
          <cell r="AL2815">
            <v>0</v>
          </cell>
        </row>
        <row r="2816">
          <cell r="C2816">
            <v>0</v>
          </cell>
          <cell r="E2816"/>
          <cell r="AL2816">
            <v>0</v>
          </cell>
        </row>
        <row r="2817">
          <cell r="C2817">
            <v>0</v>
          </cell>
          <cell r="E2817"/>
          <cell r="AL2817">
            <v>0</v>
          </cell>
        </row>
        <row r="2818">
          <cell r="C2818">
            <v>0</v>
          </cell>
          <cell r="E2818"/>
          <cell r="AL2818">
            <v>0</v>
          </cell>
        </row>
        <row r="2937">
          <cell r="C2937">
            <v>0</v>
          </cell>
        </row>
        <row r="2938">
          <cell r="C2938">
            <v>0</v>
          </cell>
        </row>
        <row r="2939">
          <cell r="C2939">
            <v>15</v>
          </cell>
          <cell r="D2939">
            <v>15</v>
          </cell>
          <cell r="E2939">
            <v>15</v>
          </cell>
          <cell r="F2939">
            <v>0</v>
          </cell>
          <cell r="G2939">
            <v>0</v>
          </cell>
          <cell r="AA2939">
            <v>7</v>
          </cell>
          <cell r="AB2939">
            <v>4</v>
          </cell>
          <cell r="AC2939">
            <v>4</v>
          </cell>
          <cell r="AD2939">
            <v>0</v>
          </cell>
          <cell r="AE2939">
            <v>0</v>
          </cell>
          <cell r="AF2939">
            <v>0</v>
          </cell>
          <cell r="AG2939">
            <v>0</v>
          </cell>
          <cell r="AH2939">
            <v>0</v>
          </cell>
          <cell r="AI2939">
            <v>5</v>
          </cell>
          <cell r="AJ2939">
            <v>0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2018</v>
          </cell>
        </row>
      </sheetData>
      <sheetData sheetId="1">
        <row r="5">
          <cell r="C5">
            <v>0</v>
          </cell>
          <cell r="E5"/>
          <cell r="AL5">
            <v>0</v>
          </cell>
        </row>
        <row r="6">
          <cell r="C6">
            <v>0</v>
          </cell>
          <cell r="E6"/>
          <cell r="AL6">
            <v>0</v>
          </cell>
        </row>
        <row r="7">
          <cell r="C7">
            <v>4861</v>
          </cell>
          <cell r="E7">
            <v>4659</v>
          </cell>
          <cell r="AL7">
            <v>59215890</v>
          </cell>
        </row>
        <row r="8">
          <cell r="C8">
            <v>0</v>
          </cell>
          <cell r="E8"/>
          <cell r="AL8">
            <v>0</v>
          </cell>
        </row>
        <row r="9">
          <cell r="C9">
            <v>0</v>
          </cell>
          <cell r="E9"/>
          <cell r="AL9">
            <v>0</v>
          </cell>
        </row>
        <row r="10">
          <cell r="C10">
            <v>0</v>
          </cell>
          <cell r="E10"/>
          <cell r="AL10">
            <v>0</v>
          </cell>
        </row>
        <row r="11">
          <cell r="C11">
            <v>263</v>
          </cell>
          <cell r="E11">
            <v>176</v>
          </cell>
          <cell r="AL11">
            <v>2803680</v>
          </cell>
        </row>
        <row r="12">
          <cell r="C12">
            <v>0</v>
          </cell>
          <cell r="E12"/>
          <cell r="AL12">
            <v>0</v>
          </cell>
        </row>
        <row r="13">
          <cell r="C13">
            <v>0</v>
          </cell>
          <cell r="E13"/>
          <cell r="AL13">
            <v>0</v>
          </cell>
        </row>
        <row r="14">
          <cell r="C14">
            <v>0</v>
          </cell>
          <cell r="E14"/>
          <cell r="AL14">
            <v>0</v>
          </cell>
        </row>
        <row r="15">
          <cell r="C15">
            <v>2079</v>
          </cell>
          <cell r="E15">
            <v>2079</v>
          </cell>
          <cell r="AL15">
            <v>13347180</v>
          </cell>
        </row>
        <row r="16">
          <cell r="C16">
            <v>1238</v>
          </cell>
          <cell r="E16">
            <v>1238</v>
          </cell>
          <cell r="AL16">
            <v>9544980</v>
          </cell>
        </row>
        <row r="17">
          <cell r="C17">
            <v>2523</v>
          </cell>
          <cell r="E17">
            <v>2523</v>
          </cell>
          <cell r="AL17">
            <v>24094650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8">
          <cell r="C28">
            <v>2105</v>
          </cell>
          <cell r="E28">
            <v>2098</v>
          </cell>
          <cell r="AL28">
            <v>2622500</v>
          </cell>
        </row>
        <row r="29">
          <cell r="C29">
            <v>0</v>
          </cell>
          <cell r="E29"/>
          <cell r="AL29">
            <v>0</v>
          </cell>
        </row>
        <row r="30">
          <cell r="C30">
            <v>0</v>
          </cell>
          <cell r="E30"/>
          <cell r="AL30">
            <v>0</v>
          </cell>
        </row>
        <row r="31">
          <cell r="C31">
            <v>114</v>
          </cell>
          <cell r="E31">
            <v>114</v>
          </cell>
          <cell r="AL31">
            <v>193800</v>
          </cell>
        </row>
        <row r="32">
          <cell r="C32">
            <v>1300</v>
          </cell>
          <cell r="E32">
            <v>1300</v>
          </cell>
          <cell r="AL32">
            <v>1781000</v>
          </cell>
        </row>
        <row r="33">
          <cell r="C33">
            <v>0</v>
          </cell>
          <cell r="E33"/>
          <cell r="AL33">
            <v>0</v>
          </cell>
        </row>
        <row r="35">
          <cell r="C35">
            <v>239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3">
          <cell r="C43">
            <v>0</v>
          </cell>
          <cell r="E43"/>
          <cell r="AL43">
            <v>0</v>
          </cell>
        </row>
        <row r="44">
          <cell r="C44">
            <v>874</v>
          </cell>
          <cell r="E44">
            <v>874</v>
          </cell>
          <cell r="AL44">
            <v>1975240</v>
          </cell>
        </row>
        <row r="45">
          <cell r="C45">
            <v>52</v>
          </cell>
          <cell r="E45">
            <v>52</v>
          </cell>
          <cell r="AL45">
            <v>117520</v>
          </cell>
        </row>
        <row r="46">
          <cell r="C46">
            <v>306</v>
          </cell>
          <cell r="E46">
            <v>306</v>
          </cell>
          <cell r="AL46">
            <v>211140</v>
          </cell>
        </row>
        <row r="48">
          <cell r="C48">
            <v>0</v>
          </cell>
        </row>
        <row r="52">
          <cell r="C52">
            <v>221</v>
          </cell>
          <cell r="E52">
            <v>221</v>
          </cell>
          <cell r="AL52">
            <v>433160</v>
          </cell>
        </row>
        <row r="53">
          <cell r="C53">
            <v>10</v>
          </cell>
          <cell r="E53">
            <v>10</v>
          </cell>
          <cell r="AL53">
            <v>19600</v>
          </cell>
        </row>
        <row r="54">
          <cell r="C54">
            <v>277</v>
          </cell>
          <cell r="E54">
            <v>277</v>
          </cell>
          <cell r="AL54">
            <v>313010</v>
          </cell>
        </row>
        <row r="56">
          <cell r="C56">
            <v>26</v>
          </cell>
        </row>
        <row r="57">
          <cell r="C57">
            <v>0</v>
          </cell>
        </row>
        <row r="61">
          <cell r="C61">
            <v>202</v>
          </cell>
          <cell r="E61">
            <v>202</v>
          </cell>
          <cell r="AL61">
            <v>171700</v>
          </cell>
        </row>
        <row r="62">
          <cell r="C62">
            <v>0</v>
          </cell>
          <cell r="E62"/>
          <cell r="AL62">
            <v>0</v>
          </cell>
        </row>
        <row r="63">
          <cell r="C63">
            <v>0</v>
          </cell>
          <cell r="E63"/>
          <cell r="AL63">
            <v>0</v>
          </cell>
        </row>
        <row r="66">
          <cell r="C66">
            <v>436</v>
          </cell>
          <cell r="E66">
            <v>416</v>
          </cell>
          <cell r="AL66">
            <v>312000</v>
          </cell>
        </row>
        <row r="67">
          <cell r="C67">
            <v>107</v>
          </cell>
          <cell r="E67">
            <v>107</v>
          </cell>
          <cell r="AL67">
            <v>1816860</v>
          </cell>
        </row>
        <row r="68">
          <cell r="C68">
            <v>125</v>
          </cell>
          <cell r="E68">
            <v>121</v>
          </cell>
          <cell r="AL68">
            <v>4719000</v>
          </cell>
        </row>
        <row r="69">
          <cell r="C69">
            <v>6677</v>
          </cell>
          <cell r="E69">
            <v>6677</v>
          </cell>
          <cell r="AL69">
            <v>15090020</v>
          </cell>
        </row>
        <row r="70">
          <cell r="C70">
            <v>0</v>
          </cell>
          <cell r="E70"/>
          <cell r="AL70">
            <v>0</v>
          </cell>
        </row>
        <row r="72">
          <cell r="C72">
            <v>0</v>
          </cell>
          <cell r="E72"/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5">
          <cell r="C115">
            <v>4939</v>
          </cell>
          <cell r="E115">
            <v>4547</v>
          </cell>
          <cell r="AL115">
            <v>169648570</v>
          </cell>
        </row>
        <row r="116">
          <cell r="C116">
            <v>0</v>
          </cell>
          <cell r="E116"/>
          <cell r="AL116">
            <v>0</v>
          </cell>
        </row>
        <row r="117">
          <cell r="C117">
            <v>0</v>
          </cell>
          <cell r="E117"/>
          <cell r="AL117">
            <v>0</v>
          </cell>
        </row>
        <row r="118">
          <cell r="C118">
            <v>229</v>
          </cell>
          <cell r="E118">
            <v>228</v>
          </cell>
          <cell r="AL118">
            <v>35365080</v>
          </cell>
        </row>
        <row r="119">
          <cell r="C119">
            <v>0</v>
          </cell>
          <cell r="E119"/>
          <cell r="AL119">
            <v>0</v>
          </cell>
        </row>
        <row r="120">
          <cell r="C120">
            <v>0</v>
          </cell>
          <cell r="E120"/>
          <cell r="AL120">
            <v>0</v>
          </cell>
        </row>
        <row r="121">
          <cell r="C121">
            <v>169</v>
          </cell>
          <cell r="E121">
            <v>169</v>
          </cell>
          <cell r="AL121">
            <v>12661480</v>
          </cell>
        </row>
        <row r="122">
          <cell r="C122">
            <v>129</v>
          </cell>
          <cell r="E122">
            <v>129</v>
          </cell>
          <cell r="AL122">
            <v>9664680</v>
          </cell>
        </row>
        <row r="123">
          <cell r="C123">
            <v>0</v>
          </cell>
          <cell r="E123"/>
          <cell r="AL123">
            <v>0</v>
          </cell>
        </row>
        <row r="124">
          <cell r="C124">
            <v>117</v>
          </cell>
          <cell r="E124">
            <v>115</v>
          </cell>
          <cell r="AL124">
            <v>7729150</v>
          </cell>
        </row>
        <row r="125">
          <cell r="C125">
            <v>0</v>
          </cell>
          <cell r="E125"/>
          <cell r="AL125">
            <v>0</v>
          </cell>
        </row>
        <row r="126">
          <cell r="C126">
            <v>0</v>
          </cell>
          <cell r="E126"/>
          <cell r="AL126">
            <v>0</v>
          </cell>
        </row>
        <row r="127">
          <cell r="C127">
            <v>0</v>
          </cell>
          <cell r="E127"/>
          <cell r="AL127">
            <v>0</v>
          </cell>
        </row>
        <row r="130">
          <cell r="C130">
            <v>0</v>
          </cell>
          <cell r="E130"/>
          <cell r="AL130">
            <v>0</v>
          </cell>
        </row>
        <row r="131">
          <cell r="C131">
            <v>0</v>
          </cell>
          <cell r="E131"/>
          <cell r="AL131">
            <v>0</v>
          </cell>
        </row>
        <row r="132">
          <cell r="C132">
            <v>0</v>
          </cell>
          <cell r="E132"/>
          <cell r="AL132">
            <v>0</v>
          </cell>
        </row>
        <row r="133">
          <cell r="C133">
            <v>751</v>
          </cell>
          <cell r="E133">
            <v>709</v>
          </cell>
          <cell r="AL133">
            <v>3920770</v>
          </cell>
        </row>
        <row r="134">
          <cell r="C134">
            <v>0</v>
          </cell>
          <cell r="E134"/>
          <cell r="AL134">
            <v>0</v>
          </cell>
        </row>
        <row r="135">
          <cell r="C135">
            <v>0</v>
          </cell>
          <cell r="E135"/>
          <cell r="AL135">
            <v>0</v>
          </cell>
        </row>
        <row r="136">
          <cell r="C136">
            <v>0</v>
          </cell>
          <cell r="E136"/>
          <cell r="AL136">
            <v>0</v>
          </cell>
        </row>
        <row r="137">
          <cell r="C137">
            <v>44</v>
          </cell>
          <cell r="E137">
            <v>44</v>
          </cell>
          <cell r="AL137">
            <v>318560</v>
          </cell>
        </row>
        <row r="138">
          <cell r="C138">
            <v>0</v>
          </cell>
          <cell r="E138"/>
          <cell r="AL138">
            <v>0</v>
          </cell>
        </row>
        <row r="139">
          <cell r="C139">
            <v>0</v>
          </cell>
          <cell r="E139"/>
          <cell r="AL139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210">
          <cell r="C210">
            <v>26765</v>
          </cell>
          <cell r="D210">
            <v>26322</v>
          </cell>
          <cell r="E210">
            <v>26322</v>
          </cell>
          <cell r="F210">
            <v>0</v>
          </cell>
          <cell r="G210">
            <v>443</v>
          </cell>
          <cell r="AA210">
            <v>12055</v>
          </cell>
          <cell r="AB210">
            <v>4582</v>
          </cell>
          <cell r="AC210">
            <v>10128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44</v>
          </cell>
          <cell r="AJ210">
            <v>0</v>
          </cell>
          <cell r="AL210">
            <v>29682500</v>
          </cell>
        </row>
        <row r="212">
          <cell r="E212"/>
        </row>
        <row r="213">
          <cell r="E213"/>
        </row>
        <row r="214">
          <cell r="E214">
            <v>377</v>
          </cell>
        </row>
        <row r="215">
          <cell r="E215">
            <v>294</v>
          </cell>
        </row>
        <row r="216">
          <cell r="E216">
            <v>305</v>
          </cell>
        </row>
        <row r="217">
          <cell r="E217"/>
        </row>
        <row r="218">
          <cell r="E218">
            <v>12</v>
          </cell>
        </row>
        <row r="219">
          <cell r="E219"/>
        </row>
        <row r="220">
          <cell r="E220"/>
        </row>
        <row r="221">
          <cell r="E221">
            <v>1366</v>
          </cell>
        </row>
        <row r="222">
          <cell r="E222">
            <v>1284</v>
          </cell>
        </row>
        <row r="223">
          <cell r="E223">
            <v>532</v>
          </cell>
        </row>
        <row r="224">
          <cell r="E224"/>
        </row>
        <row r="225">
          <cell r="E225"/>
        </row>
        <row r="226">
          <cell r="E226"/>
        </row>
        <row r="227">
          <cell r="E227"/>
        </row>
        <row r="228">
          <cell r="E228">
            <v>394</v>
          </cell>
        </row>
        <row r="229">
          <cell r="E229">
            <v>638</v>
          </cell>
        </row>
        <row r="230">
          <cell r="E230"/>
        </row>
        <row r="231">
          <cell r="E231">
            <v>2944</v>
          </cell>
        </row>
        <row r="232">
          <cell r="E232">
            <v>14</v>
          </cell>
        </row>
        <row r="233">
          <cell r="E233">
            <v>338</v>
          </cell>
        </row>
        <row r="234">
          <cell r="E234">
            <v>347</v>
          </cell>
        </row>
        <row r="235">
          <cell r="E235">
            <v>384</v>
          </cell>
        </row>
        <row r="236">
          <cell r="E236">
            <v>120</v>
          </cell>
        </row>
        <row r="237">
          <cell r="E237"/>
        </row>
        <row r="238">
          <cell r="E238">
            <v>7158</v>
          </cell>
        </row>
        <row r="239">
          <cell r="E239"/>
        </row>
        <row r="240">
          <cell r="E240"/>
        </row>
        <row r="241">
          <cell r="E241"/>
        </row>
        <row r="242">
          <cell r="E242"/>
        </row>
        <row r="243">
          <cell r="E243"/>
        </row>
        <row r="244">
          <cell r="E244">
            <v>1201</v>
          </cell>
        </row>
        <row r="245">
          <cell r="E245">
            <v>345</v>
          </cell>
        </row>
        <row r="246">
          <cell r="E246"/>
        </row>
        <row r="247">
          <cell r="E247">
            <v>2312</v>
          </cell>
        </row>
        <row r="248">
          <cell r="E248">
            <v>968</v>
          </cell>
        </row>
        <row r="249">
          <cell r="E249">
            <v>1833</v>
          </cell>
        </row>
        <row r="250">
          <cell r="E250">
            <v>42</v>
          </cell>
        </row>
        <row r="251">
          <cell r="E251"/>
        </row>
        <row r="252">
          <cell r="E252"/>
        </row>
        <row r="253">
          <cell r="E253">
            <v>321</v>
          </cell>
        </row>
        <row r="254">
          <cell r="E254"/>
        </row>
        <row r="255">
          <cell r="E255"/>
        </row>
        <row r="256">
          <cell r="E256">
            <v>2756</v>
          </cell>
        </row>
        <row r="257">
          <cell r="E257"/>
        </row>
        <row r="258">
          <cell r="E258"/>
        </row>
        <row r="259">
          <cell r="E259">
            <v>862</v>
          </cell>
        </row>
        <row r="260">
          <cell r="E260"/>
        </row>
        <row r="261">
          <cell r="E261"/>
        </row>
        <row r="262">
          <cell r="E262">
            <v>2182</v>
          </cell>
        </row>
        <row r="263">
          <cell r="E263">
            <v>333</v>
          </cell>
        </row>
        <row r="264">
          <cell r="E264"/>
        </row>
        <row r="265">
          <cell r="E265"/>
        </row>
        <row r="266">
          <cell r="E266"/>
        </row>
        <row r="267">
          <cell r="E267"/>
        </row>
        <row r="268">
          <cell r="E268"/>
        </row>
        <row r="269">
          <cell r="E269"/>
        </row>
        <row r="270">
          <cell r="E270"/>
        </row>
        <row r="271">
          <cell r="E271"/>
        </row>
        <row r="272">
          <cell r="C272">
            <v>29861</v>
          </cell>
          <cell r="D272">
            <v>29662</v>
          </cell>
          <cell r="E272">
            <v>29662</v>
          </cell>
          <cell r="F272">
            <v>0</v>
          </cell>
          <cell r="G272">
            <v>199</v>
          </cell>
          <cell r="AA272">
            <v>11227</v>
          </cell>
          <cell r="AB272">
            <v>7877</v>
          </cell>
          <cell r="AC272">
            <v>10757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36</v>
          </cell>
          <cell r="AJ272">
            <v>0</v>
          </cell>
          <cell r="AL272">
            <v>44093180</v>
          </cell>
        </row>
        <row r="311">
          <cell r="C311">
            <v>1600</v>
          </cell>
          <cell r="D311">
            <v>1592</v>
          </cell>
          <cell r="E311">
            <v>1592</v>
          </cell>
          <cell r="F311">
            <v>0</v>
          </cell>
          <cell r="G311">
            <v>8</v>
          </cell>
          <cell r="AA311">
            <v>127</v>
          </cell>
          <cell r="AB311">
            <v>1457</v>
          </cell>
          <cell r="AC311">
            <v>16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57</v>
          </cell>
          <cell r="AJ311">
            <v>0</v>
          </cell>
          <cell r="AL311">
            <v>6290140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2</v>
          </cell>
          <cell r="AI318">
            <v>0</v>
          </cell>
          <cell r="AJ318">
            <v>0</v>
          </cell>
          <cell r="AL318">
            <v>0</v>
          </cell>
        </row>
        <row r="374">
          <cell r="C374">
            <v>2737</v>
          </cell>
          <cell r="D374">
            <v>2719</v>
          </cell>
          <cell r="E374">
            <v>2719</v>
          </cell>
          <cell r="F374">
            <v>0</v>
          </cell>
          <cell r="G374">
            <v>18</v>
          </cell>
          <cell r="AA374">
            <v>1172</v>
          </cell>
          <cell r="AB374">
            <v>436</v>
          </cell>
          <cell r="AC374">
            <v>1129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59</v>
          </cell>
          <cell r="AJ374">
            <v>0</v>
          </cell>
          <cell r="AL374">
            <v>14521760</v>
          </cell>
        </row>
        <row r="411">
          <cell r="C411">
            <v>5102</v>
          </cell>
          <cell r="D411">
            <v>5032</v>
          </cell>
          <cell r="E411">
            <v>5032</v>
          </cell>
          <cell r="F411">
            <v>0</v>
          </cell>
          <cell r="G411">
            <v>70</v>
          </cell>
          <cell r="AA411">
            <v>1735</v>
          </cell>
          <cell r="AB411">
            <v>3162</v>
          </cell>
          <cell r="AC411">
            <v>205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L411">
            <v>14237760</v>
          </cell>
        </row>
        <row r="413">
          <cell r="E413"/>
        </row>
        <row r="414">
          <cell r="E414"/>
        </row>
        <row r="415">
          <cell r="E415"/>
        </row>
        <row r="416">
          <cell r="E416"/>
        </row>
        <row r="417">
          <cell r="E417"/>
        </row>
        <row r="418">
          <cell r="E418"/>
        </row>
        <row r="419">
          <cell r="E419"/>
        </row>
        <row r="420">
          <cell r="E420">
            <v>9</v>
          </cell>
        </row>
        <row r="421">
          <cell r="E421"/>
        </row>
        <row r="422">
          <cell r="E422"/>
        </row>
        <row r="423">
          <cell r="E423"/>
        </row>
        <row r="424">
          <cell r="E424"/>
        </row>
        <row r="425">
          <cell r="E425"/>
        </row>
        <row r="426">
          <cell r="E426"/>
        </row>
        <row r="427">
          <cell r="E427">
            <v>39</v>
          </cell>
        </row>
        <row r="428">
          <cell r="E428"/>
        </row>
        <row r="429">
          <cell r="E429"/>
        </row>
        <row r="430">
          <cell r="E430"/>
        </row>
        <row r="431">
          <cell r="E431"/>
        </row>
        <row r="432">
          <cell r="C432">
            <v>48</v>
          </cell>
          <cell r="D432">
            <v>48</v>
          </cell>
          <cell r="E432">
            <v>48</v>
          </cell>
          <cell r="F432">
            <v>0</v>
          </cell>
          <cell r="G432">
            <v>0</v>
          </cell>
          <cell r="AA432">
            <v>3</v>
          </cell>
          <cell r="AB432">
            <v>45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L432">
            <v>147270</v>
          </cell>
        </row>
        <row r="451">
          <cell r="C451">
            <v>915</v>
          </cell>
          <cell r="D451">
            <v>908</v>
          </cell>
          <cell r="E451">
            <v>908</v>
          </cell>
          <cell r="F451">
            <v>0</v>
          </cell>
          <cell r="G451">
            <v>7</v>
          </cell>
          <cell r="AA451">
            <v>323</v>
          </cell>
          <cell r="AB451">
            <v>571</v>
          </cell>
          <cell r="AC451">
            <v>21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9</v>
          </cell>
          <cell r="AJ451">
            <v>0</v>
          </cell>
          <cell r="AL451">
            <v>4154440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73">
          <cell r="C473">
            <v>5456</v>
          </cell>
          <cell r="D473">
            <v>5276</v>
          </cell>
          <cell r="E473">
            <v>5276</v>
          </cell>
          <cell r="F473">
            <v>0</v>
          </cell>
          <cell r="G473">
            <v>180</v>
          </cell>
          <cell r="AA473">
            <v>3013</v>
          </cell>
          <cell r="AB473">
            <v>1097</v>
          </cell>
          <cell r="AC473">
            <v>1346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5">
          <cell r="E475">
            <v>2</v>
          </cell>
        </row>
        <row r="476">
          <cell r="E476"/>
        </row>
        <row r="477">
          <cell r="E477">
            <v>36</v>
          </cell>
        </row>
        <row r="478">
          <cell r="E478">
            <v>11</v>
          </cell>
        </row>
        <row r="479">
          <cell r="E479"/>
        </row>
        <row r="480">
          <cell r="E480"/>
        </row>
        <row r="481">
          <cell r="E481"/>
        </row>
        <row r="482">
          <cell r="E482"/>
        </row>
        <row r="483">
          <cell r="E483"/>
        </row>
        <row r="484">
          <cell r="E484"/>
        </row>
        <row r="485">
          <cell r="E485">
            <v>9</v>
          </cell>
        </row>
        <row r="486">
          <cell r="E486"/>
        </row>
        <row r="487">
          <cell r="E487"/>
        </row>
        <row r="488">
          <cell r="E488"/>
        </row>
        <row r="489">
          <cell r="E489"/>
        </row>
        <row r="490">
          <cell r="E490"/>
        </row>
        <row r="491">
          <cell r="E491"/>
        </row>
        <row r="492">
          <cell r="E492"/>
        </row>
        <row r="493">
          <cell r="E493"/>
        </row>
        <row r="494">
          <cell r="E494"/>
        </row>
        <row r="495">
          <cell r="E495"/>
        </row>
        <row r="496">
          <cell r="E496"/>
        </row>
        <row r="497">
          <cell r="E497"/>
        </row>
        <row r="498">
          <cell r="E498"/>
        </row>
        <row r="499">
          <cell r="E499"/>
        </row>
        <row r="500">
          <cell r="E500"/>
        </row>
        <row r="501">
          <cell r="E501"/>
        </row>
        <row r="502">
          <cell r="E502"/>
        </row>
        <row r="503">
          <cell r="E503"/>
        </row>
        <row r="504">
          <cell r="E504"/>
        </row>
        <row r="505">
          <cell r="E505"/>
        </row>
        <row r="506">
          <cell r="E506"/>
        </row>
        <row r="507">
          <cell r="E507"/>
        </row>
        <row r="508">
          <cell r="E508"/>
        </row>
        <row r="509">
          <cell r="E509"/>
        </row>
        <row r="510">
          <cell r="E510"/>
        </row>
        <row r="511">
          <cell r="E511"/>
        </row>
        <row r="512">
          <cell r="C512">
            <v>59</v>
          </cell>
          <cell r="D512">
            <v>58</v>
          </cell>
          <cell r="E512">
            <v>58</v>
          </cell>
          <cell r="F512">
            <v>0</v>
          </cell>
          <cell r="G512">
            <v>1</v>
          </cell>
          <cell r="AA512">
            <v>23</v>
          </cell>
          <cell r="AB512">
            <v>33</v>
          </cell>
          <cell r="AC512">
            <v>3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L512">
            <v>64410</v>
          </cell>
        </row>
        <row r="542">
          <cell r="C542">
            <v>2255</v>
          </cell>
          <cell r="D542">
            <v>2244</v>
          </cell>
          <cell r="E542">
            <v>2244</v>
          </cell>
          <cell r="F542">
            <v>0</v>
          </cell>
          <cell r="G542">
            <v>11</v>
          </cell>
          <cell r="AA542">
            <v>355</v>
          </cell>
          <cell r="AB542">
            <v>1245</v>
          </cell>
          <cell r="AC542">
            <v>655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L542">
            <v>3042800</v>
          </cell>
        </row>
        <row r="545">
          <cell r="E545"/>
        </row>
        <row r="546">
          <cell r="E546">
            <v>25</v>
          </cell>
        </row>
        <row r="547">
          <cell r="E547"/>
        </row>
        <row r="548">
          <cell r="E548"/>
        </row>
        <row r="549">
          <cell r="E549">
            <v>31</v>
          </cell>
        </row>
        <row r="550">
          <cell r="E550">
            <v>894</v>
          </cell>
        </row>
        <row r="551">
          <cell r="E551">
            <v>63</v>
          </cell>
        </row>
        <row r="552">
          <cell r="E552">
            <v>61</v>
          </cell>
        </row>
        <row r="553">
          <cell r="E553">
            <v>15</v>
          </cell>
        </row>
        <row r="554">
          <cell r="E554">
            <v>15</v>
          </cell>
        </row>
        <row r="555">
          <cell r="E555">
            <v>1</v>
          </cell>
        </row>
        <row r="556">
          <cell r="E556">
            <v>2</v>
          </cell>
        </row>
        <row r="557">
          <cell r="E557">
            <v>82</v>
          </cell>
        </row>
        <row r="558">
          <cell r="E558"/>
        </row>
        <row r="559">
          <cell r="E559">
            <v>4</v>
          </cell>
        </row>
        <row r="560">
          <cell r="E560">
            <v>2</v>
          </cell>
        </row>
        <row r="561">
          <cell r="E561"/>
        </row>
        <row r="562">
          <cell r="E562"/>
        </row>
        <row r="563">
          <cell r="E563">
            <v>3</v>
          </cell>
        </row>
        <row r="564">
          <cell r="E564"/>
        </row>
        <row r="565">
          <cell r="E565"/>
        </row>
        <row r="566">
          <cell r="E566">
            <v>1</v>
          </cell>
        </row>
        <row r="567">
          <cell r="E567"/>
        </row>
        <row r="568">
          <cell r="E568">
            <v>2</v>
          </cell>
        </row>
        <row r="569">
          <cell r="E569">
            <v>2</v>
          </cell>
        </row>
        <row r="570">
          <cell r="E570"/>
        </row>
        <row r="571">
          <cell r="E571">
            <v>49</v>
          </cell>
        </row>
        <row r="572">
          <cell r="E572">
            <v>189</v>
          </cell>
        </row>
        <row r="573">
          <cell r="E573">
            <v>2</v>
          </cell>
        </row>
        <row r="574">
          <cell r="E574"/>
        </row>
        <row r="575">
          <cell r="E575"/>
        </row>
        <row r="576">
          <cell r="E576"/>
        </row>
        <row r="577">
          <cell r="E577">
            <v>41</v>
          </cell>
        </row>
        <row r="578">
          <cell r="E578">
            <v>39</v>
          </cell>
        </row>
        <row r="579">
          <cell r="E579"/>
        </row>
        <row r="580">
          <cell r="E580">
            <v>12</v>
          </cell>
        </row>
        <row r="581">
          <cell r="E581">
            <v>39</v>
          </cell>
        </row>
        <row r="582">
          <cell r="E582"/>
        </row>
        <row r="583">
          <cell r="E583">
            <v>1</v>
          </cell>
        </row>
        <row r="584">
          <cell r="E584">
            <v>7</v>
          </cell>
        </row>
        <row r="585">
          <cell r="E585">
            <v>175</v>
          </cell>
        </row>
        <row r="586">
          <cell r="E586">
            <v>54</v>
          </cell>
        </row>
        <row r="587">
          <cell r="E587">
            <v>12</v>
          </cell>
        </row>
        <row r="588">
          <cell r="E588">
            <v>1</v>
          </cell>
        </row>
        <row r="589">
          <cell r="E589">
            <v>740</v>
          </cell>
        </row>
        <row r="590">
          <cell r="E590">
            <v>27</v>
          </cell>
        </row>
        <row r="591">
          <cell r="E591">
            <v>2</v>
          </cell>
        </row>
        <row r="592">
          <cell r="E592"/>
        </row>
        <row r="593">
          <cell r="E593"/>
        </row>
        <row r="594">
          <cell r="E594">
            <v>10</v>
          </cell>
        </row>
        <row r="595">
          <cell r="E595">
            <v>307</v>
          </cell>
        </row>
        <row r="596">
          <cell r="E596">
            <v>51</v>
          </cell>
        </row>
        <row r="597">
          <cell r="E597"/>
        </row>
        <row r="598">
          <cell r="E598"/>
        </row>
        <row r="600">
          <cell r="C600">
            <v>2976</v>
          </cell>
          <cell r="D600">
            <v>2961</v>
          </cell>
          <cell r="E600">
            <v>2961</v>
          </cell>
          <cell r="F600">
            <v>0</v>
          </cell>
          <cell r="G600">
            <v>15</v>
          </cell>
          <cell r="AA600">
            <v>299</v>
          </cell>
          <cell r="AB600">
            <v>805</v>
          </cell>
          <cell r="AC600">
            <v>1872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2</v>
          </cell>
          <cell r="AJ600">
            <v>0</v>
          </cell>
          <cell r="AL600">
            <v>25449630</v>
          </cell>
        </row>
        <row r="623"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L623">
            <v>0</v>
          </cell>
        </row>
        <row r="650">
          <cell r="C650">
            <v>923</v>
          </cell>
          <cell r="D650">
            <v>922</v>
          </cell>
          <cell r="E650">
            <v>922</v>
          </cell>
          <cell r="F650">
            <v>0</v>
          </cell>
          <cell r="G650">
            <v>1</v>
          </cell>
          <cell r="AA650">
            <v>154</v>
          </cell>
          <cell r="AB650">
            <v>261</v>
          </cell>
          <cell r="AC650">
            <v>508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L650">
            <v>48740800</v>
          </cell>
        </row>
        <row r="652">
          <cell r="C652">
            <v>389</v>
          </cell>
          <cell r="D652">
            <v>389</v>
          </cell>
          <cell r="E652">
            <v>389</v>
          </cell>
          <cell r="F652"/>
          <cell r="G652"/>
          <cell r="AA652">
            <v>25</v>
          </cell>
          <cell r="AB652">
            <v>364</v>
          </cell>
          <cell r="AC652"/>
          <cell r="AD652"/>
          <cell r="AE652"/>
          <cell r="AF652"/>
          <cell r="AG652"/>
          <cell r="AH652"/>
          <cell r="AI652"/>
          <cell r="AJ652"/>
          <cell r="AL652">
            <v>2236750</v>
          </cell>
        </row>
        <row r="653">
          <cell r="C653">
            <v>108</v>
          </cell>
          <cell r="D653">
            <v>108</v>
          </cell>
          <cell r="E653">
            <v>108</v>
          </cell>
          <cell r="F653"/>
          <cell r="G653"/>
          <cell r="AA653">
            <v>31</v>
          </cell>
          <cell r="AB653">
            <v>77</v>
          </cell>
          <cell r="AC653"/>
          <cell r="AD653"/>
          <cell r="AE653"/>
          <cell r="AF653"/>
          <cell r="AG653"/>
          <cell r="AH653"/>
          <cell r="AI653"/>
          <cell r="AJ653"/>
          <cell r="AL653">
            <v>2273400</v>
          </cell>
        </row>
        <row r="672">
          <cell r="C672">
            <v>1268</v>
          </cell>
          <cell r="D672">
            <v>1268</v>
          </cell>
          <cell r="E672">
            <v>1268</v>
          </cell>
          <cell r="F672">
            <v>0</v>
          </cell>
          <cell r="G672">
            <v>0</v>
          </cell>
          <cell r="AA672">
            <v>495</v>
          </cell>
          <cell r="AB672">
            <v>773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17393700</v>
          </cell>
        </row>
        <row r="704"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10</v>
          </cell>
          <cell r="AJ704">
            <v>0</v>
          </cell>
          <cell r="AL704">
            <v>0</v>
          </cell>
        </row>
        <row r="763"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7"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1</v>
          </cell>
          <cell r="AJ777">
            <v>0</v>
          </cell>
          <cell r="AL777">
            <v>0</v>
          </cell>
        </row>
        <row r="781"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13</v>
          </cell>
          <cell r="AJ781">
            <v>0</v>
          </cell>
          <cell r="AL781">
            <v>0</v>
          </cell>
        </row>
        <row r="788"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1</v>
          </cell>
          <cell r="AJ788">
            <v>0</v>
          </cell>
          <cell r="AL788">
            <v>0</v>
          </cell>
        </row>
        <row r="797"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801"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5"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L805">
            <v>0</v>
          </cell>
        </row>
        <row r="809"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L809">
            <v>0</v>
          </cell>
        </row>
        <row r="817"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1</v>
          </cell>
          <cell r="AJ817">
            <v>0</v>
          </cell>
          <cell r="AL817">
            <v>0</v>
          </cell>
        </row>
        <row r="820"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8"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2</v>
          </cell>
          <cell r="AJ828">
            <v>0</v>
          </cell>
          <cell r="AL828">
            <v>0</v>
          </cell>
        </row>
        <row r="833"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51"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L851">
            <v>0</v>
          </cell>
        </row>
        <row r="869"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930">
          <cell r="C930">
            <v>3973</v>
          </cell>
          <cell r="D930">
            <v>3973</v>
          </cell>
          <cell r="E930">
            <v>3973</v>
          </cell>
          <cell r="F930">
            <v>0</v>
          </cell>
          <cell r="G930">
            <v>0</v>
          </cell>
          <cell r="AA930">
            <v>1747</v>
          </cell>
          <cell r="AB930">
            <v>2226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46">
          <cell r="C946">
            <v>912</v>
          </cell>
          <cell r="E946">
            <v>904</v>
          </cell>
          <cell r="AL946">
            <v>6753940</v>
          </cell>
        </row>
        <row r="958"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555</v>
          </cell>
          <cell r="AJ958">
            <v>0</v>
          </cell>
          <cell r="AL958">
            <v>0</v>
          </cell>
        </row>
        <row r="961">
          <cell r="C961">
            <v>0</v>
          </cell>
        </row>
        <row r="981">
          <cell r="C981">
            <v>0</v>
          </cell>
          <cell r="E981">
            <v>0</v>
          </cell>
        </row>
        <row r="983">
          <cell r="C983">
            <v>348</v>
          </cell>
          <cell r="E983">
            <v>348</v>
          </cell>
          <cell r="AL983">
            <v>2714400</v>
          </cell>
        </row>
        <row r="984">
          <cell r="C984">
            <v>222</v>
          </cell>
          <cell r="E984">
            <v>222</v>
          </cell>
          <cell r="AL984">
            <v>679320</v>
          </cell>
        </row>
        <row r="985">
          <cell r="C985">
            <v>340</v>
          </cell>
          <cell r="E985">
            <v>340</v>
          </cell>
          <cell r="AL985">
            <v>1040400</v>
          </cell>
        </row>
        <row r="986">
          <cell r="C986">
            <v>5</v>
          </cell>
          <cell r="E986">
            <v>5</v>
          </cell>
          <cell r="AL986">
            <v>60800</v>
          </cell>
        </row>
        <row r="987">
          <cell r="C987">
            <v>47</v>
          </cell>
          <cell r="E987">
            <v>47</v>
          </cell>
          <cell r="AL987">
            <v>668810</v>
          </cell>
        </row>
        <row r="988">
          <cell r="C988">
            <v>13</v>
          </cell>
          <cell r="E988">
            <v>13</v>
          </cell>
          <cell r="AL988">
            <v>419900</v>
          </cell>
        </row>
        <row r="989">
          <cell r="C989">
            <v>0</v>
          </cell>
          <cell r="E989"/>
          <cell r="AL989">
            <v>0</v>
          </cell>
        </row>
        <row r="990">
          <cell r="C990">
            <v>0</v>
          </cell>
          <cell r="E990"/>
          <cell r="AL990">
            <v>0</v>
          </cell>
        </row>
        <row r="993">
          <cell r="C993">
            <v>18</v>
          </cell>
          <cell r="E993">
            <v>18</v>
          </cell>
          <cell r="AL993">
            <v>290160</v>
          </cell>
        </row>
        <row r="994">
          <cell r="C994">
            <v>0</v>
          </cell>
          <cell r="E994"/>
          <cell r="AL994">
            <v>0</v>
          </cell>
        </row>
        <row r="995">
          <cell r="C995">
            <v>0</v>
          </cell>
          <cell r="E995"/>
          <cell r="AL995">
            <v>0</v>
          </cell>
        </row>
        <row r="996">
          <cell r="C996">
            <v>0</v>
          </cell>
          <cell r="E996"/>
          <cell r="AL996">
            <v>0</v>
          </cell>
        </row>
        <row r="997">
          <cell r="C997">
            <v>0</v>
          </cell>
          <cell r="E997"/>
          <cell r="AL997">
            <v>0</v>
          </cell>
        </row>
        <row r="998">
          <cell r="C998">
            <v>0</v>
          </cell>
          <cell r="E998"/>
          <cell r="AL998">
            <v>0</v>
          </cell>
        </row>
        <row r="999">
          <cell r="C999">
            <v>18</v>
          </cell>
          <cell r="D999">
            <v>18</v>
          </cell>
          <cell r="E999">
            <v>18</v>
          </cell>
          <cell r="F999">
            <v>0</v>
          </cell>
          <cell r="G999">
            <v>0</v>
          </cell>
          <cell r="AA999">
            <v>4</v>
          </cell>
          <cell r="AB999">
            <v>14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</row>
        <row r="1053"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125">
          <cell r="C1125">
            <v>5</v>
          </cell>
          <cell r="H1125">
            <v>5</v>
          </cell>
          <cell r="I1125">
            <v>5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P1125">
            <v>0</v>
          </cell>
          <cell r="Q1125">
            <v>0</v>
          </cell>
          <cell r="S1125">
            <v>0</v>
          </cell>
          <cell r="T1125">
            <v>5</v>
          </cell>
          <cell r="V1125">
            <v>0</v>
          </cell>
          <cell r="W1125">
            <v>0</v>
          </cell>
          <cell r="Y1125">
            <v>0</v>
          </cell>
          <cell r="Z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L1125">
            <v>844100</v>
          </cell>
        </row>
        <row r="1182">
          <cell r="C1182">
            <v>1597</v>
          </cell>
          <cell r="D1182">
            <v>1597</v>
          </cell>
          <cell r="E1182">
            <v>1597</v>
          </cell>
          <cell r="F1182">
            <v>0</v>
          </cell>
          <cell r="G1182">
            <v>0</v>
          </cell>
          <cell r="AA1182">
            <v>21</v>
          </cell>
          <cell r="AB1182">
            <v>1576</v>
          </cell>
          <cell r="AC1182">
            <v>0</v>
          </cell>
          <cell r="AD1182">
            <v>0</v>
          </cell>
          <cell r="AE1182">
            <v>1</v>
          </cell>
          <cell r="AF1182">
            <v>0</v>
          </cell>
          <cell r="AG1182">
            <v>0</v>
          </cell>
          <cell r="AH1182">
            <v>0</v>
          </cell>
          <cell r="AI1182">
            <v>1</v>
          </cell>
          <cell r="AJ1182">
            <v>0</v>
          </cell>
        </row>
        <row r="1262">
          <cell r="C1262">
            <v>153</v>
          </cell>
          <cell r="H1262">
            <v>153</v>
          </cell>
          <cell r="I1262">
            <v>152</v>
          </cell>
          <cell r="J1262">
            <v>1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P1262">
            <v>0</v>
          </cell>
          <cell r="Q1262">
            <v>9</v>
          </cell>
          <cell r="S1262">
            <v>0</v>
          </cell>
          <cell r="T1262">
            <v>108</v>
          </cell>
          <cell r="V1262">
            <v>0</v>
          </cell>
          <cell r="W1262">
            <v>0</v>
          </cell>
          <cell r="Y1262">
            <v>0</v>
          </cell>
          <cell r="Z1262">
            <v>0</v>
          </cell>
          <cell r="AD1262">
            <v>3</v>
          </cell>
          <cell r="AE1262">
            <v>105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1</v>
          </cell>
          <cell r="AL1262">
            <v>73767380</v>
          </cell>
        </row>
        <row r="1327">
          <cell r="C1327">
            <v>382</v>
          </cell>
          <cell r="D1327">
            <v>382</v>
          </cell>
          <cell r="E1327">
            <v>382</v>
          </cell>
          <cell r="F1327">
            <v>0</v>
          </cell>
          <cell r="G1327">
            <v>0</v>
          </cell>
          <cell r="AA1327">
            <v>65</v>
          </cell>
          <cell r="AB1327">
            <v>316</v>
          </cell>
          <cell r="AC1327">
            <v>1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401">
          <cell r="I1401">
            <v>26</v>
          </cell>
          <cell r="L1401">
            <v>4</v>
          </cell>
          <cell r="AL1401">
            <v>2784040</v>
          </cell>
        </row>
        <row r="1404">
          <cell r="C1404">
            <v>37</v>
          </cell>
          <cell r="H1404">
            <v>33</v>
          </cell>
          <cell r="I1404">
            <v>26</v>
          </cell>
          <cell r="J1404">
            <v>7</v>
          </cell>
          <cell r="K1404">
            <v>0</v>
          </cell>
          <cell r="L1404">
            <v>4</v>
          </cell>
          <cell r="M1404">
            <v>0</v>
          </cell>
          <cell r="N1404">
            <v>0</v>
          </cell>
          <cell r="P1404">
            <v>11</v>
          </cell>
          <cell r="Q1404">
            <v>4</v>
          </cell>
          <cell r="S1404">
            <v>0</v>
          </cell>
          <cell r="T1404">
            <v>0</v>
          </cell>
          <cell r="V1404">
            <v>0</v>
          </cell>
          <cell r="W1404">
            <v>0</v>
          </cell>
          <cell r="Y1404">
            <v>0</v>
          </cell>
          <cell r="Z1404">
            <v>1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7</v>
          </cell>
        </row>
        <row r="1406">
          <cell r="C1406">
            <v>6</v>
          </cell>
          <cell r="E1406">
            <v>6</v>
          </cell>
          <cell r="AL1406">
            <v>61800</v>
          </cell>
        </row>
        <row r="1407">
          <cell r="C1407">
            <v>6</v>
          </cell>
          <cell r="D1407">
            <v>6</v>
          </cell>
          <cell r="E1407">
            <v>6</v>
          </cell>
          <cell r="F1407">
            <v>0</v>
          </cell>
          <cell r="G1407">
            <v>0</v>
          </cell>
          <cell r="AA1407">
            <v>0</v>
          </cell>
          <cell r="AB1407">
            <v>6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68">
          <cell r="C1468">
            <v>5</v>
          </cell>
          <cell r="H1468">
            <v>5</v>
          </cell>
          <cell r="I1468">
            <v>5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P1468">
            <v>0</v>
          </cell>
          <cell r="Q1468">
            <v>3</v>
          </cell>
          <cell r="S1468">
            <v>1</v>
          </cell>
          <cell r="T1468">
            <v>0</v>
          </cell>
          <cell r="V1468">
            <v>0</v>
          </cell>
          <cell r="W1468">
            <v>0</v>
          </cell>
          <cell r="Y1468">
            <v>0</v>
          </cell>
          <cell r="Z1468">
            <v>0</v>
          </cell>
          <cell r="AD1468">
            <v>0</v>
          </cell>
          <cell r="AE1468">
            <v>0</v>
          </cell>
          <cell r="AF1468">
            <v>0</v>
          </cell>
          <cell r="AG1468">
            <v>0</v>
          </cell>
          <cell r="AH1468">
            <v>0</v>
          </cell>
          <cell r="AI1468">
            <v>0</v>
          </cell>
          <cell r="AJ1468">
            <v>0</v>
          </cell>
          <cell r="AL1468">
            <v>1364720</v>
          </cell>
        </row>
        <row r="1537">
          <cell r="C1537">
            <v>36</v>
          </cell>
          <cell r="H1537">
            <v>35</v>
          </cell>
          <cell r="I1537">
            <v>34</v>
          </cell>
          <cell r="J1537">
            <v>1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P1537">
            <v>0</v>
          </cell>
          <cell r="Q1537">
            <v>0</v>
          </cell>
          <cell r="S1537">
            <v>0</v>
          </cell>
          <cell r="T1537">
            <v>2</v>
          </cell>
          <cell r="V1537">
            <v>0</v>
          </cell>
          <cell r="W1537">
            <v>0</v>
          </cell>
          <cell r="Y1537">
            <v>0</v>
          </cell>
          <cell r="Z1537">
            <v>13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2</v>
          </cell>
          <cell r="AL1537">
            <v>2505700</v>
          </cell>
        </row>
        <row r="1555">
          <cell r="C1555">
            <v>2320</v>
          </cell>
          <cell r="D1555">
            <v>2320</v>
          </cell>
          <cell r="E1555">
            <v>2320</v>
          </cell>
          <cell r="F1555">
            <v>0</v>
          </cell>
          <cell r="G1555">
            <v>0</v>
          </cell>
          <cell r="AA1555">
            <v>2288</v>
          </cell>
          <cell r="AB1555">
            <v>32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0</v>
          </cell>
        </row>
        <row r="1582">
          <cell r="C1582">
            <v>57</v>
          </cell>
          <cell r="H1582">
            <v>54</v>
          </cell>
          <cell r="I1582">
            <v>48</v>
          </cell>
          <cell r="J1582">
            <v>6</v>
          </cell>
          <cell r="K1582">
            <v>2</v>
          </cell>
          <cell r="L1582">
            <v>0</v>
          </cell>
          <cell r="M1582">
            <v>1</v>
          </cell>
          <cell r="N1582">
            <v>0</v>
          </cell>
          <cell r="P1582">
            <v>0</v>
          </cell>
          <cell r="Q1582">
            <v>0</v>
          </cell>
          <cell r="S1582">
            <v>0</v>
          </cell>
          <cell r="T1582">
            <v>0</v>
          </cell>
          <cell r="V1582">
            <v>0</v>
          </cell>
          <cell r="W1582">
            <v>0</v>
          </cell>
          <cell r="Y1582">
            <v>0</v>
          </cell>
          <cell r="Z1582">
            <v>1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7</v>
          </cell>
          <cell r="AL1582">
            <v>2917090</v>
          </cell>
        </row>
        <row r="1691">
          <cell r="C1691">
            <v>27230</v>
          </cell>
          <cell r="D1691">
            <v>26492</v>
          </cell>
          <cell r="E1691">
            <v>26492</v>
          </cell>
          <cell r="F1691">
            <v>0</v>
          </cell>
          <cell r="G1691">
            <v>738</v>
          </cell>
          <cell r="AA1691">
            <v>25281</v>
          </cell>
          <cell r="AB1691">
            <v>402</v>
          </cell>
          <cell r="AC1691">
            <v>1547</v>
          </cell>
          <cell r="AD1691">
            <v>0</v>
          </cell>
          <cell r="AE1691">
            <v>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</row>
        <row r="1693">
          <cell r="C1693">
            <v>865</v>
          </cell>
          <cell r="E1693">
            <v>844</v>
          </cell>
          <cell r="AL1693">
            <v>4658880</v>
          </cell>
        </row>
        <row r="1694">
          <cell r="C1694">
            <v>21</v>
          </cell>
          <cell r="E1694">
            <v>21</v>
          </cell>
          <cell r="AL1694">
            <v>326550</v>
          </cell>
        </row>
        <row r="1695">
          <cell r="C1695">
            <v>47</v>
          </cell>
          <cell r="E1695">
            <v>47</v>
          </cell>
          <cell r="AL1695">
            <v>1239860</v>
          </cell>
        </row>
        <row r="1696">
          <cell r="C1696">
            <v>0</v>
          </cell>
          <cell r="E1696"/>
          <cell r="AL1696">
            <v>0</v>
          </cell>
        </row>
        <row r="1697">
          <cell r="C1697">
            <v>99</v>
          </cell>
          <cell r="E1697">
            <v>98</v>
          </cell>
          <cell r="AL1697">
            <v>5500740</v>
          </cell>
        </row>
        <row r="1698">
          <cell r="C1698">
            <v>0</v>
          </cell>
          <cell r="E1698"/>
          <cell r="AL1698">
            <v>0</v>
          </cell>
        </row>
        <row r="1699">
          <cell r="C1699">
            <v>0</v>
          </cell>
          <cell r="E1699"/>
          <cell r="AL1699">
            <v>0</v>
          </cell>
        </row>
        <row r="1700">
          <cell r="C1700">
            <v>0</v>
          </cell>
          <cell r="E1700"/>
          <cell r="AL1700">
            <v>0</v>
          </cell>
        </row>
        <row r="1701">
          <cell r="C1701">
            <v>0</v>
          </cell>
          <cell r="E1701"/>
          <cell r="AL1701">
            <v>0</v>
          </cell>
        </row>
        <row r="1702">
          <cell r="C1702">
            <v>0</v>
          </cell>
          <cell r="E1702"/>
          <cell r="AL1702">
            <v>0</v>
          </cell>
        </row>
        <row r="1703">
          <cell r="C1703">
            <v>0</v>
          </cell>
          <cell r="E1703"/>
          <cell r="AL1703">
            <v>0</v>
          </cell>
        </row>
        <row r="1704">
          <cell r="C1704">
            <v>0</v>
          </cell>
          <cell r="E1704"/>
          <cell r="AL1704">
            <v>0</v>
          </cell>
        </row>
        <row r="1705">
          <cell r="C1705">
            <v>0</v>
          </cell>
          <cell r="E1705"/>
          <cell r="AL1705">
            <v>0</v>
          </cell>
        </row>
        <row r="1706">
          <cell r="C1706">
            <v>0</v>
          </cell>
          <cell r="E1706"/>
          <cell r="AL1706">
            <v>0</v>
          </cell>
        </row>
        <row r="1707">
          <cell r="C1707">
            <v>0</v>
          </cell>
          <cell r="E1707"/>
          <cell r="AL1707">
            <v>0</v>
          </cell>
        </row>
        <row r="1708">
          <cell r="C1708">
            <v>0</v>
          </cell>
          <cell r="E1708"/>
          <cell r="AL1708">
            <v>0</v>
          </cell>
        </row>
        <row r="1709">
          <cell r="C1709">
            <v>0</v>
          </cell>
          <cell r="E1709"/>
          <cell r="AL1709">
            <v>0</v>
          </cell>
        </row>
        <row r="1710">
          <cell r="C1710">
            <v>0</v>
          </cell>
          <cell r="E1710"/>
          <cell r="AL1710">
            <v>0</v>
          </cell>
        </row>
        <row r="1711">
          <cell r="C1711">
            <v>0</v>
          </cell>
          <cell r="E1711"/>
          <cell r="AL1711">
            <v>0</v>
          </cell>
        </row>
        <row r="1712">
          <cell r="C1712">
            <v>0</v>
          </cell>
          <cell r="E1712"/>
          <cell r="AL1712">
            <v>0</v>
          </cell>
        </row>
        <row r="1713">
          <cell r="C1713">
            <v>0</v>
          </cell>
          <cell r="E1713"/>
          <cell r="AL1713">
            <v>0</v>
          </cell>
        </row>
        <row r="1714">
          <cell r="C1714">
            <v>0</v>
          </cell>
          <cell r="E1714"/>
          <cell r="AL1714">
            <v>0</v>
          </cell>
        </row>
        <row r="1715">
          <cell r="C1715">
            <v>0</v>
          </cell>
          <cell r="E1715"/>
          <cell r="AL1715">
            <v>0</v>
          </cell>
        </row>
        <row r="1716">
          <cell r="C1716">
            <v>0</v>
          </cell>
          <cell r="E1716"/>
          <cell r="AL1716">
            <v>0</v>
          </cell>
        </row>
        <row r="1717">
          <cell r="C1717">
            <v>1032</v>
          </cell>
          <cell r="D1717">
            <v>1010</v>
          </cell>
          <cell r="E1717">
            <v>1010</v>
          </cell>
          <cell r="F1717">
            <v>0</v>
          </cell>
          <cell r="G1717">
            <v>22</v>
          </cell>
          <cell r="AA1717">
            <v>421</v>
          </cell>
          <cell r="AB1717">
            <v>433</v>
          </cell>
          <cell r="AC1717">
            <v>178</v>
          </cell>
          <cell r="AD1717">
            <v>0</v>
          </cell>
          <cell r="AE1717">
            <v>0</v>
          </cell>
          <cell r="AF1717">
            <v>0</v>
          </cell>
          <cell r="AG1717">
            <v>0</v>
          </cell>
          <cell r="AH1717">
            <v>0</v>
          </cell>
          <cell r="AI1717">
            <v>0</v>
          </cell>
          <cell r="AJ1717">
            <v>0</v>
          </cell>
        </row>
        <row r="1719"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  <cell r="AE1719">
            <v>0</v>
          </cell>
          <cell r="AF1719">
            <v>0</v>
          </cell>
          <cell r="AG1719">
            <v>0</v>
          </cell>
          <cell r="AH1719">
            <v>0</v>
          </cell>
          <cell r="AI1719">
            <v>0</v>
          </cell>
          <cell r="AJ1719">
            <v>0</v>
          </cell>
        </row>
        <row r="1787">
          <cell r="I1787">
            <v>4</v>
          </cell>
          <cell r="L1787">
            <v>1</v>
          </cell>
          <cell r="P1787">
            <v>0</v>
          </cell>
          <cell r="Q1787">
            <v>1</v>
          </cell>
          <cell r="S1787">
            <v>0</v>
          </cell>
          <cell r="T1787">
            <v>2</v>
          </cell>
          <cell r="V1787">
            <v>0</v>
          </cell>
          <cell r="W1787">
            <v>0</v>
          </cell>
          <cell r="Y1787">
            <v>0</v>
          </cell>
          <cell r="Z1787">
            <v>0</v>
          </cell>
          <cell r="AL1787">
            <v>551915</v>
          </cell>
        </row>
        <row r="1790">
          <cell r="C1790">
            <v>0</v>
          </cell>
        </row>
        <row r="1799">
          <cell r="P1799">
            <v>0</v>
          </cell>
          <cell r="Q1799">
            <v>0</v>
          </cell>
          <cell r="S1799">
            <v>0</v>
          </cell>
          <cell r="T1799">
            <v>0</v>
          </cell>
          <cell r="V1799">
            <v>0</v>
          </cell>
          <cell r="W1799">
            <v>0</v>
          </cell>
          <cell r="Y1799">
            <v>0</v>
          </cell>
          <cell r="Z1799">
            <v>0</v>
          </cell>
        </row>
        <row r="1800">
          <cell r="C1800">
            <v>5</v>
          </cell>
          <cell r="H1800">
            <v>4</v>
          </cell>
          <cell r="I1800">
            <v>4</v>
          </cell>
          <cell r="J1800">
            <v>0</v>
          </cell>
          <cell r="K1800">
            <v>0</v>
          </cell>
          <cell r="L1800">
            <v>1</v>
          </cell>
          <cell r="M1800">
            <v>0</v>
          </cell>
          <cell r="N1800">
            <v>0</v>
          </cell>
          <cell r="AD1800">
            <v>0</v>
          </cell>
          <cell r="AE1800">
            <v>0</v>
          </cell>
          <cell r="AF1800">
            <v>0</v>
          </cell>
          <cell r="AG1800">
            <v>0</v>
          </cell>
          <cell r="AH1800">
            <v>0</v>
          </cell>
          <cell r="AI1800">
            <v>0</v>
          </cell>
          <cell r="AJ1800">
            <v>0</v>
          </cell>
        </row>
        <row r="1866">
          <cell r="I1866">
            <v>4</v>
          </cell>
          <cell r="L1866">
            <v>1</v>
          </cell>
          <cell r="AL1866">
            <v>470685</v>
          </cell>
        </row>
        <row r="1870">
          <cell r="C1870">
            <v>5</v>
          </cell>
          <cell r="H1870">
            <v>4</v>
          </cell>
          <cell r="I1870">
            <v>4</v>
          </cell>
          <cell r="J1870">
            <v>0</v>
          </cell>
          <cell r="K1870">
            <v>0</v>
          </cell>
          <cell r="L1870">
            <v>1</v>
          </cell>
          <cell r="M1870">
            <v>0</v>
          </cell>
          <cell r="N1870">
            <v>0</v>
          </cell>
          <cell r="P1870">
            <v>0</v>
          </cell>
          <cell r="Q1870">
            <v>0</v>
          </cell>
          <cell r="S1870">
            <v>0</v>
          </cell>
          <cell r="T1870">
            <v>0</v>
          </cell>
          <cell r="V1870">
            <v>0</v>
          </cell>
          <cell r="W1870">
            <v>0</v>
          </cell>
          <cell r="Y1870">
            <v>0</v>
          </cell>
          <cell r="Z1870">
            <v>3</v>
          </cell>
          <cell r="AD1870">
            <v>0</v>
          </cell>
          <cell r="AE1870">
            <v>0</v>
          </cell>
          <cell r="AF1870">
            <v>0</v>
          </cell>
          <cell r="AG1870">
            <v>0</v>
          </cell>
          <cell r="AH1870">
            <v>0</v>
          </cell>
          <cell r="AI1870">
            <v>0</v>
          </cell>
          <cell r="AJ1870">
            <v>0</v>
          </cell>
        </row>
        <row r="1934">
          <cell r="C1934">
            <v>296</v>
          </cell>
          <cell r="D1934">
            <v>294</v>
          </cell>
          <cell r="E1934">
            <v>294</v>
          </cell>
          <cell r="F1934">
            <v>0</v>
          </cell>
          <cell r="G1934">
            <v>2</v>
          </cell>
          <cell r="AA1934">
            <v>189</v>
          </cell>
          <cell r="AB1934">
            <v>88</v>
          </cell>
          <cell r="AC1934">
            <v>19</v>
          </cell>
          <cell r="AD1934">
            <v>0</v>
          </cell>
          <cell r="AE1934">
            <v>0</v>
          </cell>
          <cell r="AF1934">
            <v>0</v>
          </cell>
          <cell r="AG1934">
            <v>0</v>
          </cell>
          <cell r="AH1934">
            <v>0</v>
          </cell>
          <cell r="AI1934">
            <v>0</v>
          </cell>
          <cell r="AJ1934">
            <v>0</v>
          </cell>
        </row>
        <row r="1937">
          <cell r="C1937">
            <v>76</v>
          </cell>
          <cell r="E1937">
            <v>76</v>
          </cell>
          <cell r="AL1937">
            <v>2895600</v>
          </cell>
        </row>
        <row r="1938">
          <cell r="C1938">
            <v>0</v>
          </cell>
          <cell r="E1938"/>
          <cell r="AL1938">
            <v>0</v>
          </cell>
        </row>
        <row r="1939">
          <cell r="C1939">
            <v>22</v>
          </cell>
          <cell r="E1939">
            <v>17</v>
          </cell>
          <cell r="AL1939">
            <v>832150</v>
          </cell>
        </row>
        <row r="1940">
          <cell r="C1940">
            <v>98</v>
          </cell>
          <cell r="D1940">
            <v>93</v>
          </cell>
          <cell r="E1940">
            <v>93</v>
          </cell>
          <cell r="F1940">
            <v>0</v>
          </cell>
          <cell r="G1940">
            <v>5</v>
          </cell>
          <cell r="AA1940">
            <v>9</v>
          </cell>
          <cell r="AB1940">
            <v>89</v>
          </cell>
          <cell r="AC1940">
            <v>0</v>
          </cell>
          <cell r="AD1940">
            <v>0</v>
          </cell>
          <cell r="AE1940">
            <v>0</v>
          </cell>
          <cell r="AF1940">
            <v>0</v>
          </cell>
          <cell r="AG1940">
            <v>0</v>
          </cell>
          <cell r="AH1940">
            <v>0</v>
          </cell>
          <cell r="AI1940">
            <v>0</v>
          </cell>
          <cell r="AJ1940">
            <v>0</v>
          </cell>
        </row>
        <row r="1988">
          <cell r="C1988">
            <v>0</v>
          </cell>
        </row>
        <row r="2025">
          <cell r="I2025">
            <v>165</v>
          </cell>
          <cell r="L2025">
            <v>29</v>
          </cell>
          <cell r="AL2025">
            <v>48894135</v>
          </cell>
        </row>
        <row r="2032">
          <cell r="C2032">
            <v>229</v>
          </cell>
          <cell r="H2032">
            <v>193</v>
          </cell>
          <cell r="I2032">
            <v>165</v>
          </cell>
          <cell r="J2032">
            <v>28</v>
          </cell>
          <cell r="K2032">
            <v>4</v>
          </cell>
          <cell r="L2032">
            <v>29</v>
          </cell>
          <cell r="M2032">
            <v>2</v>
          </cell>
          <cell r="N2032">
            <v>1</v>
          </cell>
          <cell r="P2032">
            <v>7</v>
          </cell>
          <cell r="Q2032">
            <v>42</v>
          </cell>
          <cell r="S2032">
            <v>4</v>
          </cell>
          <cell r="T2032">
            <v>42</v>
          </cell>
          <cell r="V2032">
            <v>0</v>
          </cell>
          <cell r="W2032">
            <v>1</v>
          </cell>
          <cell r="Y2032">
            <v>16</v>
          </cell>
          <cell r="Z2032">
            <v>117</v>
          </cell>
          <cell r="AD2032">
            <v>0</v>
          </cell>
          <cell r="AE2032">
            <v>21</v>
          </cell>
          <cell r="AF2032">
            <v>0</v>
          </cell>
          <cell r="AG2032">
            <v>0</v>
          </cell>
          <cell r="AH2032">
            <v>0</v>
          </cell>
          <cell r="AI2032">
            <v>0</v>
          </cell>
          <cell r="AJ2032">
            <v>26</v>
          </cell>
        </row>
        <row r="2071">
          <cell r="C2071">
            <v>11</v>
          </cell>
          <cell r="H2071">
            <v>11</v>
          </cell>
          <cell r="I2071">
            <v>4</v>
          </cell>
          <cell r="J2071">
            <v>7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P2071">
            <v>0</v>
          </cell>
          <cell r="Q2071">
            <v>5</v>
          </cell>
          <cell r="S2071">
            <v>0</v>
          </cell>
          <cell r="T2071">
            <v>1</v>
          </cell>
          <cell r="V2071">
            <v>0</v>
          </cell>
          <cell r="W2071">
            <v>0</v>
          </cell>
          <cell r="Y2071">
            <v>0</v>
          </cell>
          <cell r="Z2071">
            <v>2</v>
          </cell>
          <cell r="AD2071">
            <v>0</v>
          </cell>
          <cell r="AE2071">
            <v>0</v>
          </cell>
          <cell r="AF2071">
            <v>0</v>
          </cell>
          <cell r="AG2071">
            <v>0</v>
          </cell>
          <cell r="AH2071">
            <v>0</v>
          </cell>
          <cell r="AI2071">
            <v>0</v>
          </cell>
          <cell r="AJ2071">
            <v>6</v>
          </cell>
          <cell r="AL2071">
            <v>648970</v>
          </cell>
        </row>
        <row r="2098">
          <cell r="C2098">
            <v>396</v>
          </cell>
          <cell r="D2098">
            <v>304</v>
          </cell>
          <cell r="E2098">
            <v>304</v>
          </cell>
          <cell r="F2098">
            <v>0</v>
          </cell>
          <cell r="G2098">
            <v>92</v>
          </cell>
          <cell r="AA2098">
            <v>224</v>
          </cell>
          <cell r="AB2098">
            <v>18</v>
          </cell>
          <cell r="AC2098">
            <v>154</v>
          </cell>
          <cell r="AD2098">
            <v>0</v>
          </cell>
          <cell r="AE2098">
            <v>0</v>
          </cell>
          <cell r="AF2098">
            <v>0</v>
          </cell>
          <cell r="AG2098">
            <v>0</v>
          </cell>
          <cell r="AH2098">
            <v>0</v>
          </cell>
          <cell r="AI2098">
            <v>0</v>
          </cell>
          <cell r="AJ2098">
            <v>0</v>
          </cell>
        </row>
        <row r="2101">
          <cell r="C2101">
            <v>0</v>
          </cell>
          <cell r="D2101">
            <v>0</v>
          </cell>
          <cell r="E2101"/>
          <cell r="F2101"/>
          <cell r="G2101"/>
          <cell r="AA2101"/>
          <cell r="AB2101"/>
          <cell r="AC2101"/>
          <cell r="AD2101"/>
          <cell r="AE2101"/>
          <cell r="AF2101"/>
          <cell r="AG2101"/>
          <cell r="AH2101"/>
          <cell r="AI2101"/>
          <cell r="AJ2101"/>
          <cell r="AL2101">
            <v>0</v>
          </cell>
        </row>
        <row r="2102">
          <cell r="C2102">
            <v>0</v>
          </cell>
          <cell r="D2102">
            <v>0</v>
          </cell>
          <cell r="E2102"/>
          <cell r="F2102"/>
          <cell r="G2102"/>
          <cell r="AA2102"/>
          <cell r="AB2102"/>
          <cell r="AC2102"/>
          <cell r="AD2102"/>
          <cell r="AE2102"/>
          <cell r="AF2102"/>
          <cell r="AG2102"/>
          <cell r="AH2102"/>
          <cell r="AI2102"/>
          <cell r="AJ2102"/>
          <cell r="AL2102">
            <v>0</v>
          </cell>
        </row>
        <row r="2103">
          <cell r="C2103">
            <v>0</v>
          </cell>
          <cell r="D2103">
            <v>0</v>
          </cell>
          <cell r="E2103"/>
          <cell r="F2103"/>
          <cell r="G2103"/>
          <cell r="AA2103"/>
          <cell r="AB2103"/>
          <cell r="AC2103"/>
          <cell r="AD2103"/>
          <cell r="AE2103"/>
          <cell r="AF2103"/>
          <cell r="AG2103"/>
          <cell r="AH2103"/>
          <cell r="AI2103"/>
          <cell r="AJ2103"/>
          <cell r="AL2103">
            <v>0</v>
          </cell>
        </row>
        <row r="2104">
          <cell r="C2104">
            <v>0</v>
          </cell>
          <cell r="D2104">
            <v>0</v>
          </cell>
          <cell r="E2104"/>
          <cell r="F2104"/>
          <cell r="G2104"/>
          <cell r="AA2104"/>
          <cell r="AB2104"/>
          <cell r="AC2104"/>
          <cell r="AD2104"/>
          <cell r="AE2104"/>
          <cell r="AF2104"/>
          <cell r="AG2104"/>
          <cell r="AH2104"/>
          <cell r="AI2104"/>
          <cell r="AJ2104"/>
          <cell r="AL2104">
            <v>0</v>
          </cell>
        </row>
        <row r="2105">
          <cell r="C2105">
            <v>0</v>
          </cell>
          <cell r="D2105">
            <v>0</v>
          </cell>
          <cell r="E2105"/>
          <cell r="F2105"/>
          <cell r="G2105"/>
          <cell r="AA2105"/>
          <cell r="AB2105"/>
          <cell r="AC2105"/>
          <cell r="AD2105"/>
          <cell r="AE2105"/>
          <cell r="AF2105"/>
          <cell r="AG2105"/>
          <cell r="AH2105"/>
          <cell r="AI2105"/>
          <cell r="AJ2105"/>
          <cell r="AL2105">
            <v>0</v>
          </cell>
        </row>
        <row r="2106">
          <cell r="C2106">
            <v>0</v>
          </cell>
          <cell r="D2106">
            <v>0</v>
          </cell>
          <cell r="E2106"/>
          <cell r="F2106"/>
          <cell r="G2106"/>
          <cell r="AA2106"/>
          <cell r="AB2106"/>
          <cell r="AC2106"/>
          <cell r="AD2106"/>
          <cell r="AE2106"/>
          <cell r="AF2106"/>
          <cell r="AG2106"/>
          <cell r="AH2106"/>
          <cell r="AI2106"/>
          <cell r="AJ2106"/>
          <cell r="AL2106">
            <v>0</v>
          </cell>
        </row>
        <row r="2107">
          <cell r="C2107">
            <v>0</v>
          </cell>
          <cell r="D2107">
            <v>0</v>
          </cell>
          <cell r="E2107"/>
          <cell r="F2107"/>
          <cell r="G2107"/>
          <cell r="AA2107"/>
          <cell r="AB2107"/>
          <cell r="AC2107"/>
          <cell r="AD2107"/>
          <cell r="AE2107"/>
          <cell r="AF2107"/>
          <cell r="AG2107"/>
          <cell r="AH2107"/>
          <cell r="AI2107"/>
          <cell r="AJ2107"/>
          <cell r="AL2107">
            <v>0</v>
          </cell>
        </row>
        <row r="2108">
          <cell r="C2108">
            <v>0</v>
          </cell>
          <cell r="D2108">
            <v>0</v>
          </cell>
          <cell r="E2108"/>
          <cell r="F2108"/>
          <cell r="G2108"/>
          <cell r="AA2108"/>
          <cell r="AB2108"/>
          <cell r="AC2108"/>
          <cell r="AD2108"/>
          <cell r="AE2108"/>
          <cell r="AF2108"/>
          <cell r="AG2108"/>
          <cell r="AH2108"/>
          <cell r="AI2108"/>
          <cell r="AJ2108"/>
          <cell r="AL2108">
            <v>0</v>
          </cell>
        </row>
        <row r="2113">
          <cell r="C2113">
            <v>0</v>
          </cell>
        </row>
        <row r="2194">
          <cell r="C2194">
            <v>59</v>
          </cell>
          <cell r="H2194">
            <v>55</v>
          </cell>
          <cell r="I2194">
            <v>36</v>
          </cell>
          <cell r="J2194">
            <v>19</v>
          </cell>
          <cell r="K2194">
            <v>1</v>
          </cell>
          <cell r="L2194">
            <v>3</v>
          </cell>
          <cell r="M2194">
            <v>0</v>
          </cell>
          <cell r="N2194">
            <v>0</v>
          </cell>
          <cell r="P2194">
            <v>3</v>
          </cell>
          <cell r="Q2194">
            <v>25</v>
          </cell>
          <cell r="S2194">
            <v>22</v>
          </cell>
          <cell r="T2194">
            <v>2</v>
          </cell>
          <cell r="V2194">
            <v>0</v>
          </cell>
          <cell r="W2194">
            <v>0</v>
          </cell>
          <cell r="Y2194">
            <v>2</v>
          </cell>
          <cell r="Z2194">
            <v>5</v>
          </cell>
          <cell r="AD2194">
            <v>0</v>
          </cell>
          <cell r="AE2194">
            <v>0</v>
          </cell>
          <cell r="AF2194">
            <v>0</v>
          </cell>
          <cell r="AG2194">
            <v>0</v>
          </cell>
          <cell r="AH2194">
            <v>0</v>
          </cell>
          <cell r="AI2194">
            <v>0</v>
          </cell>
          <cell r="AJ2194">
            <v>18</v>
          </cell>
          <cell r="AL2194">
            <v>8897280</v>
          </cell>
        </row>
        <row r="2214">
          <cell r="C2214">
            <v>1326</v>
          </cell>
          <cell r="D2214">
            <v>1154</v>
          </cell>
          <cell r="E2214">
            <v>1154</v>
          </cell>
          <cell r="F2214">
            <v>0</v>
          </cell>
          <cell r="G2214">
            <v>172</v>
          </cell>
          <cell r="AA2214">
            <v>1182</v>
          </cell>
          <cell r="AB2214">
            <v>111</v>
          </cell>
          <cell r="AC2214">
            <v>33</v>
          </cell>
          <cell r="AD2214">
            <v>0</v>
          </cell>
          <cell r="AE2214">
            <v>0</v>
          </cell>
          <cell r="AF2214">
            <v>0</v>
          </cell>
          <cell r="AG2214">
            <v>0</v>
          </cell>
          <cell r="AH2214">
            <v>0</v>
          </cell>
          <cell r="AI2214">
            <v>0</v>
          </cell>
          <cell r="AJ2214">
            <v>0</v>
          </cell>
          <cell r="AL2214">
            <v>11234410</v>
          </cell>
        </row>
        <row r="2222"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0</v>
          </cell>
          <cell r="AE2222">
            <v>0</v>
          </cell>
          <cell r="AF2222">
            <v>0</v>
          </cell>
          <cell r="AG2222">
            <v>0</v>
          </cell>
          <cell r="AH2222">
            <v>0</v>
          </cell>
          <cell r="AI2222">
            <v>0</v>
          </cell>
          <cell r="AJ2222">
            <v>0</v>
          </cell>
        </row>
        <row r="2223">
          <cell r="C2223">
            <v>1326</v>
          </cell>
        </row>
        <row r="2229">
          <cell r="C2229">
            <v>8</v>
          </cell>
          <cell r="H2229">
            <v>8</v>
          </cell>
          <cell r="I2229">
            <v>6</v>
          </cell>
          <cell r="J2229">
            <v>2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P2229">
            <v>0</v>
          </cell>
          <cell r="Q2229">
            <v>4</v>
          </cell>
          <cell r="S2229">
            <v>0</v>
          </cell>
          <cell r="T2229">
            <v>2</v>
          </cell>
          <cell r="V2229">
            <v>0</v>
          </cell>
          <cell r="W2229">
            <v>0</v>
          </cell>
          <cell r="Y2229">
            <v>0</v>
          </cell>
          <cell r="Z2229">
            <v>0</v>
          </cell>
          <cell r="AD2229">
            <v>0</v>
          </cell>
          <cell r="AE2229">
            <v>0</v>
          </cell>
          <cell r="AF2229">
            <v>0</v>
          </cell>
          <cell r="AG2229">
            <v>0</v>
          </cell>
          <cell r="AH2229">
            <v>0</v>
          </cell>
          <cell r="AI2229">
            <v>0</v>
          </cell>
          <cell r="AJ2229">
            <v>2</v>
          </cell>
          <cell r="AL2229">
            <v>977320</v>
          </cell>
        </row>
        <row r="2264">
          <cell r="C2264">
            <v>70</v>
          </cell>
          <cell r="H2264">
            <v>35</v>
          </cell>
          <cell r="I2264">
            <v>25</v>
          </cell>
          <cell r="J2264">
            <v>10</v>
          </cell>
          <cell r="K2264">
            <v>0</v>
          </cell>
          <cell r="L2264">
            <v>19</v>
          </cell>
          <cell r="M2264">
            <v>15</v>
          </cell>
          <cell r="N2264">
            <v>1</v>
          </cell>
          <cell r="P2264">
            <v>1</v>
          </cell>
          <cell r="Q2264">
            <v>53</v>
          </cell>
          <cell r="S2264">
            <v>0</v>
          </cell>
          <cell r="T2264">
            <v>0</v>
          </cell>
          <cell r="V2264">
            <v>0</v>
          </cell>
          <cell r="W2264">
            <v>0</v>
          </cell>
          <cell r="Y2264">
            <v>0</v>
          </cell>
          <cell r="Z2264">
            <v>15</v>
          </cell>
          <cell r="AD2264">
            <v>0</v>
          </cell>
          <cell r="AE2264">
            <v>0</v>
          </cell>
          <cell r="AF2264">
            <v>0</v>
          </cell>
          <cell r="AG2264">
            <v>0</v>
          </cell>
          <cell r="AH2264">
            <v>0</v>
          </cell>
          <cell r="AI2264">
            <v>0</v>
          </cell>
          <cell r="AJ2264">
            <v>10</v>
          </cell>
          <cell r="AL2264">
            <v>5766620</v>
          </cell>
        </row>
        <row r="2266">
          <cell r="C2266">
            <v>9</v>
          </cell>
          <cell r="D2266">
            <v>9</v>
          </cell>
          <cell r="E2266">
            <v>9</v>
          </cell>
          <cell r="F2266"/>
          <cell r="G2266"/>
          <cell r="AA2266">
            <v>9</v>
          </cell>
          <cell r="AB2266"/>
          <cell r="AC2266"/>
          <cell r="AD2266">
            <v>1</v>
          </cell>
          <cell r="AE2266"/>
          <cell r="AF2266"/>
          <cell r="AG2266"/>
          <cell r="AH2266"/>
          <cell r="AI2266"/>
          <cell r="AJ2266"/>
          <cell r="AL2266">
            <v>1032210</v>
          </cell>
        </row>
        <row r="2267">
          <cell r="C2267">
            <v>22</v>
          </cell>
          <cell r="D2267">
            <v>20</v>
          </cell>
          <cell r="E2267">
            <v>20</v>
          </cell>
          <cell r="F2267"/>
          <cell r="G2267">
            <v>2</v>
          </cell>
          <cell r="AA2267">
            <v>22</v>
          </cell>
          <cell r="AB2267"/>
          <cell r="AC2267"/>
          <cell r="AD2267"/>
          <cell r="AE2267"/>
          <cell r="AF2267"/>
          <cell r="AG2267"/>
          <cell r="AH2267"/>
          <cell r="AI2267"/>
          <cell r="AJ2267"/>
          <cell r="AL2267">
            <v>2202400</v>
          </cell>
        </row>
        <row r="2272">
          <cell r="C2272">
            <v>122</v>
          </cell>
          <cell r="H2272">
            <v>112</v>
          </cell>
          <cell r="I2272">
            <v>53</v>
          </cell>
          <cell r="J2272">
            <v>59</v>
          </cell>
          <cell r="K2272">
            <v>10</v>
          </cell>
          <cell r="L2272"/>
          <cell r="M2272"/>
          <cell r="N2272"/>
          <cell r="AD2272"/>
          <cell r="AE2272"/>
          <cell r="AF2272"/>
          <cell r="AG2272"/>
          <cell r="AH2272"/>
          <cell r="AI2272"/>
          <cell r="AJ2272">
            <v>68</v>
          </cell>
          <cell r="AL2272">
            <v>7721570</v>
          </cell>
        </row>
        <row r="2273">
          <cell r="C2273">
            <v>78</v>
          </cell>
          <cell r="E2273">
            <v>61</v>
          </cell>
          <cell r="AL2273">
            <v>8887090</v>
          </cell>
        </row>
        <row r="2274">
          <cell r="C2274">
            <v>1</v>
          </cell>
          <cell r="E2274"/>
          <cell r="AL2274">
            <v>0</v>
          </cell>
        </row>
        <row r="2275">
          <cell r="P2275">
            <v>0</v>
          </cell>
          <cell r="Q2275">
            <v>65</v>
          </cell>
          <cell r="S2275">
            <v>0</v>
          </cell>
          <cell r="T2275">
            <v>0</v>
          </cell>
          <cell r="V2275">
            <v>0</v>
          </cell>
          <cell r="W2275">
            <v>0</v>
          </cell>
          <cell r="Y2275">
            <v>1</v>
          </cell>
          <cell r="Z2275">
            <v>56</v>
          </cell>
        </row>
        <row r="2278">
          <cell r="C2278">
            <v>0</v>
          </cell>
        </row>
        <row r="2298">
          <cell r="C2298">
            <v>135</v>
          </cell>
          <cell r="D2298">
            <v>135</v>
          </cell>
          <cell r="E2298">
            <v>135</v>
          </cell>
          <cell r="F2298">
            <v>0</v>
          </cell>
          <cell r="G2298">
            <v>0</v>
          </cell>
          <cell r="AA2298">
            <v>0</v>
          </cell>
          <cell r="AB2298">
            <v>119</v>
          </cell>
          <cell r="AC2298">
            <v>16</v>
          </cell>
          <cell r="AD2298">
            <v>0</v>
          </cell>
          <cell r="AE2298">
            <v>0</v>
          </cell>
          <cell r="AF2298">
            <v>0</v>
          </cell>
          <cell r="AG2298">
            <v>0</v>
          </cell>
          <cell r="AH2298">
            <v>0</v>
          </cell>
          <cell r="AI2298">
            <v>0</v>
          </cell>
          <cell r="AJ2298">
            <v>0</v>
          </cell>
        </row>
        <row r="2505">
          <cell r="C2505">
            <v>81</v>
          </cell>
          <cell r="H2505">
            <v>77</v>
          </cell>
          <cell r="I2505">
            <v>61</v>
          </cell>
          <cell r="J2505">
            <v>16</v>
          </cell>
          <cell r="K2505">
            <v>3</v>
          </cell>
          <cell r="L2505">
            <v>0</v>
          </cell>
          <cell r="M2505">
            <v>1</v>
          </cell>
          <cell r="N2505">
            <v>0</v>
          </cell>
          <cell r="AD2505">
            <v>0</v>
          </cell>
          <cell r="AE2505">
            <v>0</v>
          </cell>
          <cell r="AF2505">
            <v>0</v>
          </cell>
          <cell r="AG2505">
            <v>0</v>
          </cell>
          <cell r="AH2505">
            <v>0</v>
          </cell>
          <cell r="AI2505">
            <v>0</v>
          </cell>
          <cell r="AJ2505">
            <v>17</v>
          </cell>
          <cell r="AL2505">
            <v>12128580</v>
          </cell>
        </row>
        <row r="2508">
          <cell r="C2508">
            <v>0</v>
          </cell>
          <cell r="H2508">
            <v>0</v>
          </cell>
        </row>
        <row r="2509">
          <cell r="C2509">
            <v>3</v>
          </cell>
          <cell r="H2509">
            <v>3</v>
          </cell>
        </row>
        <row r="2510">
          <cell r="C2510">
            <v>1</v>
          </cell>
          <cell r="H2510">
            <v>1</v>
          </cell>
        </row>
        <row r="2512">
          <cell r="P2512">
            <v>4</v>
          </cell>
          <cell r="Q2512">
            <v>22</v>
          </cell>
          <cell r="S2512">
            <v>1</v>
          </cell>
          <cell r="T2512">
            <v>14</v>
          </cell>
          <cell r="V2512">
            <v>0</v>
          </cell>
          <cell r="W2512">
            <v>1</v>
          </cell>
          <cell r="Y2512">
            <v>10</v>
          </cell>
          <cell r="Z2512">
            <v>22</v>
          </cell>
        </row>
        <row r="2517">
          <cell r="C2517">
            <v>12</v>
          </cell>
          <cell r="H2517">
            <v>12</v>
          </cell>
          <cell r="I2517">
            <v>12</v>
          </cell>
          <cell r="J2517">
            <v>0</v>
          </cell>
          <cell r="K2517">
            <v>0</v>
          </cell>
          <cell r="L2517">
            <v>0</v>
          </cell>
          <cell r="M2517">
            <v>0</v>
          </cell>
          <cell r="N2517">
            <v>0</v>
          </cell>
          <cell r="P2517">
            <v>0</v>
          </cell>
          <cell r="Q2517">
            <v>0</v>
          </cell>
          <cell r="S2517">
            <v>8</v>
          </cell>
          <cell r="T2517">
            <v>4</v>
          </cell>
          <cell r="V2517">
            <v>0</v>
          </cell>
          <cell r="W2517">
            <v>0</v>
          </cell>
          <cell r="Y2517">
            <v>0</v>
          </cell>
          <cell r="Z2517">
            <v>0</v>
          </cell>
          <cell r="AD2517">
            <v>0</v>
          </cell>
          <cell r="AE2517">
            <v>0</v>
          </cell>
          <cell r="AF2517">
            <v>0</v>
          </cell>
          <cell r="AG2517">
            <v>0</v>
          </cell>
          <cell r="AH2517">
            <v>0</v>
          </cell>
          <cell r="AI2517">
            <v>0</v>
          </cell>
          <cell r="AJ2517">
            <v>0</v>
          </cell>
          <cell r="AL2517">
            <v>791880</v>
          </cell>
        </row>
        <row r="2529">
          <cell r="C2529">
            <v>5</v>
          </cell>
          <cell r="D2529">
            <v>5</v>
          </cell>
          <cell r="E2529">
            <v>5</v>
          </cell>
          <cell r="F2529">
            <v>0</v>
          </cell>
          <cell r="G2529">
            <v>0</v>
          </cell>
          <cell r="AA2529">
            <v>5</v>
          </cell>
          <cell r="AB2529">
            <v>0</v>
          </cell>
          <cell r="AC2529">
            <v>0</v>
          </cell>
          <cell r="AD2529">
            <v>0</v>
          </cell>
          <cell r="AE2529">
            <v>0</v>
          </cell>
          <cell r="AF2529">
            <v>0</v>
          </cell>
          <cell r="AG2529">
            <v>0</v>
          </cell>
          <cell r="AH2529">
            <v>0</v>
          </cell>
          <cell r="AI2529">
            <v>0</v>
          </cell>
          <cell r="AJ2529">
            <v>0</v>
          </cell>
          <cell r="AL2529">
            <v>375050</v>
          </cell>
        </row>
        <row r="2584">
          <cell r="C2584">
            <v>0</v>
          </cell>
          <cell r="E2584">
            <v>0</v>
          </cell>
        </row>
        <row r="2587">
          <cell r="C2587">
            <v>45</v>
          </cell>
          <cell r="E2587">
            <v>27</v>
          </cell>
          <cell r="AL2587">
            <v>853200</v>
          </cell>
        </row>
        <row r="2596">
          <cell r="C2596">
            <v>0</v>
          </cell>
          <cell r="E2596">
            <v>0</v>
          </cell>
        </row>
        <row r="2598">
          <cell r="C2598">
            <v>158</v>
          </cell>
          <cell r="E2598">
            <v>158</v>
          </cell>
          <cell r="AL2598">
            <v>3289560</v>
          </cell>
        </row>
        <row r="2599">
          <cell r="C2599">
            <v>227</v>
          </cell>
          <cell r="E2599">
            <v>227</v>
          </cell>
          <cell r="AL2599">
            <v>14868500</v>
          </cell>
        </row>
        <row r="2600">
          <cell r="C2600">
            <v>0</v>
          </cell>
          <cell r="E2600"/>
          <cell r="AL2600">
            <v>0</v>
          </cell>
        </row>
        <row r="2601">
          <cell r="C2601">
            <v>229</v>
          </cell>
          <cell r="E2601">
            <v>228</v>
          </cell>
          <cell r="AL2601">
            <v>649800</v>
          </cell>
        </row>
        <row r="2602">
          <cell r="C2602">
            <v>0</v>
          </cell>
          <cell r="E2602"/>
          <cell r="AL2602">
            <v>0</v>
          </cell>
        </row>
        <row r="2603">
          <cell r="C2603">
            <v>0</v>
          </cell>
          <cell r="E2603"/>
          <cell r="AL2603">
            <v>0</v>
          </cell>
        </row>
        <row r="2604">
          <cell r="C2604">
            <v>0</v>
          </cell>
          <cell r="E2604"/>
          <cell r="AL2604">
            <v>0</v>
          </cell>
        </row>
        <row r="2625">
          <cell r="C2625">
            <v>826</v>
          </cell>
          <cell r="E2625">
            <v>826</v>
          </cell>
          <cell r="AL2625">
            <v>4073280</v>
          </cell>
        </row>
        <row r="2651">
          <cell r="E2651">
            <v>297</v>
          </cell>
          <cell r="AL2651">
            <v>9376730</v>
          </cell>
        </row>
        <row r="2661">
          <cell r="C2661">
            <v>4</v>
          </cell>
          <cell r="H2661">
            <v>4</v>
          </cell>
          <cell r="I2661">
            <v>4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AD2661">
            <v>0</v>
          </cell>
          <cell r="AE2661">
            <v>0</v>
          </cell>
          <cell r="AF2661">
            <v>0</v>
          </cell>
          <cell r="AG2661">
            <v>0</v>
          </cell>
          <cell r="AH2661">
            <v>0</v>
          </cell>
          <cell r="AI2661">
            <v>0</v>
          </cell>
          <cell r="AJ2661">
            <v>0</v>
          </cell>
        </row>
        <row r="2662">
          <cell r="C2662">
            <v>301</v>
          </cell>
          <cell r="P2662">
            <v>0</v>
          </cell>
          <cell r="Q2662">
            <v>0</v>
          </cell>
          <cell r="S2662">
            <v>0</v>
          </cell>
          <cell r="T2662">
            <v>0</v>
          </cell>
          <cell r="V2662">
            <v>0</v>
          </cell>
          <cell r="W2662">
            <v>0</v>
          </cell>
          <cell r="Y2662">
            <v>0</v>
          </cell>
          <cell r="Z2662">
            <v>0</v>
          </cell>
        </row>
        <row r="2684">
          <cell r="C2684">
            <v>10</v>
          </cell>
          <cell r="E2684">
            <v>10</v>
          </cell>
          <cell r="H2684"/>
          <cell r="I2684"/>
          <cell r="J2684"/>
          <cell r="K2684"/>
          <cell r="L2684"/>
          <cell r="M2684"/>
          <cell r="N2684"/>
          <cell r="AD2684"/>
          <cell r="AE2684"/>
          <cell r="AF2684"/>
          <cell r="AG2684"/>
          <cell r="AH2684"/>
          <cell r="AI2684"/>
          <cell r="AJ2684"/>
          <cell r="AL2684">
            <v>345800</v>
          </cell>
        </row>
        <row r="2685">
          <cell r="C2685">
            <v>0</v>
          </cell>
          <cell r="E2685"/>
          <cell r="H2685"/>
          <cell r="I2685"/>
          <cell r="J2685"/>
          <cell r="K2685"/>
          <cell r="L2685"/>
          <cell r="M2685"/>
          <cell r="N2685"/>
          <cell r="AD2685"/>
          <cell r="AE2685"/>
          <cell r="AF2685"/>
          <cell r="AG2685"/>
          <cell r="AH2685"/>
          <cell r="AI2685"/>
          <cell r="AJ2685"/>
          <cell r="AL2685">
            <v>0</v>
          </cell>
        </row>
        <row r="2688">
          <cell r="C2688">
            <v>64</v>
          </cell>
          <cell r="H2688">
            <v>64</v>
          </cell>
          <cell r="I2688">
            <v>64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P2688">
            <v>0</v>
          </cell>
          <cell r="Q2688">
            <v>5</v>
          </cell>
          <cell r="S2688">
            <v>0</v>
          </cell>
          <cell r="T2688">
            <v>0</v>
          </cell>
          <cell r="V2688">
            <v>0</v>
          </cell>
          <cell r="W2688">
            <v>0</v>
          </cell>
          <cell r="Y2688">
            <v>0</v>
          </cell>
          <cell r="Z2688">
            <v>0</v>
          </cell>
          <cell r="AD2688">
            <v>0</v>
          </cell>
          <cell r="AE2688">
            <v>0</v>
          </cell>
          <cell r="AF2688">
            <v>0</v>
          </cell>
          <cell r="AG2688">
            <v>0</v>
          </cell>
          <cell r="AH2688">
            <v>0</v>
          </cell>
          <cell r="AI2688">
            <v>0</v>
          </cell>
          <cell r="AJ2688">
            <v>0</v>
          </cell>
          <cell r="AL2688">
            <v>3079320</v>
          </cell>
        </row>
        <row r="2738">
          <cell r="C2738">
            <v>0</v>
          </cell>
        </row>
        <row r="2741">
          <cell r="C2741">
            <v>214</v>
          </cell>
          <cell r="E2741">
            <v>214</v>
          </cell>
          <cell r="AL2741">
            <v>4669480</v>
          </cell>
        </row>
        <row r="2742">
          <cell r="C2742">
            <v>0</v>
          </cell>
          <cell r="E2742"/>
          <cell r="AL2742">
            <v>0</v>
          </cell>
        </row>
        <row r="2745">
          <cell r="C2745">
            <v>0</v>
          </cell>
          <cell r="E2745"/>
          <cell r="AL2745">
            <v>0</v>
          </cell>
        </row>
        <row r="2746">
          <cell r="C2746">
            <v>0</v>
          </cell>
          <cell r="E2746"/>
          <cell r="AL2746">
            <v>0</v>
          </cell>
        </row>
        <row r="2747">
          <cell r="C2747">
            <v>0</v>
          </cell>
          <cell r="E2747"/>
          <cell r="AL2747">
            <v>0</v>
          </cell>
        </row>
        <row r="2748">
          <cell r="C2748">
            <v>0</v>
          </cell>
          <cell r="E2748"/>
          <cell r="AL2748">
            <v>0</v>
          </cell>
        </row>
        <row r="2749">
          <cell r="C2749">
            <v>0</v>
          </cell>
          <cell r="E2749"/>
          <cell r="AL2749">
            <v>0</v>
          </cell>
        </row>
        <row r="2750">
          <cell r="C2750">
            <v>0</v>
          </cell>
          <cell r="E2750"/>
          <cell r="AL2750">
            <v>0</v>
          </cell>
        </row>
        <row r="2751">
          <cell r="C2751">
            <v>0</v>
          </cell>
          <cell r="E2751"/>
          <cell r="AL2751">
            <v>0</v>
          </cell>
        </row>
        <row r="2752">
          <cell r="C2752">
            <v>0</v>
          </cell>
          <cell r="E2752"/>
          <cell r="AL2752">
            <v>0</v>
          </cell>
        </row>
        <row r="2753">
          <cell r="C2753">
            <v>0</v>
          </cell>
          <cell r="E2753"/>
          <cell r="AL2753">
            <v>0</v>
          </cell>
        </row>
        <row r="2754">
          <cell r="C2754">
            <v>0</v>
          </cell>
          <cell r="E2754"/>
          <cell r="AL2754">
            <v>0</v>
          </cell>
        </row>
        <row r="2755">
          <cell r="C2755">
            <v>0</v>
          </cell>
          <cell r="E2755"/>
          <cell r="AL2755">
            <v>0</v>
          </cell>
        </row>
        <row r="2756">
          <cell r="C2756">
            <v>0</v>
          </cell>
          <cell r="E2756"/>
          <cell r="AL2756">
            <v>0</v>
          </cell>
        </row>
        <row r="2757">
          <cell r="C2757">
            <v>0</v>
          </cell>
          <cell r="E2757"/>
          <cell r="AL2757">
            <v>0</v>
          </cell>
        </row>
        <row r="2758">
          <cell r="C2758">
            <v>0</v>
          </cell>
          <cell r="E2758"/>
          <cell r="AL2758">
            <v>0</v>
          </cell>
        </row>
        <row r="2759">
          <cell r="C2759">
            <v>0</v>
          </cell>
          <cell r="E2759"/>
          <cell r="AL2759">
            <v>0</v>
          </cell>
        </row>
        <row r="2760">
          <cell r="C2760">
            <v>0</v>
          </cell>
          <cell r="E2760"/>
          <cell r="AL2760">
            <v>0</v>
          </cell>
        </row>
        <row r="2761">
          <cell r="C2761">
            <v>0</v>
          </cell>
          <cell r="E2761"/>
          <cell r="AL2761">
            <v>0</v>
          </cell>
        </row>
        <row r="2762">
          <cell r="C2762">
            <v>0</v>
          </cell>
          <cell r="E2762"/>
          <cell r="AL2762">
            <v>0</v>
          </cell>
        </row>
        <row r="2763">
          <cell r="C2763">
            <v>0</v>
          </cell>
          <cell r="E2763"/>
          <cell r="AL2763">
            <v>0</v>
          </cell>
        </row>
        <row r="2764">
          <cell r="C2764">
            <v>0</v>
          </cell>
          <cell r="E2764"/>
          <cell r="AL2764">
            <v>0</v>
          </cell>
        </row>
        <row r="2765">
          <cell r="C2765">
            <v>0</v>
          </cell>
          <cell r="E2765"/>
          <cell r="AL2765">
            <v>0</v>
          </cell>
        </row>
        <row r="2766">
          <cell r="C2766">
            <v>0</v>
          </cell>
          <cell r="E2766"/>
          <cell r="AL2766">
            <v>0</v>
          </cell>
        </row>
        <row r="2767">
          <cell r="C2767">
            <v>0</v>
          </cell>
          <cell r="E2767"/>
          <cell r="AL2767">
            <v>0</v>
          </cell>
        </row>
        <row r="2768">
          <cell r="C2768">
            <v>0</v>
          </cell>
          <cell r="E2768"/>
          <cell r="AL2768">
            <v>0</v>
          </cell>
        </row>
        <row r="2769">
          <cell r="C2769">
            <v>0</v>
          </cell>
          <cell r="E2769"/>
          <cell r="AL2769">
            <v>0</v>
          </cell>
        </row>
        <row r="2770">
          <cell r="C2770">
            <v>0</v>
          </cell>
          <cell r="E2770"/>
          <cell r="AL2770">
            <v>0</v>
          </cell>
        </row>
        <row r="2771">
          <cell r="C2771">
            <v>0</v>
          </cell>
          <cell r="E2771"/>
          <cell r="AL2771">
            <v>0</v>
          </cell>
        </row>
        <row r="2772">
          <cell r="C2772">
            <v>0</v>
          </cell>
          <cell r="E2772"/>
          <cell r="AL2772">
            <v>0</v>
          </cell>
        </row>
        <row r="2773">
          <cell r="C2773">
            <v>0</v>
          </cell>
          <cell r="E2773"/>
          <cell r="AL2773">
            <v>0</v>
          </cell>
        </row>
        <row r="2774">
          <cell r="C2774">
            <v>0</v>
          </cell>
          <cell r="E2774"/>
          <cell r="AL2774">
            <v>0</v>
          </cell>
        </row>
        <row r="2775">
          <cell r="C2775">
            <v>0</v>
          </cell>
          <cell r="E2775"/>
          <cell r="AL2775">
            <v>0</v>
          </cell>
        </row>
        <row r="2776">
          <cell r="C2776">
            <v>0</v>
          </cell>
          <cell r="E2776"/>
          <cell r="AL2776">
            <v>0</v>
          </cell>
        </row>
        <row r="2777">
          <cell r="C2777">
            <v>0</v>
          </cell>
          <cell r="E2777"/>
          <cell r="AL2777">
            <v>0</v>
          </cell>
        </row>
        <row r="2778">
          <cell r="C2778">
            <v>0</v>
          </cell>
          <cell r="E2778"/>
          <cell r="AL2778">
            <v>0</v>
          </cell>
        </row>
        <row r="2779">
          <cell r="C2779">
            <v>0</v>
          </cell>
          <cell r="E2779"/>
          <cell r="AL2779">
            <v>0</v>
          </cell>
        </row>
        <row r="2780">
          <cell r="C2780">
            <v>0</v>
          </cell>
          <cell r="E2780"/>
          <cell r="AL2780">
            <v>0</v>
          </cell>
        </row>
        <row r="2781">
          <cell r="C2781">
            <v>0</v>
          </cell>
          <cell r="E2781"/>
          <cell r="AL2781">
            <v>0</v>
          </cell>
        </row>
        <row r="2782">
          <cell r="C2782">
            <v>134</v>
          </cell>
          <cell r="E2782">
            <v>134</v>
          </cell>
          <cell r="AL2782">
            <v>5301040</v>
          </cell>
        </row>
        <row r="2785">
          <cell r="C2785">
            <v>0</v>
          </cell>
        </row>
        <row r="2786">
          <cell r="C2786">
            <v>0</v>
          </cell>
        </row>
        <row r="2787">
          <cell r="C2787">
            <v>0</v>
          </cell>
        </row>
        <row r="2788">
          <cell r="C2788">
            <v>0</v>
          </cell>
        </row>
        <row r="2789">
          <cell r="C2789">
            <v>0</v>
          </cell>
        </row>
        <row r="2790">
          <cell r="C2790">
            <v>0</v>
          </cell>
        </row>
        <row r="2791">
          <cell r="C2791">
            <v>0</v>
          </cell>
        </row>
        <row r="2812">
          <cell r="C2812">
            <v>0</v>
          </cell>
        </row>
        <row r="2814">
          <cell r="C2814">
            <v>11</v>
          </cell>
          <cell r="E2814">
            <v>11</v>
          </cell>
          <cell r="AL2814">
            <v>85690</v>
          </cell>
        </row>
        <row r="2815">
          <cell r="C2815">
            <v>0</v>
          </cell>
          <cell r="E2815"/>
          <cell r="AL2815">
            <v>0</v>
          </cell>
        </row>
        <row r="2816">
          <cell r="C2816">
            <v>0</v>
          </cell>
          <cell r="E2816"/>
          <cell r="AL2816">
            <v>0</v>
          </cell>
        </row>
        <row r="2817">
          <cell r="C2817">
            <v>0</v>
          </cell>
          <cell r="E2817"/>
          <cell r="AL2817">
            <v>0</v>
          </cell>
        </row>
        <row r="2818">
          <cell r="C2818">
            <v>0</v>
          </cell>
          <cell r="E2818"/>
          <cell r="AL2818">
            <v>0</v>
          </cell>
        </row>
        <row r="2937">
          <cell r="C2937">
            <v>0</v>
          </cell>
        </row>
        <row r="2938">
          <cell r="C2938">
            <v>0</v>
          </cell>
        </row>
        <row r="2939">
          <cell r="C2939">
            <v>14</v>
          </cell>
          <cell r="D2939">
            <v>14</v>
          </cell>
          <cell r="E2939">
            <v>14</v>
          </cell>
          <cell r="F2939">
            <v>0</v>
          </cell>
          <cell r="G2939">
            <v>0</v>
          </cell>
          <cell r="AA2939">
            <v>9</v>
          </cell>
          <cell r="AB2939">
            <v>1</v>
          </cell>
          <cell r="AC2939">
            <v>4</v>
          </cell>
          <cell r="AD2939">
            <v>0</v>
          </cell>
          <cell r="AE2939">
            <v>0</v>
          </cell>
          <cell r="AF2939">
            <v>0</v>
          </cell>
          <cell r="AG2939">
            <v>0</v>
          </cell>
          <cell r="AH2939">
            <v>0</v>
          </cell>
          <cell r="AI2939">
            <v>6</v>
          </cell>
          <cell r="AJ2939">
            <v>0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2018</v>
          </cell>
        </row>
      </sheetData>
      <sheetData sheetId="1">
        <row r="5">
          <cell r="C5">
            <v>0</v>
          </cell>
          <cell r="E5"/>
          <cell r="AL5">
            <v>0</v>
          </cell>
        </row>
        <row r="6">
          <cell r="C6">
            <v>0</v>
          </cell>
          <cell r="E6"/>
          <cell r="AL6">
            <v>0</v>
          </cell>
        </row>
        <row r="7">
          <cell r="C7">
            <v>5396</v>
          </cell>
          <cell r="E7">
            <v>5187</v>
          </cell>
          <cell r="AL7">
            <v>65926770</v>
          </cell>
        </row>
        <row r="8">
          <cell r="C8">
            <v>0</v>
          </cell>
          <cell r="E8"/>
          <cell r="AL8">
            <v>0</v>
          </cell>
        </row>
        <row r="9">
          <cell r="C9">
            <v>0</v>
          </cell>
          <cell r="E9"/>
          <cell r="AL9">
            <v>0</v>
          </cell>
        </row>
        <row r="10">
          <cell r="C10">
            <v>0</v>
          </cell>
          <cell r="E10"/>
          <cell r="AL10">
            <v>0</v>
          </cell>
        </row>
        <row r="11">
          <cell r="C11">
            <v>225</v>
          </cell>
          <cell r="E11">
            <v>135</v>
          </cell>
          <cell r="AL11">
            <v>2150550</v>
          </cell>
        </row>
        <row r="12">
          <cell r="C12">
            <v>0</v>
          </cell>
          <cell r="E12"/>
          <cell r="AL12">
            <v>0</v>
          </cell>
        </row>
        <row r="13">
          <cell r="C13">
            <v>0</v>
          </cell>
          <cell r="E13"/>
          <cell r="AL13">
            <v>0</v>
          </cell>
        </row>
        <row r="14">
          <cell r="C14">
            <v>0</v>
          </cell>
          <cell r="E14"/>
          <cell r="AL14">
            <v>0</v>
          </cell>
        </row>
        <row r="15">
          <cell r="C15">
            <v>2707</v>
          </cell>
          <cell r="E15">
            <v>2707</v>
          </cell>
          <cell r="AL15">
            <v>17378940</v>
          </cell>
        </row>
        <row r="16">
          <cell r="C16">
            <v>1688</v>
          </cell>
          <cell r="E16">
            <v>1688</v>
          </cell>
          <cell r="AL16">
            <v>13014480</v>
          </cell>
        </row>
        <row r="17">
          <cell r="C17">
            <v>3424</v>
          </cell>
          <cell r="E17">
            <v>3424</v>
          </cell>
          <cell r="AL17">
            <v>32699200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8">
          <cell r="C28">
            <v>2712</v>
          </cell>
          <cell r="E28">
            <v>2705</v>
          </cell>
          <cell r="AL28">
            <v>3381250</v>
          </cell>
        </row>
        <row r="29">
          <cell r="C29">
            <v>0</v>
          </cell>
          <cell r="E29"/>
          <cell r="AL29">
            <v>0</v>
          </cell>
        </row>
        <row r="30">
          <cell r="C30">
            <v>0</v>
          </cell>
          <cell r="E30"/>
          <cell r="AL30">
            <v>0</v>
          </cell>
        </row>
        <row r="31">
          <cell r="C31">
            <v>93</v>
          </cell>
          <cell r="E31">
            <v>93</v>
          </cell>
          <cell r="AL31">
            <v>158100</v>
          </cell>
        </row>
        <row r="32">
          <cell r="C32">
            <v>1688</v>
          </cell>
          <cell r="E32">
            <v>1688</v>
          </cell>
          <cell r="AL32">
            <v>2312560</v>
          </cell>
        </row>
        <row r="33">
          <cell r="C33">
            <v>0</v>
          </cell>
          <cell r="E33"/>
          <cell r="AL33">
            <v>0</v>
          </cell>
        </row>
        <row r="35">
          <cell r="C35">
            <v>276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3">
          <cell r="C43">
            <v>33</v>
          </cell>
          <cell r="E43">
            <v>33</v>
          </cell>
          <cell r="AL43">
            <v>135630</v>
          </cell>
        </row>
        <row r="44">
          <cell r="C44">
            <v>852</v>
          </cell>
          <cell r="E44">
            <v>852</v>
          </cell>
          <cell r="AL44">
            <v>1925520</v>
          </cell>
        </row>
        <row r="45">
          <cell r="C45">
            <v>67</v>
          </cell>
          <cell r="E45">
            <v>67</v>
          </cell>
          <cell r="AL45">
            <v>151420</v>
          </cell>
        </row>
        <row r="46">
          <cell r="C46">
            <v>289</v>
          </cell>
          <cell r="E46">
            <v>289</v>
          </cell>
          <cell r="AL46">
            <v>199410</v>
          </cell>
        </row>
        <row r="48">
          <cell r="C48">
            <v>0</v>
          </cell>
        </row>
        <row r="52">
          <cell r="C52">
            <v>239</v>
          </cell>
          <cell r="E52">
            <v>239</v>
          </cell>
          <cell r="AL52">
            <v>468440</v>
          </cell>
        </row>
        <row r="53">
          <cell r="C53">
            <v>10</v>
          </cell>
          <cell r="E53">
            <v>10</v>
          </cell>
          <cell r="AL53">
            <v>19600</v>
          </cell>
        </row>
        <row r="54">
          <cell r="C54">
            <v>323</v>
          </cell>
          <cell r="E54">
            <v>323</v>
          </cell>
          <cell r="AL54">
            <v>364990</v>
          </cell>
        </row>
        <row r="56">
          <cell r="C56">
            <v>15</v>
          </cell>
        </row>
        <row r="57">
          <cell r="C57">
            <v>0</v>
          </cell>
        </row>
        <row r="61">
          <cell r="C61">
            <v>187</v>
          </cell>
          <cell r="E61">
            <v>2</v>
          </cell>
          <cell r="AL61">
            <v>1700</v>
          </cell>
        </row>
        <row r="62">
          <cell r="C62">
            <v>0</v>
          </cell>
          <cell r="E62"/>
          <cell r="AL62">
            <v>0</v>
          </cell>
        </row>
        <row r="63">
          <cell r="C63">
            <v>0</v>
          </cell>
          <cell r="E63"/>
          <cell r="AL63">
            <v>0</v>
          </cell>
        </row>
        <row r="66">
          <cell r="C66">
            <v>434</v>
          </cell>
          <cell r="E66">
            <v>394</v>
          </cell>
          <cell r="AL66">
            <v>295500</v>
          </cell>
        </row>
        <row r="67">
          <cell r="C67">
            <v>107</v>
          </cell>
          <cell r="E67">
            <v>107</v>
          </cell>
          <cell r="AL67">
            <v>1816860</v>
          </cell>
        </row>
        <row r="68">
          <cell r="C68">
            <v>127</v>
          </cell>
          <cell r="E68">
            <v>121</v>
          </cell>
          <cell r="AL68">
            <v>4719000</v>
          </cell>
        </row>
        <row r="69">
          <cell r="C69">
            <v>7585</v>
          </cell>
          <cell r="E69">
            <v>7585</v>
          </cell>
          <cell r="AL69">
            <v>17142100</v>
          </cell>
        </row>
        <row r="70">
          <cell r="C70">
            <v>0</v>
          </cell>
          <cell r="E70"/>
          <cell r="AL70">
            <v>0</v>
          </cell>
        </row>
        <row r="72">
          <cell r="C72">
            <v>0</v>
          </cell>
          <cell r="E72"/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5">
          <cell r="C115">
            <v>5256</v>
          </cell>
          <cell r="E115">
            <v>4789</v>
          </cell>
          <cell r="AL115">
            <v>178677590</v>
          </cell>
        </row>
        <row r="116">
          <cell r="C116">
            <v>0</v>
          </cell>
          <cell r="E116"/>
          <cell r="AL116">
            <v>0</v>
          </cell>
        </row>
        <row r="117">
          <cell r="C117">
            <v>0</v>
          </cell>
          <cell r="E117"/>
          <cell r="AL117">
            <v>0</v>
          </cell>
        </row>
        <row r="118">
          <cell r="C118">
            <v>228</v>
          </cell>
          <cell r="E118">
            <v>228</v>
          </cell>
          <cell r="AL118">
            <v>35365080</v>
          </cell>
        </row>
        <row r="119">
          <cell r="C119">
            <v>0</v>
          </cell>
          <cell r="E119"/>
          <cell r="AL119">
            <v>0</v>
          </cell>
        </row>
        <row r="120">
          <cell r="C120">
            <v>0</v>
          </cell>
          <cell r="E120"/>
          <cell r="AL120">
            <v>0</v>
          </cell>
        </row>
        <row r="121">
          <cell r="C121">
            <v>181</v>
          </cell>
          <cell r="E121">
            <v>174</v>
          </cell>
          <cell r="AL121">
            <v>13036080</v>
          </cell>
        </row>
        <row r="122">
          <cell r="C122">
            <v>135</v>
          </cell>
          <cell r="E122">
            <v>135</v>
          </cell>
          <cell r="AL122">
            <v>10114200</v>
          </cell>
        </row>
        <row r="123">
          <cell r="C123">
            <v>0</v>
          </cell>
          <cell r="E123"/>
          <cell r="AL123">
            <v>0</v>
          </cell>
        </row>
        <row r="124">
          <cell r="C124">
            <v>85</v>
          </cell>
          <cell r="E124">
            <v>85</v>
          </cell>
          <cell r="AL124">
            <v>5712850</v>
          </cell>
        </row>
        <row r="125">
          <cell r="C125">
            <v>0</v>
          </cell>
          <cell r="E125"/>
          <cell r="AL125">
            <v>0</v>
          </cell>
        </row>
        <row r="126">
          <cell r="C126">
            <v>0</v>
          </cell>
          <cell r="E126"/>
          <cell r="AL126">
            <v>0</v>
          </cell>
        </row>
        <row r="127">
          <cell r="C127">
            <v>0</v>
          </cell>
          <cell r="E127"/>
          <cell r="AL127">
            <v>0</v>
          </cell>
        </row>
        <row r="130">
          <cell r="C130">
            <v>0</v>
          </cell>
          <cell r="E130"/>
          <cell r="AL130">
            <v>0</v>
          </cell>
        </row>
        <row r="131">
          <cell r="C131">
            <v>0</v>
          </cell>
          <cell r="E131"/>
          <cell r="AL131">
            <v>0</v>
          </cell>
        </row>
        <row r="132">
          <cell r="C132">
            <v>0</v>
          </cell>
          <cell r="E132"/>
          <cell r="AL132">
            <v>0</v>
          </cell>
        </row>
        <row r="133">
          <cell r="C133">
            <v>821</v>
          </cell>
          <cell r="E133">
            <v>781</v>
          </cell>
          <cell r="AL133">
            <v>4318930</v>
          </cell>
        </row>
        <row r="134">
          <cell r="C134">
            <v>0</v>
          </cell>
          <cell r="E134"/>
          <cell r="AL134">
            <v>0</v>
          </cell>
        </row>
        <row r="135">
          <cell r="C135">
            <v>0</v>
          </cell>
          <cell r="E135"/>
          <cell r="AL135">
            <v>0</v>
          </cell>
        </row>
        <row r="136">
          <cell r="C136">
            <v>0</v>
          </cell>
          <cell r="E136"/>
          <cell r="AL136">
            <v>0</v>
          </cell>
        </row>
        <row r="137">
          <cell r="C137">
            <v>34</v>
          </cell>
          <cell r="E137">
            <v>33</v>
          </cell>
          <cell r="AL137">
            <v>238920</v>
          </cell>
        </row>
        <row r="138">
          <cell r="C138">
            <v>0</v>
          </cell>
          <cell r="E138"/>
          <cell r="AL138">
            <v>0</v>
          </cell>
        </row>
        <row r="139">
          <cell r="C139">
            <v>0</v>
          </cell>
          <cell r="E139"/>
          <cell r="AL139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210">
          <cell r="C210">
            <v>23889</v>
          </cell>
          <cell r="D210">
            <v>23486</v>
          </cell>
          <cell r="E210">
            <v>23486</v>
          </cell>
          <cell r="F210">
            <v>0</v>
          </cell>
          <cell r="G210">
            <v>403</v>
          </cell>
          <cell r="AA210">
            <v>8898</v>
          </cell>
          <cell r="AB210">
            <v>6779</v>
          </cell>
          <cell r="AC210">
            <v>8212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85</v>
          </cell>
          <cell r="AJ210">
            <v>0</v>
          </cell>
          <cell r="AL210">
            <v>29833870</v>
          </cell>
        </row>
        <row r="212">
          <cell r="E212"/>
        </row>
        <row r="213">
          <cell r="E213"/>
        </row>
        <row r="214">
          <cell r="E214">
            <v>450</v>
          </cell>
        </row>
        <row r="215">
          <cell r="E215">
            <v>464</v>
          </cell>
        </row>
        <row r="216">
          <cell r="E216">
            <v>66</v>
          </cell>
        </row>
        <row r="217">
          <cell r="E217"/>
        </row>
        <row r="218">
          <cell r="E218">
            <v>1</v>
          </cell>
        </row>
        <row r="219">
          <cell r="E219"/>
        </row>
        <row r="220">
          <cell r="E220"/>
        </row>
        <row r="221">
          <cell r="E221">
            <v>1747</v>
          </cell>
        </row>
        <row r="222">
          <cell r="E222">
            <v>1610</v>
          </cell>
        </row>
        <row r="223">
          <cell r="E223">
            <v>750</v>
          </cell>
        </row>
        <row r="224">
          <cell r="E224"/>
        </row>
        <row r="225">
          <cell r="E225"/>
        </row>
        <row r="226">
          <cell r="E226"/>
        </row>
        <row r="227">
          <cell r="E227"/>
        </row>
        <row r="228">
          <cell r="E228">
            <v>676</v>
          </cell>
        </row>
        <row r="229">
          <cell r="E229">
            <v>602</v>
          </cell>
        </row>
        <row r="230">
          <cell r="E230"/>
        </row>
        <row r="231">
          <cell r="E231">
            <v>3651</v>
          </cell>
        </row>
        <row r="232">
          <cell r="E232">
            <v>21</v>
          </cell>
        </row>
        <row r="233">
          <cell r="E233">
            <v>338</v>
          </cell>
        </row>
        <row r="234">
          <cell r="E234">
            <v>366</v>
          </cell>
        </row>
        <row r="235">
          <cell r="E235">
            <v>364</v>
          </cell>
        </row>
        <row r="236">
          <cell r="E236">
            <v>140</v>
          </cell>
        </row>
        <row r="237">
          <cell r="E237"/>
        </row>
        <row r="238">
          <cell r="E238">
            <v>8226</v>
          </cell>
        </row>
        <row r="239">
          <cell r="E239"/>
        </row>
        <row r="240">
          <cell r="E240"/>
        </row>
        <row r="241">
          <cell r="E241"/>
        </row>
        <row r="242">
          <cell r="E242"/>
        </row>
        <row r="243">
          <cell r="E243"/>
        </row>
        <row r="244">
          <cell r="E244">
            <v>1615</v>
          </cell>
        </row>
        <row r="245">
          <cell r="E245">
            <v>518</v>
          </cell>
        </row>
        <row r="246">
          <cell r="E246"/>
        </row>
        <row r="247">
          <cell r="E247">
            <v>3092</v>
          </cell>
        </row>
        <row r="248">
          <cell r="E248">
            <v>1017</v>
          </cell>
        </row>
        <row r="249">
          <cell r="E249">
            <v>2416</v>
          </cell>
        </row>
        <row r="250">
          <cell r="E250">
            <v>38</v>
          </cell>
        </row>
        <row r="251">
          <cell r="E251"/>
        </row>
        <row r="252">
          <cell r="E252"/>
        </row>
        <row r="253">
          <cell r="E253">
            <v>321</v>
          </cell>
        </row>
        <row r="254">
          <cell r="E254"/>
        </row>
        <row r="255">
          <cell r="E255"/>
        </row>
        <row r="256">
          <cell r="E256">
            <v>3399</v>
          </cell>
        </row>
        <row r="257">
          <cell r="E257"/>
        </row>
        <row r="258">
          <cell r="E258"/>
        </row>
        <row r="259">
          <cell r="E259">
            <v>1299</v>
          </cell>
        </row>
        <row r="260">
          <cell r="E260"/>
        </row>
        <row r="261">
          <cell r="E261"/>
        </row>
        <row r="262">
          <cell r="E262">
            <v>3294</v>
          </cell>
        </row>
        <row r="263">
          <cell r="E263">
            <v>609</v>
          </cell>
        </row>
        <row r="264">
          <cell r="E264"/>
        </row>
        <row r="265">
          <cell r="E265"/>
        </row>
        <row r="266">
          <cell r="E266"/>
        </row>
        <row r="267">
          <cell r="E267"/>
        </row>
        <row r="268">
          <cell r="E268"/>
        </row>
        <row r="269">
          <cell r="E269"/>
        </row>
        <row r="270">
          <cell r="E270"/>
        </row>
        <row r="271">
          <cell r="E271"/>
        </row>
        <row r="272">
          <cell r="C272">
            <v>37409</v>
          </cell>
          <cell r="D272">
            <v>37090</v>
          </cell>
          <cell r="E272">
            <v>37090</v>
          </cell>
          <cell r="F272">
            <v>0</v>
          </cell>
          <cell r="G272">
            <v>319</v>
          </cell>
          <cell r="AA272">
            <v>12697</v>
          </cell>
          <cell r="AB272">
            <v>12577</v>
          </cell>
          <cell r="AC272">
            <v>12135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69</v>
          </cell>
          <cell r="AJ272">
            <v>0</v>
          </cell>
          <cell r="AL272">
            <v>53609430</v>
          </cell>
        </row>
        <row r="311">
          <cell r="C311">
            <v>2382</v>
          </cell>
          <cell r="D311">
            <v>2371</v>
          </cell>
          <cell r="E311">
            <v>2371</v>
          </cell>
          <cell r="F311">
            <v>0</v>
          </cell>
          <cell r="G311">
            <v>11</v>
          </cell>
          <cell r="AA311">
            <v>153</v>
          </cell>
          <cell r="AB311">
            <v>2215</v>
          </cell>
          <cell r="AC311">
            <v>14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102</v>
          </cell>
          <cell r="AJ311">
            <v>0</v>
          </cell>
          <cell r="AL311">
            <v>9374150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L318">
            <v>0</v>
          </cell>
        </row>
        <row r="374">
          <cell r="C374">
            <v>446</v>
          </cell>
          <cell r="D374">
            <v>446</v>
          </cell>
          <cell r="E374">
            <v>446</v>
          </cell>
          <cell r="F374">
            <v>0</v>
          </cell>
          <cell r="G374">
            <v>0</v>
          </cell>
          <cell r="AA374">
            <v>16</v>
          </cell>
          <cell r="AB374">
            <v>429</v>
          </cell>
          <cell r="AC374">
            <v>1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177</v>
          </cell>
          <cell r="AJ374">
            <v>0</v>
          </cell>
          <cell r="AL374">
            <v>3059620</v>
          </cell>
        </row>
        <row r="411">
          <cell r="C411">
            <v>5324</v>
          </cell>
          <cell r="D411">
            <v>5262</v>
          </cell>
          <cell r="E411">
            <v>5262</v>
          </cell>
          <cell r="F411">
            <v>0</v>
          </cell>
          <cell r="G411">
            <v>62</v>
          </cell>
          <cell r="AA411">
            <v>1775</v>
          </cell>
          <cell r="AB411">
            <v>3331</v>
          </cell>
          <cell r="AC411">
            <v>218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5</v>
          </cell>
          <cell r="AJ411">
            <v>0</v>
          </cell>
          <cell r="AL411">
            <v>15003830</v>
          </cell>
        </row>
        <row r="413">
          <cell r="E413"/>
        </row>
        <row r="414">
          <cell r="E414"/>
        </row>
        <row r="415">
          <cell r="E415"/>
        </row>
        <row r="416">
          <cell r="E416"/>
        </row>
        <row r="417">
          <cell r="E417"/>
        </row>
        <row r="418">
          <cell r="E418"/>
        </row>
        <row r="419">
          <cell r="E419"/>
        </row>
        <row r="420">
          <cell r="E420">
            <v>3</v>
          </cell>
        </row>
        <row r="421">
          <cell r="E421"/>
        </row>
        <row r="422">
          <cell r="E422"/>
        </row>
        <row r="423">
          <cell r="E423"/>
        </row>
        <row r="424">
          <cell r="E424"/>
        </row>
        <row r="425">
          <cell r="E425"/>
        </row>
        <row r="426">
          <cell r="E426"/>
        </row>
        <row r="427">
          <cell r="E427">
            <v>17</v>
          </cell>
        </row>
        <row r="428">
          <cell r="E428"/>
        </row>
        <row r="429">
          <cell r="E429"/>
        </row>
        <row r="430">
          <cell r="E430"/>
        </row>
        <row r="431">
          <cell r="E431"/>
        </row>
        <row r="432">
          <cell r="C432">
            <v>20</v>
          </cell>
          <cell r="D432">
            <v>20</v>
          </cell>
          <cell r="E432">
            <v>20</v>
          </cell>
          <cell r="F432">
            <v>0</v>
          </cell>
          <cell r="G432">
            <v>0</v>
          </cell>
          <cell r="AA432">
            <v>1</v>
          </cell>
          <cell r="AB432">
            <v>19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L432">
            <v>62570</v>
          </cell>
        </row>
        <row r="451">
          <cell r="C451">
            <v>561</v>
          </cell>
          <cell r="D451">
            <v>554</v>
          </cell>
          <cell r="E451">
            <v>554</v>
          </cell>
          <cell r="F451">
            <v>0</v>
          </cell>
          <cell r="G451">
            <v>7</v>
          </cell>
          <cell r="AA451">
            <v>210</v>
          </cell>
          <cell r="AB451">
            <v>344</v>
          </cell>
          <cell r="AC451">
            <v>7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12</v>
          </cell>
          <cell r="AJ451">
            <v>0</v>
          </cell>
          <cell r="AL451">
            <v>2601700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73">
          <cell r="C473">
            <v>4576</v>
          </cell>
          <cell r="D473">
            <v>4422</v>
          </cell>
          <cell r="E473">
            <v>4422</v>
          </cell>
          <cell r="F473">
            <v>0</v>
          </cell>
          <cell r="G473">
            <v>154</v>
          </cell>
          <cell r="AA473">
            <v>3005</v>
          </cell>
          <cell r="AB473">
            <v>1541</v>
          </cell>
          <cell r="AC473">
            <v>30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5">
          <cell r="E475">
            <v>8</v>
          </cell>
        </row>
        <row r="476">
          <cell r="E476"/>
        </row>
        <row r="477">
          <cell r="E477">
            <v>29</v>
          </cell>
        </row>
        <row r="478">
          <cell r="E478">
            <v>17</v>
          </cell>
        </row>
        <row r="479">
          <cell r="E479">
            <v>5</v>
          </cell>
        </row>
        <row r="480">
          <cell r="E480"/>
        </row>
        <row r="481">
          <cell r="E481"/>
        </row>
        <row r="482">
          <cell r="E482"/>
        </row>
        <row r="483">
          <cell r="E483"/>
        </row>
        <row r="484">
          <cell r="E484"/>
        </row>
        <row r="485">
          <cell r="E485"/>
        </row>
        <row r="486">
          <cell r="E486"/>
        </row>
        <row r="487">
          <cell r="E487"/>
        </row>
        <row r="488">
          <cell r="E488"/>
        </row>
        <row r="489">
          <cell r="E489"/>
        </row>
        <row r="490">
          <cell r="E490"/>
        </row>
        <row r="491">
          <cell r="E491"/>
        </row>
        <row r="492">
          <cell r="E492"/>
        </row>
        <row r="493">
          <cell r="E493"/>
        </row>
        <row r="494">
          <cell r="E494"/>
        </row>
        <row r="495">
          <cell r="E495"/>
        </row>
        <row r="496">
          <cell r="E496"/>
        </row>
        <row r="497">
          <cell r="E497"/>
        </row>
        <row r="498">
          <cell r="E498"/>
        </row>
        <row r="499">
          <cell r="E499"/>
        </row>
        <row r="500">
          <cell r="E500"/>
        </row>
        <row r="501">
          <cell r="E501"/>
        </row>
        <row r="502">
          <cell r="E502"/>
        </row>
        <row r="503">
          <cell r="E503"/>
        </row>
        <row r="504">
          <cell r="E504"/>
        </row>
        <row r="505">
          <cell r="E505"/>
        </row>
        <row r="506">
          <cell r="E506"/>
        </row>
        <row r="507">
          <cell r="E507"/>
        </row>
        <row r="508">
          <cell r="E508"/>
        </row>
        <row r="509">
          <cell r="E509">
            <v>1</v>
          </cell>
        </row>
        <row r="510">
          <cell r="E510"/>
        </row>
        <row r="511">
          <cell r="E511"/>
        </row>
        <row r="512">
          <cell r="C512">
            <v>60</v>
          </cell>
          <cell r="D512">
            <v>60</v>
          </cell>
          <cell r="E512">
            <v>60</v>
          </cell>
          <cell r="F512">
            <v>0</v>
          </cell>
          <cell r="G512">
            <v>0</v>
          </cell>
          <cell r="AA512">
            <v>13</v>
          </cell>
          <cell r="AB512">
            <v>46</v>
          </cell>
          <cell r="AC512">
            <v>1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2</v>
          </cell>
          <cell r="AJ512">
            <v>0</v>
          </cell>
          <cell r="AL512">
            <v>61340</v>
          </cell>
        </row>
        <row r="542">
          <cell r="C542">
            <v>3057</v>
          </cell>
          <cell r="D542">
            <v>3040</v>
          </cell>
          <cell r="E542">
            <v>3040</v>
          </cell>
          <cell r="F542">
            <v>0</v>
          </cell>
          <cell r="G542">
            <v>17</v>
          </cell>
          <cell r="AA542">
            <v>435</v>
          </cell>
          <cell r="AB542">
            <v>1856</v>
          </cell>
          <cell r="AC542">
            <v>766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L542">
            <v>4300260</v>
          </cell>
        </row>
        <row r="545">
          <cell r="E545"/>
        </row>
        <row r="546">
          <cell r="E546">
            <v>28</v>
          </cell>
        </row>
        <row r="547">
          <cell r="E547"/>
        </row>
        <row r="548">
          <cell r="E548"/>
        </row>
        <row r="549">
          <cell r="E549">
            <v>28</v>
          </cell>
        </row>
        <row r="550">
          <cell r="E550">
            <v>986</v>
          </cell>
        </row>
        <row r="551">
          <cell r="E551">
            <v>101</v>
          </cell>
        </row>
        <row r="552">
          <cell r="E552">
            <v>80</v>
          </cell>
        </row>
        <row r="553">
          <cell r="E553">
            <v>11</v>
          </cell>
        </row>
        <row r="554">
          <cell r="E554">
            <v>14</v>
          </cell>
        </row>
        <row r="555">
          <cell r="E555">
            <v>2</v>
          </cell>
        </row>
        <row r="556">
          <cell r="E556">
            <v>5</v>
          </cell>
        </row>
        <row r="557">
          <cell r="E557">
            <v>153</v>
          </cell>
        </row>
        <row r="558">
          <cell r="E558">
            <v>10</v>
          </cell>
        </row>
        <row r="559">
          <cell r="E559">
            <v>3</v>
          </cell>
        </row>
        <row r="560">
          <cell r="E560"/>
        </row>
        <row r="561">
          <cell r="E561">
            <v>4</v>
          </cell>
        </row>
        <row r="562">
          <cell r="E562"/>
        </row>
        <row r="563">
          <cell r="E563">
            <v>2</v>
          </cell>
        </row>
        <row r="564">
          <cell r="E564"/>
        </row>
        <row r="565">
          <cell r="E565"/>
        </row>
        <row r="566">
          <cell r="E566">
            <v>1</v>
          </cell>
        </row>
        <row r="567">
          <cell r="E567"/>
        </row>
        <row r="568">
          <cell r="E568">
            <v>2</v>
          </cell>
        </row>
        <row r="569">
          <cell r="E569">
            <v>1</v>
          </cell>
        </row>
        <row r="570">
          <cell r="E570"/>
        </row>
        <row r="571">
          <cell r="E571">
            <v>59</v>
          </cell>
        </row>
        <row r="572">
          <cell r="E572">
            <v>198</v>
          </cell>
        </row>
        <row r="573">
          <cell r="E573">
            <v>1</v>
          </cell>
        </row>
        <row r="574">
          <cell r="E574"/>
        </row>
        <row r="575">
          <cell r="E575"/>
        </row>
        <row r="576">
          <cell r="E576"/>
        </row>
        <row r="577">
          <cell r="E577">
            <v>32</v>
          </cell>
        </row>
        <row r="578">
          <cell r="E578">
            <v>48</v>
          </cell>
        </row>
        <row r="579">
          <cell r="E579">
            <v>4</v>
          </cell>
        </row>
        <row r="580">
          <cell r="E580">
            <v>29</v>
          </cell>
        </row>
        <row r="581">
          <cell r="E581">
            <v>47</v>
          </cell>
        </row>
        <row r="582">
          <cell r="E582"/>
        </row>
        <row r="583">
          <cell r="E583">
            <v>2</v>
          </cell>
        </row>
        <row r="584">
          <cell r="E584">
            <v>16</v>
          </cell>
        </row>
        <row r="585">
          <cell r="E585">
            <v>186</v>
          </cell>
        </row>
        <row r="586">
          <cell r="E586">
            <v>51</v>
          </cell>
        </row>
        <row r="587">
          <cell r="E587">
            <v>7</v>
          </cell>
        </row>
        <row r="588">
          <cell r="E588">
            <v>1</v>
          </cell>
        </row>
        <row r="589">
          <cell r="E589">
            <v>895</v>
          </cell>
        </row>
        <row r="590">
          <cell r="E590">
            <v>16</v>
          </cell>
        </row>
        <row r="591">
          <cell r="E591">
            <v>12</v>
          </cell>
        </row>
        <row r="592">
          <cell r="E592"/>
        </row>
        <row r="593">
          <cell r="E593"/>
        </row>
        <row r="594">
          <cell r="E594">
            <v>15</v>
          </cell>
        </row>
        <row r="595">
          <cell r="E595">
            <v>428</v>
          </cell>
        </row>
        <row r="596">
          <cell r="E596">
            <v>98</v>
          </cell>
        </row>
        <row r="597">
          <cell r="E597"/>
        </row>
        <row r="598">
          <cell r="E598">
            <v>1</v>
          </cell>
        </row>
        <row r="600">
          <cell r="C600">
            <v>3600</v>
          </cell>
          <cell r="D600">
            <v>3577</v>
          </cell>
          <cell r="E600">
            <v>3577</v>
          </cell>
          <cell r="F600">
            <v>0</v>
          </cell>
          <cell r="G600">
            <v>23</v>
          </cell>
          <cell r="AA600">
            <v>327</v>
          </cell>
          <cell r="AB600">
            <v>945</v>
          </cell>
          <cell r="AC600">
            <v>2328</v>
          </cell>
          <cell r="AD600">
            <v>3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L600">
            <v>30949030</v>
          </cell>
        </row>
        <row r="623">
          <cell r="C623">
            <v>2</v>
          </cell>
          <cell r="D623">
            <v>2</v>
          </cell>
          <cell r="E623">
            <v>2</v>
          </cell>
          <cell r="F623">
            <v>0</v>
          </cell>
          <cell r="G623">
            <v>0</v>
          </cell>
          <cell r="AA623">
            <v>0</v>
          </cell>
          <cell r="AB623">
            <v>2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L623">
            <v>52640</v>
          </cell>
        </row>
        <row r="650">
          <cell r="C650">
            <v>1079</v>
          </cell>
          <cell r="D650">
            <v>1077</v>
          </cell>
          <cell r="E650">
            <v>1077</v>
          </cell>
          <cell r="F650">
            <v>0</v>
          </cell>
          <cell r="G650">
            <v>2</v>
          </cell>
          <cell r="AA650">
            <v>205</v>
          </cell>
          <cell r="AB650">
            <v>266</v>
          </cell>
          <cell r="AC650">
            <v>608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L650">
            <v>57577800</v>
          </cell>
        </row>
        <row r="652">
          <cell r="C652">
            <v>378</v>
          </cell>
          <cell r="D652">
            <v>378</v>
          </cell>
          <cell r="E652">
            <v>378</v>
          </cell>
          <cell r="F652"/>
          <cell r="G652"/>
          <cell r="AA652"/>
          <cell r="AB652">
            <v>378</v>
          </cell>
          <cell r="AC652"/>
          <cell r="AD652"/>
          <cell r="AE652"/>
          <cell r="AF652"/>
          <cell r="AG652"/>
          <cell r="AH652"/>
          <cell r="AI652"/>
          <cell r="AJ652"/>
          <cell r="AL652">
            <v>2173500</v>
          </cell>
        </row>
        <row r="653">
          <cell r="C653">
            <v>223</v>
          </cell>
          <cell r="D653">
            <v>223</v>
          </cell>
          <cell r="E653">
            <v>223</v>
          </cell>
          <cell r="F653"/>
          <cell r="G653"/>
          <cell r="AA653">
            <v>70</v>
          </cell>
          <cell r="AB653">
            <v>153</v>
          </cell>
          <cell r="AC653"/>
          <cell r="AD653"/>
          <cell r="AE653"/>
          <cell r="AF653"/>
          <cell r="AG653"/>
          <cell r="AH653"/>
          <cell r="AI653"/>
          <cell r="AJ653"/>
          <cell r="AL653">
            <v>4694150</v>
          </cell>
        </row>
        <row r="672">
          <cell r="C672">
            <v>1131</v>
          </cell>
          <cell r="D672">
            <v>1131</v>
          </cell>
          <cell r="E672">
            <v>1131</v>
          </cell>
          <cell r="F672">
            <v>0</v>
          </cell>
          <cell r="G672">
            <v>0</v>
          </cell>
          <cell r="AA672">
            <v>96</v>
          </cell>
          <cell r="AB672">
            <v>1035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17331230</v>
          </cell>
        </row>
        <row r="704"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8</v>
          </cell>
          <cell r="AJ704">
            <v>0</v>
          </cell>
          <cell r="AL704">
            <v>0</v>
          </cell>
        </row>
        <row r="763"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7"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L777">
            <v>0</v>
          </cell>
        </row>
        <row r="781"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8"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L788">
            <v>0</v>
          </cell>
        </row>
        <row r="797"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801"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5"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L805">
            <v>0</v>
          </cell>
        </row>
        <row r="809"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L809">
            <v>0</v>
          </cell>
        </row>
        <row r="817"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20"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8"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33"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51"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L851">
            <v>0</v>
          </cell>
        </row>
        <row r="869"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930">
          <cell r="C930">
            <v>5552</v>
          </cell>
          <cell r="D930">
            <v>5552</v>
          </cell>
          <cell r="E930">
            <v>5552</v>
          </cell>
          <cell r="F930">
            <v>0</v>
          </cell>
          <cell r="G930">
            <v>0</v>
          </cell>
          <cell r="AA930">
            <v>2480</v>
          </cell>
          <cell r="AB930">
            <v>3072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46">
          <cell r="C946">
            <v>1098</v>
          </cell>
          <cell r="E946">
            <v>1067</v>
          </cell>
          <cell r="AL946">
            <v>7828080</v>
          </cell>
        </row>
        <row r="958"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811</v>
          </cell>
          <cell r="AJ958">
            <v>0</v>
          </cell>
          <cell r="AL958">
            <v>0</v>
          </cell>
        </row>
        <row r="961">
          <cell r="C961">
            <v>0</v>
          </cell>
        </row>
        <row r="981">
          <cell r="C981">
            <v>0</v>
          </cell>
          <cell r="E981">
            <v>0</v>
          </cell>
        </row>
        <row r="983">
          <cell r="C983">
            <v>414</v>
          </cell>
          <cell r="E983">
            <v>414</v>
          </cell>
          <cell r="AL983">
            <v>3229200</v>
          </cell>
        </row>
        <row r="984">
          <cell r="C984">
            <v>231</v>
          </cell>
          <cell r="E984">
            <v>231</v>
          </cell>
          <cell r="AL984">
            <v>706860</v>
          </cell>
        </row>
        <row r="985">
          <cell r="C985">
            <v>367</v>
          </cell>
          <cell r="E985">
            <v>367</v>
          </cell>
          <cell r="AL985">
            <v>1123020</v>
          </cell>
        </row>
        <row r="986">
          <cell r="C986">
            <v>11</v>
          </cell>
          <cell r="E986">
            <v>11</v>
          </cell>
          <cell r="AL986">
            <v>133760</v>
          </cell>
        </row>
        <row r="987">
          <cell r="C987">
            <v>57</v>
          </cell>
          <cell r="E987">
            <v>57</v>
          </cell>
          <cell r="AL987">
            <v>811110</v>
          </cell>
        </row>
        <row r="988">
          <cell r="C988">
            <v>15</v>
          </cell>
          <cell r="E988">
            <v>15</v>
          </cell>
          <cell r="AL988">
            <v>484500</v>
          </cell>
        </row>
        <row r="989">
          <cell r="C989">
            <v>0</v>
          </cell>
          <cell r="E989"/>
          <cell r="AL989">
            <v>0</v>
          </cell>
        </row>
        <row r="990">
          <cell r="C990">
            <v>0</v>
          </cell>
          <cell r="E990"/>
          <cell r="AL990">
            <v>0</v>
          </cell>
        </row>
        <row r="993">
          <cell r="C993">
            <v>21</v>
          </cell>
          <cell r="E993">
            <v>21</v>
          </cell>
          <cell r="AL993">
            <v>338520</v>
          </cell>
        </row>
        <row r="994">
          <cell r="C994">
            <v>0</v>
          </cell>
          <cell r="E994"/>
          <cell r="AL994">
            <v>0</v>
          </cell>
        </row>
        <row r="995">
          <cell r="C995">
            <v>0</v>
          </cell>
          <cell r="E995"/>
          <cell r="AL995">
            <v>0</v>
          </cell>
        </row>
        <row r="996">
          <cell r="C996">
            <v>0</v>
          </cell>
          <cell r="E996"/>
          <cell r="AL996">
            <v>0</v>
          </cell>
        </row>
        <row r="997">
          <cell r="C997">
            <v>0</v>
          </cell>
          <cell r="E997"/>
          <cell r="AL997">
            <v>0</v>
          </cell>
        </row>
        <row r="998">
          <cell r="C998">
            <v>7</v>
          </cell>
          <cell r="E998">
            <v>7</v>
          </cell>
          <cell r="AL998">
            <v>8041040</v>
          </cell>
        </row>
        <row r="999">
          <cell r="C999">
            <v>28</v>
          </cell>
          <cell r="D999">
            <v>28</v>
          </cell>
          <cell r="E999">
            <v>28</v>
          </cell>
          <cell r="F999">
            <v>0</v>
          </cell>
          <cell r="G999">
            <v>0</v>
          </cell>
          <cell r="AA999">
            <v>4</v>
          </cell>
          <cell r="AB999">
            <v>24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</row>
        <row r="1053">
          <cell r="C1053">
            <v>5</v>
          </cell>
          <cell r="D1053">
            <v>3</v>
          </cell>
          <cell r="E1053">
            <v>3</v>
          </cell>
          <cell r="F1053">
            <v>0</v>
          </cell>
          <cell r="G1053">
            <v>2</v>
          </cell>
          <cell r="AA1053">
            <v>5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125">
          <cell r="C1125">
            <v>6</v>
          </cell>
          <cell r="H1125">
            <v>6</v>
          </cell>
          <cell r="I1125">
            <v>6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P1125">
            <v>0</v>
          </cell>
          <cell r="Q1125">
            <v>0</v>
          </cell>
          <cell r="S1125">
            <v>0</v>
          </cell>
          <cell r="T1125">
            <v>6</v>
          </cell>
          <cell r="V1125">
            <v>0</v>
          </cell>
          <cell r="W1125">
            <v>0</v>
          </cell>
          <cell r="Y1125">
            <v>0</v>
          </cell>
          <cell r="Z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L1125">
            <v>1012920</v>
          </cell>
        </row>
        <row r="1182">
          <cell r="C1182">
            <v>1543</v>
          </cell>
          <cell r="D1182">
            <v>1543</v>
          </cell>
          <cell r="E1182">
            <v>1543</v>
          </cell>
          <cell r="F1182">
            <v>0</v>
          </cell>
          <cell r="G1182">
            <v>0</v>
          </cell>
          <cell r="AA1182">
            <v>21</v>
          </cell>
          <cell r="AB1182">
            <v>1522</v>
          </cell>
          <cell r="AC1182">
            <v>0</v>
          </cell>
          <cell r="AD1182">
            <v>0</v>
          </cell>
          <cell r="AE1182">
            <v>0</v>
          </cell>
          <cell r="AF1182">
            <v>0</v>
          </cell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262">
          <cell r="C1262">
            <v>147</v>
          </cell>
          <cell r="H1262">
            <v>145</v>
          </cell>
          <cell r="I1262">
            <v>140</v>
          </cell>
          <cell r="J1262">
            <v>5</v>
          </cell>
          <cell r="K1262">
            <v>1</v>
          </cell>
          <cell r="L1262">
            <v>1</v>
          </cell>
          <cell r="M1262">
            <v>0</v>
          </cell>
          <cell r="N1262">
            <v>0</v>
          </cell>
          <cell r="P1262">
            <v>0</v>
          </cell>
          <cell r="Q1262">
            <v>7</v>
          </cell>
          <cell r="S1262">
            <v>0</v>
          </cell>
          <cell r="T1262">
            <v>99</v>
          </cell>
          <cell r="V1262">
            <v>0</v>
          </cell>
          <cell r="W1262">
            <v>1</v>
          </cell>
          <cell r="Y1262">
            <v>0</v>
          </cell>
          <cell r="Z1262">
            <v>0</v>
          </cell>
          <cell r="AD1262">
            <v>0</v>
          </cell>
          <cell r="AE1262">
            <v>67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6</v>
          </cell>
          <cell r="AL1262">
            <v>63956835</v>
          </cell>
        </row>
        <row r="1327">
          <cell r="C1327">
            <v>547</v>
          </cell>
          <cell r="D1327">
            <v>546</v>
          </cell>
          <cell r="E1327">
            <v>546</v>
          </cell>
          <cell r="F1327">
            <v>0</v>
          </cell>
          <cell r="G1327">
            <v>1</v>
          </cell>
          <cell r="AA1327">
            <v>42</v>
          </cell>
          <cell r="AB1327">
            <v>330</v>
          </cell>
          <cell r="AC1327">
            <v>175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1</v>
          </cell>
        </row>
        <row r="1401">
          <cell r="I1401">
            <v>40</v>
          </cell>
          <cell r="L1401">
            <v>3</v>
          </cell>
          <cell r="AL1401">
            <v>4810600</v>
          </cell>
        </row>
        <row r="1404">
          <cell r="C1404">
            <v>61</v>
          </cell>
          <cell r="H1404">
            <v>53</v>
          </cell>
          <cell r="I1404">
            <v>40</v>
          </cell>
          <cell r="J1404">
            <v>13</v>
          </cell>
          <cell r="K1404">
            <v>1</v>
          </cell>
          <cell r="L1404">
            <v>3</v>
          </cell>
          <cell r="M1404">
            <v>4</v>
          </cell>
          <cell r="N1404">
            <v>0</v>
          </cell>
          <cell r="P1404">
            <v>19</v>
          </cell>
          <cell r="Q1404">
            <v>21</v>
          </cell>
          <cell r="S1404">
            <v>0</v>
          </cell>
          <cell r="T1404">
            <v>0</v>
          </cell>
          <cell r="V1404">
            <v>0</v>
          </cell>
          <cell r="W1404">
            <v>1</v>
          </cell>
          <cell r="Y1404">
            <v>0</v>
          </cell>
          <cell r="Z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13</v>
          </cell>
        </row>
        <row r="1406">
          <cell r="C1406">
            <v>5</v>
          </cell>
          <cell r="E1406">
            <v>5</v>
          </cell>
          <cell r="AL1406">
            <v>51500</v>
          </cell>
        </row>
        <row r="1407">
          <cell r="C1407">
            <v>5</v>
          </cell>
          <cell r="D1407">
            <v>5</v>
          </cell>
          <cell r="E1407">
            <v>5</v>
          </cell>
          <cell r="F1407">
            <v>0</v>
          </cell>
          <cell r="G1407">
            <v>0</v>
          </cell>
          <cell r="AA1407">
            <v>0</v>
          </cell>
          <cell r="AB1407">
            <v>5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68">
          <cell r="C1468">
            <v>14</v>
          </cell>
          <cell r="H1468">
            <v>13</v>
          </cell>
          <cell r="I1468">
            <v>13</v>
          </cell>
          <cell r="J1468">
            <v>0</v>
          </cell>
          <cell r="K1468">
            <v>0</v>
          </cell>
          <cell r="L1468">
            <v>1</v>
          </cell>
          <cell r="M1468">
            <v>0</v>
          </cell>
          <cell r="N1468">
            <v>0</v>
          </cell>
          <cell r="P1468">
            <v>0</v>
          </cell>
          <cell r="Q1468">
            <v>2</v>
          </cell>
          <cell r="S1468">
            <v>1</v>
          </cell>
          <cell r="T1468">
            <v>2</v>
          </cell>
          <cell r="V1468">
            <v>0</v>
          </cell>
          <cell r="W1468">
            <v>0</v>
          </cell>
          <cell r="Y1468">
            <v>0</v>
          </cell>
          <cell r="Z1468">
            <v>1</v>
          </cell>
          <cell r="AD1468">
            <v>0</v>
          </cell>
          <cell r="AE1468">
            <v>0</v>
          </cell>
          <cell r="AF1468">
            <v>0</v>
          </cell>
          <cell r="AG1468">
            <v>0</v>
          </cell>
          <cell r="AH1468">
            <v>0</v>
          </cell>
          <cell r="AI1468">
            <v>0</v>
          </cell>
          <cell r="AJ1468">
            <v>0</v>
          </cell>
          <cell r="AL1468">
            <v>1170110</v>
          </cell>
        </row>
        <row r="1537">
          <cell r="C1537">
            <v>38</v>
          </cell>
          <cell r="H1537">
            <v>30</v>
          </cell>
          <cell r="I1537">
            <v>29</v>
          </cell>
          <cell r="J1537">
            <v>1</v>
          </cell>
          <cell r="K1537">
            <v>0</v>
          </cell>
          <cell r="L1537">
            <v>7</v>
          </cell>
          <cell r="M1537">
            <v>1</v>
          </cell>
          <cell r="N1537">
            <v>0</v>
          </cell>
          <cell r="P1537">
            <v>0</v>
          </cell>
          <cell r="Q1537">
            <v>2</v>
          </cell>
          <cell r="S1537">
            <v>0</v>
          </cell>
          <cell r="T1537">
            <v>0</v>
          </cell>
          <cell r="V1537">
            <v>0</v>
          </cell>
          <cell r="W1537">
            <v>0</v>
          </cell>
          <cell r="Y1537">
            <v>1</v>
          </cell>
          <cell r="Z1537">
            <v>8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1</v>
          </cell>
          <cell r="AL1537">
            <v>1946730</v>
          </cell>
        </row>
        <row r="1555">
          <cell r="C1555">
            <v>2068</v>
          </cell>
          <cell r="D1555">
            <v>2068</v>
          </cell>
          <cell r="E1555">
            <v>2067</v>
          </cell>
          <cell r="F1555">
            <v>1</v>
          </cell>
          <cell r="G1555">
            <v>0</v>
          </cell>
          <cell r="AA1555">
            <v>2046</v>
          </cell>
          <cell r="AB1555">
            <v>22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1</v>
          </cell>
        </row>
        <row r="1582">
          <cell r="C1582">
            <v>73</v>
          </cell>
          <cell r="H1582">
            <v>65</v>
          </cell>
          <cell r="I1582">
            <v>59</v>
          </cell>
          <cell r="J1582">
            <v>6</v>
          </cell>
          <cell r="K1582">
            <v>1</v>
          </cell>
          <cell r="L1582">
            <v>6</v>
          </cell>
          <cell r="M1582">
            <v>1</v>
          </cell>
          <cell r="N1582">
            <v>0</v>
          </cell>
          <cell r="P1582">
            <v>0</v>
          </cell>
          <cell r="Q1582">
            <v>0</v>
          </cell>
          <cell r="S1582">
            <v>0</v>
          </cell>
          <cell r="T1582">
            <v>0</v>
          </cell>
          <cell r="V1582">
            <v>0</v>
          </cell>
          <cell r="W1582">
            <v>2</v>
          </cell>
          <cell r="Y1582">
            <v>0</v>
          </cell>
          <cell r="Z1582">
            <v>0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7</v>
          </cell>
          <cell r="AL1582">
            <v>4168690</v>
          </cell>
        </row>
        <row r="1691">
          <cell r="C1691">
            <v>23893</v>
          </cell>
          <cell r="D1691">
            <v>23524</v>
          </cell>
          <cell r="E1691">
            <v>23524</v>
          </cell>
          <cell r="F1691">
            <v>0</v>
          </cell>
          <cell r="G1691">
            <v>369</v>
          </cell>
          <cell r="AA1691">
            <v>22716</v>
          </cell>
          <cell r="AB1691">
            <v>344</v>
          </cell>
          <cell r="AC1691">
            <v>833</v>
          </cell>
          <cell r="AD1691">
            <v>0</v>
          </cell>
          <cell r="AE1691">
            <v>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</row>
        <row r="1693">
          <cell r="C1693">
            <v>776</v>
          </cell>
          <cell r="E1693">
            <v>772</v>
          </cell>
          <cell r="AL1693">
            <v>4261440</v>
          </cell>
        </row>
        <row r="1694">
          <cell r="C1694">
            <v>24</v>
          </cell>
          <cell r="E1694">
            <v>24</v>
          </cell>
          <cell r="AL1694">
            <v>373200</v>
          </cell>
        </row>
        <row r="1695">
          <cell r="C1695">
            <v>58</v>
          </cell>
          <cell r="E1695">
            <v>58</v>
          </cell>
          <cell r="AL1695">
            <v>1530040</v>
          </cell>
        </row>
        <row r="1696">
          <cell r="C1696">
            <v>0</v>
          </cell>
          <cell r="E1696"/>
          <cell r="AL1696">
            <v>0</v>
          </cell>
        </row>
        <row r="1697">
          <cell r="C1697">
            <v>170</v>
          </cell>
          <cell r="E1697">
            <v>170</v>
          </cell>
          <cell r="AL1697">
            <v>9542100</v>
          </cell>
        </row>
        <row r="1698">
          <cell r="C1698">
            <v>0</v>
          </cell>
          <cell r="E1698"/>
          <cell r="AL1698">
            <v>0</v>
          </cell>
        </row>
        <row r="1699">
          <cell r="C1699">
            <v>0</v>
          </cell>
          <cell r="E1699"/>
          <cell r="AL1699">
            <v>0</v>
          </cell>
        </row>
        <row r="1700">
          <cell r="C1700">
            <v>0</v>
          </cell>
          <cell r="E1700"/>
          <cell r="AL1700">
            <v>0</v>
          </cell>
        </row>
        <row r="1701">
          <cell r="C1701">
            <v>0</v>
          </cell>
          <cell r="E1701"/>
          <cell r="AL1701">
            <v>0</v>
          </cell>
        </row>
        <row r="1702">
          <cell r="C1702">
            <v>0</v>
          </cell>
          <cell r="E1702"/>
          <cell r="AL1702">
            <v>0</v>
          </cell>
        </row>
        <row r="1703">
          <cell r="C1703">
            <v>0</v>
          </cell>
          <cell r="E1703"/>
          <cell r="AL1703">
            <v>0</v>
          </cell>
        </row>
        <row r="1704">
          <cell r="C1704">
            <v>0</v>
          </cell>
          <cell r="E1704"/>
          <cell r="AL1704">
            <v>0</v>
          </cell>
        </row>
        <row r="1705">
          <cell r="C1705">
            <v>0</v>
          </cell>
          <cell r="E1705"/>
          <cell r="AL1705">
            <v>0</v>
          </cell>
        </row>
        <row r="1706">
          <cell r="C1706">
            <v>0</v>
          </cell>
          <cell r="E1706"/>
          <cell r="AL1706">
            <v>0</v>
          </cell>
        </row>
        <row r="1707">
          <cell r="C1707">
            <v>0</v>
          </cell>
          <cell r="E1707"/>
          <cell r="AL1707">
            <v>0</v>
          </cell>
        </row>
        <row r="1708">
          <cell r="C1708">
            <v>0</v>
          </cell>
          <cell r="E1708"/>
          <cell r="AL1708">
            <v>0</v>
          </cell>
        </row>
        <row r="1709">
          <cell r="C1709">
            <v>0</v>
          </cell>
          <cell r="E1709"/>
          <cell r="AL1709">
            <v>0</v>
          </cell>
        </row>
        <row r="1710">
          <cell r="C1710">
            <v>0</v>
          </cell>
          <cell r="E1710"/>
          <cell r="AL1710">
            <v>0</v>
          </cell>
        </row>
        <row r="1711">
          <cell r="C1711">
            <v>0</v>
          </cell>
          <cell r="E1711"/>
          <cell r="AL1711">
            <v>0</v>
          </cell>
        </row>
        <row r="1712">
          <cell r="C1712">
            <v>0</v>
          </cell>
          <cell r="E1712"/>
          <cell r="AL1712">
            <v>0</v>
          </cell>
        </row>
        <row r="1713">
          <cell r="C1713">
            <v>0</v>
          </cell>
          <cell r="E1713"/>
          <cell r="AL1713">
            <v>0</v>
          </cell>
        </row>
        <row r="1714">
          <cell r="C1714">
            <v>0</v>
          </cell>
          <cell r="E1714"/>
          <cell r="AL1714">
            <v>0</v>
          </cell>
        </row>
        <row r="1715">
          <cell r="C1715">
            <v>0</v>
          </cell>
          <cell r="E1715"/>
          <cell r="AL1715">
            <v>0</v>
          </cell>
        </row>
        <row r="1716">
          <cell r="C1716">
            <v>0</v>
          </cell>
          <cell r="E1716"/>
          <cell r="AL1716">
            <v>0</v>
          </cell>
        </row>
        <row r="1717">
          <cell r="C1717">
            <v>1028</v>
          </cell>
          <cell r="D1717">
            <v>1024</v>
          </cell>
          <cell r="E1717">
            <v>1024</v>
          </cell>
          <cell r="F1717">
            <v>0</v>
          </cell>
          <cell r="G1717">
            <v>4</v>
          </cell>
          <cell r="AA1717">
            <v>374</v>
          </cell>
          <cell r="AB1717">
            <v>653</v>
          </cell>
          <cell r="AC1717">
            <v>1</v>
          </cell>
          <cell r="AD1717">
            <v>0</v>
          </cell>
          <cell r="AE1717">
            <v>0</v>
          </cell>
          <cell r="AF1717">
            <v>0</v>
          </cell>
          <cell r="AG1717">
            <v>0</v>
          </cell>
          <cell r="AH1717">
            <v>0</v>
          </cell>
          <cell r="AI1717">
            <v>0</v>
          </cell>
          <cell r="AJ1717">
            <v>0</v>
          </cell>
        </row>
        <row r="1719"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  <cell r="AE1719">
            <v>0</v>
          </cell>
          <cell r="AF1719">
            <v>0</v>
          </cell>
          <cell r="AG1719">
            <v>0</v>
          </cell>
          <cell r="AH1719">
            <v>0</v>
          </cell>
          <cell r="AI1719">
            <v>0</v>
          </cell>
          <cell r="AJ1719">
            <v>0</v>
          </cell>
        </row>
        <row r="1787">
          <cell r="I1787">
            <v>6</v>
          </cell>
          <cell r="L1787">
            <v>2</v>
          </cell>
          <cell r="P1787">
            <v>0</v>
          </cell>
          <cell r="Q1787">
            <v>7</v>
          </cell>
          <cell r="S1787">
            <v>0</v>
          </cell>
          <cell r="T1787">
            <v>5</v>
          </cell>
          <cell r="V1787">
            <v>0</v>
          </cell>
          <cell r="W1787">
            <v>0</v>
          </cell>
          <cell r="Y1787">
            <v>0</v>
          </cell>
          <cell r="Z1787">
            <v>1</v>
          </cell>
          <cell r="AL1787">
            <v>1210420</v>
          </cell>
        </row>
        <row r="1790">
          <cell r="C1790">
            <v>0</v>
          </cell>
        </row>
        <row r="1799">
          <cell r="P1799">
            <v>0</v>
          </cell>
          <cell r="Q1799">
            <v>0</v>
          </cell>
          <cell r="S1799">
            <v>0</v>
          </cell>
          <cell r="T1799">
            <v>0</v>
          </cell>
          <cell r="V1799">
            <v>0</v>
          </cell>
          <cell r="W1799">
            <v>0</v>
          </cell>
          <cell r="Y1799">
            <v>0</v>
          </cell>
          <cell r="Z1799">
            <v>0</v>
          </cell>
        </row>
        <row r="1800">
          <cell r="C1800">
            <v>13</v>
          </cell>
          <cell r="H1800">
            <v>10</v>
          </cell>
          <cell r="I1800">
            <v>6</v>
          </cell>
          <cell r="J1800">
            <v>4</v>
          </cell>
          <cell r="K1800">
            <v>0</v>
          </cell>
          <cell r="L1800">
            <v>2</v>
          </cell>
          <cell r="M1800">
            <v>1</v>
          </cell>
          <cell r="N1800">
            <v>0</v>
          </cell>
          <cell r="AD1800">
            <v>0</v>
          </cell>
          <cell r="AE1800">
            <v>0</v>
          </cell>
          <cell r="AF1800">
            <v>0</v>
          </cell>
          <cell r="AG1800">
            <v>0</v>
          </cell>
          <cell r="AH1800">
            <v>0</v>
          </cell>
          <cell r="AI1800">
            <v>0</v>
          </cell>
          <cell r="AJ1800">
            <v>4</v>
          </cell>
        </row>
        <row r="1866">
          <cell r="I1866">
            <v>6</v>
          </cell>
          <cell r="L1866">
            <v>0</v>
          </cell>
          <cell r="AL1866">
            <v>625290</v>
          </cell>
        </row>
        <row r="1870">
          <cell r="C1870">
            <v>6</v>
          </cell>
          <cell r="H1870">
            <v>6</v>
          </cell>
          <cell r="I1870">
            <v>6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P1870">
            <v>0</v>
          </cell>
          <cell r="Q1870">
            <v>0</v>
          </cell>
          <cell r="S1870">
            <v>0</v>
          </cell>
          <cell r="T1870">
            <v>0</v>
          </cell>
          <cell r="V1870">
            <v>0</v>
          </cell>
          <cell r="W1870">
            <v>0</v>
          </cell>
          <cell r="Y1870">
            <v>0</v>
          </cell>
          <cell r="Z1870">
            <v>2</v>
          </cell>
          <cell r="AD1870">
            <v>0</v>
          </cell>
          <cell r="AE1870">
            <v>0</v>
          </cell>
          <cell r="AF1870">
            <v>0</v>
          </cell>
          <cell r="AG1870">
            <v>0</v>
          </cell>
          <cell r="AH1870">
            <v>0</v>
          </cell>
          <cell r="AI1870">
            <v>0</v>
          </cell>
          <cell r="AJ1870">
            <v>0</v>
          </cell>
        </row>
        <row r="1934">
          <cell r="C1934">
            <v>285</v>
          </cell>
          <cell r="D1934">
            <v>282</v>
          </cell>
          <cell r="E1934">
            <v>282</v>
          </cell>
          <cell r="F1934">
            <v>0</v>
          </cell>
          <cell r="G1934">
            <v>3</v>
          </cell>
          <cell r="AA1934">
            <v>138</v>
          </cell>
          <cell r="AB1934">
            <v>119</v>
          </cell>
          <cell r="AC1934">
            <v>28</v>
          </cell>
          <cell r="AD1934">
            <v>0</v>
          </cell>
          <cell r="AE1934">
            <v>0</v>
          </cell>
          <cell r="AF1934">
            <v>0</v>
          </cell>
          <cell r="AG1934">
            <v>0</v>
          </cell>
          <cell r="AH1934">
            <v>0</v>
          </cell>
          <cell r="AI1934">
            <v>0</v>
          </cell>
          <cell r="AJ1934">
            <v>0</v>
          </cell>
        </row>
        <row r="1937">
          <cell r="C1937">
            <v>87</v>
          </cell>
          <cell r="E1937">
            <v>87</v>
          </cell>
          <cell r="AL1937">
            <v>3314700</v>
          </cell>
        </row>
        <row r="1938">
          <cell r="C1938">
            <v>0</v>
          </cell>
          <cell r="E1938"/>
          <cell r="AL1938">
            <v>0</v>
          </cell>
        </row>
        <row r="1939">
          <cell r="C1939">
            <v>27</v>
          </cell>
          <cell r="E1939">
            <v>20</v>
          </cell>
          <cell r="AL1939">
            <v>979000</v>
          </cell>
        </row>
        <row r="1940">
          <cell r="C1940">
            <v>114</v>
          </cell>
          <cell r="D1940">
            <v>107</v>
          </cell>
          <cell r="E1940">
            <v>107</v>
          </cell>
          <cell r="F1940">
            <v>0</v>
          </cell>
          <cell r="G1940">
            <v>7</v>
          </cell>
          <cell r="AA1940">
            <v>17</v>
          </cell>
          <cell r="AB1940">
            <v>97</v>
          </cell>
          <cell r="AC1940">
            <v>0</v>
          </cell>
          <cell r="AD1940">
            <v>0</v>
          </cell>
          <cell r="AE1940">
            <v>0</v>
          </cell>
          <cell r="AF1940">
            <v>0</v>
          </cell>
          <cell r="AG1940">
            <v>0</v>
          </cell>
          <cell r="AH1940">
            <v>0</v>
          </cell>
          <cell r="AI1940">
            <v>0</v>
          </cell>
          <cell r="AJ1940">
            <v>0</v>
          </cell>
        </row>
        <row r="1988">
          <cell r="C1988">
            <v>0</v>
          </cell>
        </row>
        <row r="2025">
          <cell r="I2025">
            <v>170</v>
          </cell>
          <cell r="L2025">
            <v>26</v>
          </cell>
          <cell r="AL2025">
            <v>48290370</v>
          </cell>
        </row>
        <row r="2032">
          <cell r="C2032">
            <v>239</v>
          </cell>
          <cell r="H2032">
            <v>203</v>
          </cell>
          <cell r="I2032">
            <v>170</v>
          </cell>
          <cell r="J2032">
            <v>33</v>
          </cell>
          <cell r="K2032">
            <v>7</v>
          </cell>
          <cell r="L2032">
            <v>26</v>
          </cell>
          <cell r="M2032">
            <v>3</v>
          </cell>
          <cell r="N2032">
            <v>0</v>
          </cell>
          <cell r="P2032">
            <v>1</v>
          </cell>
          <cell r="Q2032">
            <v>50</v>
          </cell>
          <cell r="S2032">
            <v>6</v>
          </cell>
          <cell r="T2032">
            <v>34</v>
          </cell>
          <cell r="V2032">
            <v>0</v>
          </cell>
          <cell r="W2032">
            <v>0</v>
          </cell>
          <cell r="Y2032">
            <v>30</v>
          </cell>
          <cell r="Z2032">
            <v>118</v>
          </cell>
          <cell r="AD2032">
            <v>0</v>
          </cell>
          <cell r="AE2032">
            <v>0</v>
          </cell>
          <cell r="AF2032">
            <v>0</v>
          </cell>
          <cell r="AG2032">
            <v>0</v>
          </cell>
          <cell r="AH2032">
            <v>0</v>
          </cell>
          <cell r="AI2032">
            <v>0</v>
          </cell>
          <cell r="AJ2032">
            <v>37</v>
          </cell>
        </row>
        <row r="2071">
          <cell r="C2071">
            <v>11</v>
          </cell>
          <cell r="H2071">
            <v>10</v>
          </cell>
          <cell r="I2071">
            <v>7</v>
          </cell>
          <cell r="J2071">
            <v>3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P2071">
            <v>0</v>
          </cell>
          <cell r="Q2071">
            <v>4</v>
          </cell>
          <cell r="S2071">
            <v>0</v>
          </cell>
          <cell r="T2071">
            <v>2</v>
          </cell>
          <cell r="V2071">
            <v>0</v>
          </cell>
          <cell r="W2071">
            <v>0</v>
          </cell>
          <cell r="Y2071">
            <v>0</v>
          </cell>
          <cell r="Z2071">
            <v>2</v>
          </cell>
          <cell r="AD2071">
            <v>0</v>
          </cell>
          <cell r="AE2071">
            <v>0</v>
          </cell>
          <cell r="AF2071">
            <v>0</v>
          </cell>
          <cell r="AG2071">
            <v>0</v>
          </cell>
          <cell r="AH2071">
            <v>0</v>
          </cell>
          <cell r="AI2071">
            <v>0</v>
          </cell>
          <cell r="AJ2071">
            <v>3</v>
          </cell>
          <cell r="AL2071">
            <v>849320</v>
          </cell>
        </row>
        <row r="2098">
          <cell r="C2098">
            <v>482</v>
          </cell>
          <cell r="D2098">
            <v>471</v>
          </cell>
          <cell r="E2098">
            <v>471</v>
          </cell>
          <cell r="F2098">
            <v>0</v>
          </cell>
          <cell r="G2098">
            <v>11</v>
          </cell>
          <cell r="AA2098">
            <v>148</v>
          </cell>
          <cell r="AB2098">
            <v>29</v>
          </cell>
          <cell r="AC2098">
            <v>305</v>
          </cell>
          <cell r="AD2098">
            <v>0</v>
          </cell>
          <cell r="AE2098">
            <v>0</v>
          </cell>
          <cell r="AF2098">
            <v>0</v>
          </cell>
          <cell r="AG2098">
            <v>0</v>
          </cell>
          <cell r="AH2098">
            <v>0</v>
          </cell>
          <cell r="AI2098">
            <v>0</v>
          </cell>
          <cell r="AJ2098">
            <v>0</v>
          </cell>
        </row>
        <row r="2101">
          <cell r="C2101">
            <v>0</v>
          </cell>
          <cell r="D2101">
            <v>0</v>
          </cell>
          <cell r="E2101"/>
          <cell r="F2101"/>
          <cell r="G2101"/>
          <cell r="AA2101"/>
          <cell r="AB2101"/>
          <cell r="AC2101"/>
          <cell r="AD2101"/>
          <cell r="AE2101"/>
          <cell r="AF2101"/>
          <cell r="AG2101"/>
          <cell r="AH2101"/>
          <cell r="AI2101"/>
          <cell r="AJ2101"/>
          <cell r="AL2101">
            <v>0</v>
          </cell>
        </row>
        <row r="2102">
          <cell r="C2102">
            <v>0</v>
          </cell>
          <cell r="D2102">
            <v>0</v>
          </cell>
          <cell r="E2102"/>
          <cell r="F2102"/>
          <cell r="G2102"/>
          <cell r="AA2102"/>
          <cell r="AB2102"/>
          <cell r="AC2102"/>
          <cell r="AD2102"/>
          <cell r="AE2102"/>
          <cell r="AF2102"/>
          <cell r="AG2102"/>
          <cell r="AH2102"/>
          <cell r="AI2102"/>
          <cell r="AJ2102"/>
          <cell r="AL2102">
            <v>0</v>
          </cell>
        </row>
        <row r="2103">
          <cell r="C2103">
            <v>0</v>
          </cell>
          <cell r="D2103">
            <v>0</v>
          </cell>
          <cell r="E2103"/>
          <cell r="F2103"/>
          <cell r="G2103"/>
          <cell r="AA2103"/>
          <cell r="AB2103"/>
          <cell r="AC2103"/>
          <cell r="AD2103"/>
          <cell r="AE2103"/>
          <cell r="AF2103"/>
          <cell r="AG2103"/>
          <cell r="AH2103"/>
          <cell r="AI2103"/>
          <cell r="AJ2103"/>
          <cell r="AL2103">
            <v>0</v>
          </cell>
        </row>
        <row r="2104">
          <cell r="C2104">
            <v>0</v>
          </cell>
          <cell r="D2104">
            <v>0</v>
          </cell>
          <cell r="E2104"/>
          <cell r="F2104"/>
          <cell r="G2104"/>
          <cell r="AA2104"/>
          <cell r="AB2104"/>
          <cell r="AC2104"/>
          <cell r="AD2104"/>
          <cell r="AE2104"/>
          <cell r="AF2104"/>
          <cell r="AG2104"/>
          <cell r="AH2104"/>
          <cell r="AI2104"/>
          <cell r="AJ2104"/>
          <cell r="AL2104">
            <v>0</v>
          </cell>
        </row>
        <row r="2105">
          <cell r="C2105">
            <v>0</v>
          </cell>
          <cell r="D2105">
            <v>0</v>
          </cell>
          <cell r="E2105"/>
          <cell r="F2105"/>
          <cell r="G2105"/>
          <cell r="AA2105"/>
          <cell r="AB2105"/>
          <cell r="AC2105"/>
          <cell r="AD2105"/>
          <cell r="AE2105"/>
          <cell r="AF2105"/>
          <cell r="AG2105"/>
          <cell r="AH2105"/>
          <cell r="AI2105"/>
          <cell r="AJ2105"/>
          <cell r="AL2105">
            <v>0</v>
          </cell>
        </row>
        <row r="2106">
          <cell r="C2106">
            <v>0</v>
          </cell>
          <cell r="D2106">
            <v>0</v>
          </cell>
          <cell r="E2106"/>
          <cell r="F2106"/>
          <cell r="G2106"/>
          <cell r="AA2106"/>
          <cell r="AB2106"/>
          <cell r="AC2106"/>
          <cell r="AD2106"/>
          <cell r="AE2106"/>
          <cell r="AF2106"/>
          <cell r="AG2106"/>
          <cell r="AH2106"/>
          <cell r="AI2106"/>
          <cell r="AJ2106"/>
          <cell r="AL2106">
            <v>0</v>
          </cell>
        </row>
        <row r="2107">
          <cell r="C2107">
            <v>0</v>
          </cell>
          <cell r="D2107">
            <v>0</v>
          </cell>
          <cell r="E2107"/>
          <cell r="F2107"/>
          <cell r="G2107"/>
          <cell r="AA2107"/>
          <cell r="AB2107"/>
          <cell r="AC2107"/>
          <cell r="AD2107"/>
          <cell r="AE2107"/>
          <cell r="AF2107"/>
          <cell r="AG2107"/>
          <cell r="AH2107"/>
          <cell r="AI2107"/>
          <cell r="AJ2107"/>
          <cell r="AL2107">
            <v>0</v>
          </cell>
        </row>
        <row r="2108">
          <cell r="C2108">
            <v>0</v>
          </cell>
          <cell r="D2108">
            <v>0</v>
          </cell>
          <cell r="E2108"/>
          <cell r="F2108"/>
          <cell r="G2108"/>
          <cell r="AA2108"/>
          <cell r="AB2108"/>
          <cell r="AC2108"/>
          <cell r="AD2108"/>
          <cell r="AE2108"/>
          <cell r="AF2108"/>
          <cell r="AG2108"/>
          <cell r="AH2108"/>
          <cell r="AI2108"/>
          <cell r="AJ2108"/>
          <cell r="AL2108">
            <v>0</v>
          </cell>
        </row>
        <row r="2113">
          <cell r="C2113">
            <v>0</v>
          </cell>
        </row>
        <row r="2194">
          <cell r="C2194">
            <v>59</v>
          </cell>
          <cell r="H2194">
            <v>53</v>
          </cell>
          <cell r="I2194">
            <v>38</v>
          </cell>
          <cell r="J2194">
            <v>15</v>
          </cell>
          <cell r="K2194">
            <v>1</v>
          </cell>
          <cell r="L2194">
            <v>4</v>
          </cell>
          <cell r="M2194">
            <v>1</v>
          </cell>
          <cell r="N2194">
            <v>0</v>
          </cell>
          <cell r="P2194">
            <v>4</v>
          </cell>
          <cell r="Q2194">
            <v>23</v>
          </cell>
          <cell r="S2194">
            <v>21</v>
          </cell>
          <cell r="T2194">
            <v>2</v>
          </cell>
          <cell r="V2194">
            <v>0</v>
          </cell>
          <cell r="W2194">
            <v>0</v>
          </cell>
          <cell r="Y2194">
            <v>0</v>
          </cell>
          <cell r="Z2194">
            <v>9</v>
          </cell>
          <cell r="AD2194">
            <v>0</v>
          </cell>
          <cell r="AE2194">
            <v>0</v>
          </cell>
          <cell r="AF2194">
            <v>0</v>
          </cell>
          <cell r="AG2194">
            <v>0</v>
          </cell>
          <cell r="AH2194">
            <v>0</v>
          </cell>
          <cell r="AI2194">
            <v>0</v>
          </cell>
          <cell r="AJ2194">
            <v>16</v>
          </cell>
          <cell r="AL2194">
            <v>9689570</v>
          </cell>
        </row>
        <row r="2214">
          <cell r="C2214">
            <v>1635</v>
          </cell>
          <cell r="D2214">
            <v>1448</v>
          </cell>
          <cell r="E2214">
            <v>1448</v>
          </cell>
          <cell r="F2214">
            <v>0</v>
          </cell>
          <cell r="G2214">
            <v>187</v>
          </cell>
          <cell r="AA2214">
            <v>1428</v>
          </cell>
          <cell r="AB2214">
            <v>183</v>
          </cell>
          <cell r="AC2214">
            <v>24</v>
          </cell>
          <cell r="AD2214">
            <v>0</v>
          </cell>
          <cell r="AE2214">
            <v>0</v>
          </cell>
          <cell r="AF2214">
            <v>0</v>
          </cell>
          <cell r="AG2214">
            <v>0</v>
          </cell>
          <cell r="AH2214">
            <v>0</v>
          </cell>
          <cell r="AI2214">
            <v>0</v>
          </cell>
          <cell r="AJ2214">
            <v>0</v>
          </cell>
          <cell r="AL2214">
            <v>12226740</v>
          </cell>
        </row>
        <row r="2222"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0</v>
          </cell>
          <cell r="AE2222">
            <v>0</v>
          </cell>
          <cell r="AF2222">
            <v>0</v>
          </cell>
          <cell r="AG2222">
            <v>0</v>
          </cell>
          <cell r="AH2222">
            <v>0</v>
          </cell>
          <cell r="AI2222">
            <v>0</v>
          </cell>
          <cell r="AJ2222">
            <v>0</v>
          </cell>
        </row>
        <row r="2223">
          <cell r="C2223">
            <v>1635</v>
          </cell>
        </row>
        <row r="2229">
          <cell r="C2229">
            <v>9</v>
          </cell>
          <cell r="H2229">
            <v>9</v>
          </cell>
          <cell r="I2229">
            <v>8</v>
          </cell>
          <cell r="J2229">
            <v>1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P2229">
            <v>0</v>
          </cell>
          <cell r="Q2229">
            <v>8</v>
          </cell>
          <cell r="S2229">
            <v>0</v>
          </cell>
          <cell r="T2229">
            <v>1</v>
          </cell>
          <cell r="V2229">
            <v>0</v>
          </cell>
          <cell r="W2229">
            <v>0</v>
          </cell>
          <cell r="Y2229">
            <v>0</v>
          </cell>
          <cell r="Z2229">
            <v>0</v>
          </cell>
          <cell r="AD2229">
            <v>0</v>
          </cell>
          <cell r="AE2229">
            <v>0</v>
          </cell>
          <cell r="AF2229">
            <v>0</v>
          </cell>
          <cell r="AG2229">
            <v>0</v>
          </cell>
          <cell r="AH2229">
            <v>0</v>
          </cell>
          <cell r="AI2229">
            <v>0</v>
          </cell>
          <cell r="AJ2229">
            <v>1</v>
          </cell>
          <cell r="AL2229">
            <v>1875900</v>
          </cell>
        </row>
        <row r="2264">
          <cell r="C2264">
            <v>84</v>
          </cell>
          <cell r="H2264">
            <v>47</v>
          </cell>
          <cell r="I2264">
            <v>34</v>
          </cell>
          <cell r="J2264">
            <v>13</v>
          </cell>
          <cell r="K2264">
            <v>1</v>
          </cell>
          <cell r="L2264">
            <v>15</v>
          </cell>
          <cell r="M2264">
            <v>19</v>
          </cell>
          <cell r="N2264">
            <v>2</v>
          </cell>
          <cell r="P2264">
            <v>3</v>
          </cell>
          <cell r="Q2264">
            <v>65</v>
          </cell>
          <cell r="S2264">
            <v>0</v>
          </cell>
          <cell r="T2264">
            <v>1</v>
          </cell>
          <cell r="V2264">
            <v>0</v>
          </cell>
          <cell r="W2264">
            <v>0</v>
          </cell>
          <cell r="Y2264">
            <v>0</v>
          </cell>
          <cell r="Z2264">
            <v>15</v>
          </cell>
          <cell r="AD2264">
            <v>0</v>
          </cell>
          <cell r="AE2264">
            <v>0</v>
          </cell>
          <cell r="AF2264">
            <v>0</v>
          </cell>
          <cell r="AG2264">
            <v>0</v>
          </cell>
          <cell r="AH2264">
            <v>0</v>
          </cell>
          <cell r="AI2264">
            <v>0</v>
          </cell>
          <cell r="AJ2264">
            <v>14</v>
          </cell>
          <cell r="AL2264">
            <v>8001330</v>
          </cell>
        </row>
        <row r="2266">
          <cell r="C2266">
            <v>12</v>
          </cell>
          <cell r="D2266">
            <v>11</v>
          </cell>
          <cell r="E2266">
            <v>11</v>
          </cell>
          <cell r="F2266"/>
          <cell r="G2266">
            <v>1</v>
          </cell>
          <cell r="AA2266">
            <v>12</v>
          </cell>
          <cell r="AB2266"/>
          <cell r="AC2266"/>
          <cell r="AD2266"/>
          <cell r="AE2266"/>
          <cell r="AF2266"/>
          <cell r="AG2266"/>
          <cell r="AH2266"/>
          <cell r="AI2266"/>
          <cell r="AJ2266"/>
          <cell r="AL2266">
            <v>1261590</v>
          </cell>
        </row>
        <row r="2267">
          <cell r="C2267">
            <v>17</v>
          </cell>
          <cell r="D2267">
            <v>16</v>
          </cell>
          <cell r="E2267">
            <v>14</v>
          </cell>
          <cell r="F2267">
            <v>2</v>
          </cell>
          <cell r="G2267">
            <v>1</v>
          </cell>
          <cell r="AA2267">
            <v>17</v>
          </cell>
          <cell r="AB2267"/>
          <cell r="AC2267"/>
          <cell r="AD2267"/>
          <cell r="AE2267"/>
          <cell r="AF2267"/>
          <cell r="AG2267"/>
          <cell r="AH2267"/>
          <cell r="AI2267"/>
          <cell r="AJ2267">
            <v>3</v>
          </cell>
          <cell r="AL2267">
            <v>1541680</v>
          </cell>
        </row>
        <row r="2272">
          <cell r="C2272">
            <v>115</v>
          </cell>
          <cell r="H2272">
            <v>109</v>
          </cell>
          <cell r="I2272">
            <v>39</v>
          </cell>
          <cell r="J2272">
            <v>70</v>
          </cell>
          <cell r="K2272">
            <v>6</v>
          </cell>
          <cell r="L2272"/>
          <cell r="M2272"/>
          <cell r="N2272"/>
          <cell r="AD2272"/>
          <cell r="AE2272"/>
          <cell r="AF2272"/>
          <cell r="AG2272"/>
          <cell r="AH2272"/>
          <cell r="AI2272"/>
          <cell r="AJ2272">
            <v>72</v>
          </cell>
          <cell r="AL2272">
            <v>5681910</v>
          </cell>
        </row>
        <row r="2273">
          <cell r="C2273">
            <v>66</v>
          </cell>
          <cell r="E2273">
            <v>54</v>
          </cell>
          <cell r="AL2273">
            <v>7867260</v>
          </cell>
        </row>
        <row r="2274">
          <cell r="C2274">
            <v>2</v>
          </cell>
          <cell r="E2274">
            <v>1</v>
          </cell>
          <cell r="AL2274">
            <v>153280</v>
          </cell>
        </row>
        <row r="2275">
          <cell r="P2275">
            <v>0</v>
          </cell>
          <cell r="Q2275">
            <v>75</v>
          </cell>
          <cell r="S2275">
            <v>0</v>
          </cell>
          <cell r="T2275">
            <v>0</v>
          </cell>
          <cell r="V2275">
            <v>0</v>
          </cell>
          <cell r="W2275">
            <v>0</v>
          </cell>
          <cell r="Y2275">
            <v>0</v>
          </cell>
          <cell r="Z2275">
            <v>40</v>
          </cell>
        </row>
        <row r="2278">
          <cell r="C2278">
            <v>0</v>
          </cell>
        </row>
        <row r="2298">
          <cell r="C2298">
            <v>1302</v>
          </cell>
          <cell r="D2298">
            <v>1302</v>
          </cell>
          <cell r="E2298">
            <v>1302</v>
          </cell>
          <cell r="F2298">
            <v>0</v>
          </cell>
          <cell r="G2298">
            <v>0</v>
          </cell>
          <cell r="AA2298">
            <v>0</v>
          </cell>
          <cell r="AB2298">
            <v>118</v>
          </cell>
          <cell r="AC2298">
            <v>1184</v>
          </cell>
          <cell r="AD2298">
            <v>0</v>
          </cell>
          <cell r="AE2298">
            <v>0</v>
          </cell>
          <cell r="AF2298">
            <v>0</v>
          </cell>
          <cell r="AG2298">
            <v>0</v>
          </cell>
          <cell r="AH2298">
            <v>0</v>
          </cell>
          <cell r="AI2298">
            <v>0</v>
          </cell>
          <cell r="AJ2298">
            <v>0</v>
          </cell>
        </row>
        <row r="2505">
          <cell r="C2505">
            <v>83</v>
          </cell>
          <cell r="H2505">
            <v>76</v>
          </cell>
          <cell r="I2505">
            <v>64</v>
          </cell>
          <cell r="J2505">
            <v>12</v>
          </cell>
          <cell r="K2505">
            <v>1</v>
          </cell>
          <cell r="L2505">
            <v>5</v>
          </cell>
          <cell r="M2505">
            <v>1</v>
          </cell>
          <cell r="N2505">
            <v>0</v>
          </cell>
          <cell r="AD2505">
            <v>0</v>
          </cell>
          <cell r="AE2505">
            <v>0</v>
          </cell>
          <cell r="AF2505">
            <v>0</v>
          </cell>
          <cell r="AG2505">
            <v>0</v>
          </cell>
          <cell r="AH2505">
            <v>0</v>
          </cell>
          <cell r="AI2505">
            <v>0</v>
          </cell>
          <cell r="AJ2505">
            <v>12</v>
          </cell>
          <cell r="AL2505">
            <v>14484260</v>
          </cell>
        </row>
        <row r="2508">
          <cell r="C2508">
            <v>1</v>
          </cell>
          <cell r="H2508">
            <v>1</v>
          </cell>
        </row>
        <row r="2509">
          <cell r="C2509">
            <v>3</v>
          </cell>
          <cell r="H2509">
            <v>3</v>
          </cell>
        </row>
        <row r="2510">
          <cell r="C2510">
            <v>4</v>
          </cell>
          <cell r="H2510">
            <v>4</v>
          </cell>
        </row>
        <row r="2512">
          <cell r="P2512">
            <v>1</v>
          </cell>
          <cell r="Q2512">
            <v>26</v>
          </cell>
          <cell r="S2512">
            <v>0</v>
          </cell>
          <cell r="T2512">
            <v>5</v>
          </cell>
          <cell r="V2512">
            <v>0</v>
          </cell>
          <cell r="W2512">
            <v>0</v>
          </cell>
          <cell r="Y2512">
            <v>6</v>
          </cell>
          <cell r="Z2512">
            <v>33</v>
          </cell>
        </row>
        <row r="2517">
          <cell r="C2517">
            <v>5</v>
          </cell>
          <cell r="H2517">
            <v>4</v>
          </cell>
          <cell r="I2517">
            <v>4</v>
          </cell>
          <cell r="J2517">
            <v>0</v>
          </cell>
          <cell r="K2517">
            <v>0</v>
          </cell>
          <cell r="L2517">
            <v>1</v>
          </cell>
          <cell r="M2517">
            <v>0</v>
          </cell>
          <cell r="N2517">
            <v>0</v>
          </cell>
          <cell r="P2517">
            <v>1</v>
          </cell>
          <cell r="Q2517">
            <v>1</v>
          </cell>
          <cell r="S2517">
            <v>1</v>
          </cell>
          <cell r="T2517">
            <v>1</v>
          </cell>
          <cell r="V2517">
            <v>0</v>
          </cell>
          <cell r="W2517">
            <v>0</v>
          </cell>
          <cell r="Y2517">
            <v>0</v>
          </cell>
          <cell r="Z2517">
            <v>1</v>
          </cell>
          <cell r="AD2517">
            <v>0</v>
          </cell>
          <cell r="AE2517">
            <v>0</v>
          </cell>
          <cell r="AF2517">
            <v>0</v>
          </cell>
          <cell r="AG2517">
            <v>0</v>
          </cell>
          <cell r="AH2517">
            <v>0</v>
          </cell>
          <cell r="AI2517">
            <v>0</v>
          </cell>
          <cell r="AJ2517">
            <v>0</v>
          </cell>
          <cell r="AL2517">
            <v>304440</v>
          </cell>
        </row>
        <row r="2529">
          <cell r="C2529">
            <v>7</v>
          </cell>
          <cell r="D2529">
            <v>7</v>
          </cell>
          <cell r="E2529">
            <v>7</v>
          </cell>
          <cell r="F2529">
            <v>0</v>
          </cell>
          <cell r="G2529">
            <v>0</v>
          </cell>
          <cell r="AA2529">
            <v>6</v>
          </cell>
          <cell r="AB2529">
            <v>1</v>
          </cell>
          <cell r="AC2529">
            <v>0</v>
          </cell>
          <cell r="AD2529">
            <v>0</v>
          </cell>
          <cell r="AE2529">
            <v>0</v>
          </cell>
          <cell r="AF2529">
            <v>0</v>
          </cell>
          <cell r="AG2529">
            <v>0</v>
          </cell>
          <cell r="AH2529">
            <v>0</v>
          </cell>
          <cell r="AI2529">
            <v>0</v>
          </cell>
          <cell r="AJ2529">
            <v>0</v>
          </cell>
          <cell r="AL2529">
            <v>586210</v>
          </cell>
        </row>
        <row r="2584">
          <cell r="C2584">
            <v>0</v>
          </cell>
          <cell r="E2584">
            <v>0</v>
          </cell>
        </row>
        <row r="2587">
          <cell r="C2587">
            <v>36</v>
          </cell>
          <cell r="E2587">
            <v>24</v>
          </cell>
          <cell r="AL2587">
            <v>758400</v>
          </cell>
        </row>
        <row r="2596">
          <cell r="C2596">
            <v>0</v>
          </cell>
          <cell r="E2596">
            <v>0</v>
          </cell>
        </row>
        <row r="2598">
          <cell r="C2598">
            <v>142</v>
          </cell>
          <cell r="E2598">
            <v>142</v>
          </cell>
          <cell r="AL2598">
            <v>2956440</v>
          </cell>
        </row>
        <row r="2599">
          <cell r="C2599">
            <v>241</v>
          </cell>
          <cell r="E2599">
            <v>241</v>
          </cell>
          <cell r="AL2599">
            <v>15785500</v>
          </cell>
        </row>
        <row r="2600">
          <cell r="C2600">
            <v>0</v>
          </cell>
          <cell r="E2600"/>
          <cell r="AL2600">
            <v>0</v>
          </cell>
        </row>
        <row r="2601">
          <cell r="C2601">
            <v>267</v>
          </cell>
          <cell r="E2601">
            <v>267</v>
          </cell>
          <cell r="AL2601">
            <v>760950</v>
          </cell>
        </row>
        <row r="2602">
          <cell r="C2602">
            <v>0</v>
          </cell>
          <cell r="E2602"/>
          <cell r="AL2602">
            <v>0</v>
          </cell>
        </row>
        <row r="2603">
          <cell r="C2603">
            <v>0</v>
          </cell>
          <cell r="E2603"/>
          <cell r="AL2603">
            <v>0</v>
          </cell>
        </row>
        <row r="2604">
          <cell r="C2604">
            <v>0</v>
          </cell>
          <cell r="E2604"/>
          <cell r="AL2604">
            <v>0</v>
          </cell>
        </row>
        <row r="2625">
          <cell r="C2625">
            <v>1306</v>
          </cell>
          <cell r="E2625">
            <v>1306</v>
          </cell>
          <cell r="AL2625">
            <v>6371890</v>
          </cell>
        </row>
        <row r="2651">
          <cell r="E2651">
            <v>386</v>
          </cell>
          <cell r="AL2651">
            <v>8059920</v>
          </cell>
        </row>
        <row r="2661">
          <cell r="C2661">
            <v>1</v>
          </cell>
          <cell r="H2661">
            <v>1</v>
          </cell>
          <cell r="I2661">
            <v>1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AD2661">
            <v>0</v>
          </cell>
          <cell r="AE2661">
            <v>0</v>
          </cell>
          <cell r="AF2661">
            <v>0</v>
          </cell>
          <cell r="AG2661">
            <v>0</v>
          </cell>
          <cell r="AH2661">
            <v>0</v>
          </cell>
          <cell r="AI2661">
            <v>0</v>
          </cell>
          <cell r="AJ2661">
            <v>0</v>
          </cell>
        </row>
        <row r="2662">
          <cell r="C2662">
            <v>387</v>
          </cell>
          <cell r="P2662">
            <v>0</v>
          </cell>
          <cell r="Q2662">
            <v>0</v>
          </cell>
          <cell r="S2662">
            <v>0</v>
          </cell>
          <cell r="T2662">
            <v>0</v>
          </cell>
          <cell r="V2662">
            <v>0</v>
          </cell>
          <cell r="W2662">
            <v>0</v>
          </cell>
          <cell r="Y2662">
            <v>0</v>
          </cell>
          <cell r="Z2662">
            <v>0</v>
          </cell>
        </row>
        <row r="2684">
          <cell r="C2684">
            <v>15</v>
          </cell>
          <cell r="E2684">
            <v>15</v>
          </cell>
          <cell r="H2684"/>
          <cell r="I2684"/>
          <cell r="J2684"/>
          <cell r="K2684"/>
          <cell r="L2684"/>
          <cell r="M2684"/>
          <cell r="N2684"/>
          <cell r="AD2684"/>
          <cell r="AE2684"/>
          <cell r="AF2684"/>
          <cell r="AG2684"/>
          <cell r="AH2684"/>
          <cell r="AI2684"/>
          <cell r="AJ2684"/>
          <cell r="AL2684">
            <v>518700</v>
          </cell>
        </row>
        <row r="2685">
          <cell r="C2685">
            <v>1</v>
          </cell>
          <cell r="E2685">
            <v>1</v>
          </cell>
          <cell r="H2685"/>
          <cell r="I2685"/>
          <cell r="J2685"/>
          <cell r="K2685"/>
          <cell r="L2685"/>
          <cell r="M2685"/>
          <cell r="N2685"/>
          <cell r="AD2685"/>
          <cell r="AE2685"/>
          <cell r="AF2685"/>
          <cell r="AG2685"/>
          <cell r="AH2685"/>
          <cell r="AI2685"/>
          <cell r="AJ2685"/>
          <cell r="AL2685">
            <v>63600</v>
          </cell>
        </row>
        <row r="2688">
          <cell r="C2688">
            <v>140</v>
          </cell>
          <cell r="H2688">
            <v>133</v>
          </cell>
          <cell r="I2688">
            <v>133</v>
          </cell>
          <cell r="J2688">
            <v>0</v>
          </cell>
          <cell r="K2688">
            <v>0</v>
          </cell>
          <cell r="L2688">
            <v>7</v>
          </cell>
          <cell r="M2688">
            <v>0</v>
          </cell>
          <cell r="N2688">
            <v>0</v>
          </cell>
          <cell r="P2688">
            <v>2</v>
          </cell>
          <cell r="Q2688">
            <v>8</v>
          </cell>
          <cell r="S2688">
            <v>0</v>
          </cell>
          <cell r="T2688">
            <v>0</v>
          </cell>
          <cell r="V2688">
            <v>0</v>
          </cell>
          <cell r="W2688">
            <v>0</v>
          </cell>
          <cell r="Y2688">
            <v>0</v>
          </cell>
          <cell r="Z2688">
            <v>0</v>
          </cell>
          <cell r="AD2688">
            <v>0</v>
          </cell>
          <cell r="AE2688">
            <v>0</v>
          </cell>
          <cell r="AF2688">
            <v>0</v>
          </cell>
          <cell r="AG2688">
            <v>0</v>
          </cell>
          <cell r="AH2688">
            <v>0</v>
          </cell>
          <cell r="AI2688">
            <v>0</v>
          </cell>
          <cell r="AJ2688">
            <v>0</v>
          </cell>
          <cell r="AL2688">
            <v>6155360</v>
          </cell>
        </row>
        <row r="2738">
          <cell r="C2738">
            <v>1</v>
          </cell>
        </row>
        <row r="2741">
          <cell r="C2741">
            <v>179</v>
          </cell>
          <cell r="E2741">
            <v>179</v>
          </cell>
          <cell r="AL2741">
            <v>3905780</v>
          </cell>
        </row>
        <row r="2742">
          <cell r="C2742">
            <v>0</v>
          </cell>
          <cell r="E2742"/>
          <cell r="AL2742">
            <v>0</v>
          </cell>
        </row>
        <row r="2745">
          <cell r="C2745">
            <v>0</v>
          </cell>
          <cell r="E2745"/>
          <cell r="AL2745">
            <v>0</v>
          </cell>
        </row>
        <row r="2746">
          <cell r="C2746">
            <v>0</v>
          </cell>
          <cell r="E2746"/>
          <cell r="AL2746">
            <v>0</v>
          </cell>
        </row>
        <row r="2747">
          <cell r="C2747">
            <v>0</v>
          </cell>
          <cell r="E2747"/>
          <cell r="AL2747">
            <v>0</v>
          </cell>
        </row>
        <row r="2748">
          <cell r="C2748">
            <v>0</v>
          </cell>
          <cell r="E2748"/>
          <cell r="AL2748">
            <v>0</v>
          </cell>
        </row>
        <row r="2749">
          <cell r="C2749">
            <v>0</v>
          </cell>
          <cell r="E2749"/>
          <cell r="AL2749">
            <v>0</v>
          </cell>
        </row>
        <row r="2750">
          <cell r="C2750">
            <v>0</v>
          </cell>
          <cell r="E2750"/>
          <cell r="AL2750">
            <v>0</v>
          </cell>
        </row>
        <row r="2751">
          <cell r="C2751">
            <v>0</v>
          </cell>
          <cell r="E2751"/>
          <cell r="AL2751">
            <v>0</v>
          </cell>
        </row>
        <row r="2752">
          <cell r="C2752">
            <v>0</v>
          </cell>
          <cell r="E2752"/>
          <cell r="AL2752">
            <v>0</v>
          </cell>
        </row>
        <row r="2753">
          <cell r="C2753">
            <v>0</v>
          </cell>
          <cell r="E2753"/>
          <cell r="AL2753">
            <v>0</v>
          </cell>
        </row>
        <row r="2754">
          <cell r="C2754">
            <v>0</v>
          </cell>
          <cell r="E2754"/>
          <cell r="AL2754">
            <v>0</v>
          </cell>
        </row>
        <row r="2755">
          <cell r="C2755">
            <v>0</v>
          </cell>
          <cell r="E2755"/>
          <cell r="AL2755">
            <v>0</v>
          </cell>
        </row>
        <row r="2756">
          <cell r="C2756">
            <v>0</v>
          </cell>
          <cell r="E2756"/>
          <cell r="AL2756">
            <v>0</v>
          </cell>
        </row>
        <row r="2757">
          <cell r="C2757">
            <v>0</v>
          </cell>
          <cell r="E2757"/>
          <cell r="AL2757">
            <v>0</v>
          </cell>
        </row>
        <row r="2758">
          <cell r="C2758">
            <v>0</v>
          </cell>
          <cell r="E2758"/>
          <cell r="AL2758">
            <v>0</v>
          </cell>
        </row>
        <row r="2759">
          <cell r="C2759">
            <v>0</v>
          </cell>
          <cell r="E2759"/>
          <cell r="AL2759">
            <v>0</v>
          </cell>
        </row>
        <row r="2760">
          <cell r="C2760">
            <v>0</v>
          </cell>
          <cell r="E2760"/>
          <cell r="AL2760">
            <v>0</v>
          </cell>
        </row>
        <row r="2761">
          <cell r="C2761">
            <v>0</v>
          </cell>
          <cell r="E2761"/>
          <cell r="AL2761">
            <v>0</v>
          </cell>
        </row>
        <row r="2762">
          <cell r="C2762">
            <v>0</v>
          </cell>
          <cell r="E2762"/>
          <cell r="AL2762">
            <v>0</v>
          </cell>
        </row>
        <row r="2763">
          <cell r="C2763">
            <v>0</v>
          </cell>
          <cell r="E2763"/>
          <cell r="AL2763">
            <v>0</v>
          </cell>
        </row>
        <row r="2764">
          <cell r="C2764">
            <v>0</v>
          </cell>
          <cell r="E2764"/>
          <cell r="AL2764">
            <v>0</v>
          </cell>
        </row>
        <row r="2765">
          <cell r="C2765">
            <v>0</v>
          </cell>
          <cell r="E2765"/>
          <cell r="AL2765">
            <v>0</v>
          </cell>
        </row>
        <row r="2766">
          <cell r="C2766">
            <v>0</v>
          </cell>
          <cell r="E2766"/>
          <cell r="AL2766">
            <v>0</v>
          </cell>
        </row>
        <row r="2767">
          <cell r="C2767">
            <v>0</v>
          </cell>
          <cell r="E2767"/>
          <cell r="AL2767">
            <v>0</v>
          </cell>
        </row>
        <row r="2768">
          <cell r="C2768">
            <v>0</v>
          </cell>
          <cell r="E2768"/>
          <cell r="AL2768">
            <v>0</v>
          </cell>
        </row>
        <row r="2769">
          <cell r="C2769">
            <v>0</v>
          </cell>
          <cell r="E2769"/>
          <cell r="AL2769">
            <v>0</v>
          </cell>
        </row>
        <row r="2770">
          <cell r="C2770">
            <v>0</v>
          </cell>
          <cell r="E2770"/>
          <cell r="AL2770">
            <v>0</v>
          </cell>
        </row>
        <row r="2771">
          <cell r="C2771">
            <v>0</v>
          </cell>
          <cell r="E2771"/>
          <cell r="AL2771">
            <v>0</v>
          </cell>
        </row>
        <row r="2772">
          <cell r="C2772">
            <v>0</v>
          </cell>
          <cell r="E2772"/>
          <cell r="AL2772">
            <v>0</v>
          </cell>
        </row>
        <row r="2773">
          <cell r="C2773">
            <v>0</v>
          </cell>
          <cell r="E2773"/>
          <cell r="AL2773">
            <v>0</v>
          </cell>
        </row>
        <row r="2774">
          <cell r="C2774">
            <v>0</v>
          </cell>
          <cell r="E2774"/>
          <cell r="AL2774">
            <v>0</v>
          </cell>
        </row>
        <row r="2775">
          <cell r="C2775">
            <v>0</v>
          </cell>
          <cell r="E2775"/>
          <cell r="AL2775">
            <v>0</v>
          </cell>
        </row>
        <row r="2776">
          <cell r="C2776">
            <v>0</v>
          </cell>
          <cell r="E2776"/>
          <cell r="AL2776">
            <v>0</v>
          </cell>
        </row>
        <row r="2777">
          <cell r="C2777">
            <v>0</v>
          </cell>
          <cell r="E2777"/>
          <cell r="AL2777">
            <v>0</v>
          </cell>
        </row>
        <row r="2778">
          <cell r="C2778">
            <v>0</v>
          </cell>
          <cell r="E2778"/>
          <cell r="AL2778">
            <v>0</v>
          </cell>
        </row>
        <row r="2779">
          <cell r="C2779">
            <v>0</v>
          </cell>
          <cell r="E2779"/>
          <cell r="AL2779">
            <v>0</v>
          </cell>
        </row>
        <row r="2780">
          <cell r="C2780">
            <v>0</v>
          </cell>
          <cell r="E2780"/>
          <cell r="AL2780">
            <v>0</v>
          </cell>
        </row>
        <row r="2781">
          <cell r="C2781">
            <v>0</v>
          </cell>
          <cell r="E2781"/>
          <cell r="AL2781">
            <v>0</v>
          </cell>
        </row>
        <row r="2782">
          <cell r="C2782">
            <v>162</v>
          </cell>
          <cell r="E2782">
            <v>162</v>
          </cell>
          <cell r="AL2782">
            <v>6408720</v>
          </cell>
        </row>
        <row r="2785">
          <cell r="C2785">
            <v>0</v>
          </cell>
        </row>
        <row r="2786">
          <cell r="C2786">
            <v>0</v>
          </cell>
        </row>
        <row r="2787">
          <cell r="C2787">
            <v>0</v>
          </cell>
        </row>
        <row r="2788">
          <cell r="C2788">
            <v>0</v>
          </cell>
        </row>
        <row r="2789">
          <cell r="C2789">
            <v>0</v>
          </cell>
        </row>
        <row r="2790">
          <cell r="C2790">
            <v>0</v>
          </cell>
        </row>
        <row r="2791">
          <cell r="C2791">
            <v>0</v>
          </cell>
        </row>
        <row r="2812">
          <cell r="C2812">
            <v>0</v>
          </cell>
        </row>
        <row r="2814">
          <cell r="C2814">
            <v>11</v>
          </cell>
          <cell r="E2814">
            <v>11</v>
          </cell>
          <cell r="AL2814">
            <v>85690</v>
          </cell>
        </row>
        <row r="2815">
          <cell r="C2815">
            <v>0</v>
          </cell>
          <cell r="E2815"/>
          <cell r="AL2815">
            <v>0</v>
          </cell>
        </row>
        <row r="2816">
          <cell r="C2816">
            <v>0</v>
          </cell>
          <cell r="E2816"/>
          <cell r="AL2816">
            <v>0</v>
          </cell>
        </row>
        <row r="2817">
          <cell r="C2817">
            <v>0</v>
          </cell>
          <cell r="E2817"/>
          <cell r="AL2817">
            <v>0</v>
          </cell>
        </row>
        <row r="2818">
          <cell r="C2818">
            <v>0</v>
          </cell>
          <cell r="E2818"/>
          <cell r="AL2818">
            <v>0</v>
          </cell>
        </row>
        <row r="2937">
          <cell r="C2937">
            <v>0</v>
          </cell>
        </row>
        <row r="2938">
          <cell r="C2938">
            <v>0</v>
          </cell>
        </row>
        <row r="2939">
          <cell r="C2939">
            <v>11</v>
          </cell>
          <cell r="D2939">
            <v>11</v>
          </cell>
          <cell r="E2939">
            <v>11</v>
          </cell>
          <cell r="F2939">
            <v>0</v>
          </cell>
          <cell r="G2939">
            <v>0</v>
          </cell>
          <cell r="AA2939">
            <v>9</v>
          </cell>
          <cell r="AB2939">
            <v>0</v>
          </cell>
          <cell r="AC2939">
            <v>2</v>
          </cell>
          <cell r="AD2939">
            <v>0</v>
          </cell>
          <cell r="AE2939">
            <v>0</v>
          </cell>
          <cell r="AF2939">
            <v>0</v>
          </cell>
          <cell r="AG2939">
            <v>0</v>
          </cell>
          <cell r="AH2939">
            <v>0</v>
          </cell>
          <cell r="AI2939">
            <v>5</v>
          </cell>
          <cell r="AJ2939">
            <v>0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2018</v>
          </cell>
        </row>
      </sheetData>
      <sheetData sheetId="1">
        <row r="5">
          <cell r="C5">
            <v>0</v>
          </cell>
          <cell r="E5"/>
          <cell r="AL5">
            <v>0</v>
          </cell>
        </row>
        <row r="6">
          <cell r="C6">
            <v>0</v>
          </cell>
          <cell r="E6"/>
          <cell r="AL6">
            <v>0</v>
          </cell>
        </row>
        <row r="7">
          <cell r="C7">
            <v>5372</v>
          </cell>
          <cell r="E7">
            <v>5150</v>
          </cell>
          <cell r="AL7">
            <v>65456500</v>
          </cell>
        </row>
        <row r="8">
          <cell r="C8">
            <v>0</v>
          </cell>
          <cell r="E8"/>
          <cell r="AL8">
            <v>0</v>
          </cell>
        </row>
        <row r="9">
          <cell r="C9">
            <v>0</v>
          </cell>
          <cell r="E9"/>
          <cell r="AL9">
            <v>0</v>
          </cell>
        </row>
        <row r="10">
          <cell r="C10">
            <v>0</v>
          </cell>
          <cell r="E10"/>
          <cell r="AL10">
            <v>0</v>
          </cell>
        </row>
        <row r="11">
          <cell r="C11">
            <v>230</v>
          </cell>
          <cell r="E11">
            <v>154</v>
          </cell>
          <cell r="AL11">
            <v>2453220</v>
          </cell>
        </row>
        <row r="12">
          <cell r="C12">
            <v>0</v>
          </cell>
          <cell r="E12"/>
          <cell r="AL12">
            <v>0</v>
          </cell>
        </row>
        <row r="13">
          <cell r="C13">
            <v>0</v>
          </cell>
          <cell r="E13"/>
          <cell r="AL13">
            <v>0</v>
          </cell>
        </row>
        <row r="14">
          <cell r="C14">
            <v>0</v>
          </cell>
          <cell r="E14"/>
          <cell r="AL14">
            <v>0</v>
          </cell>
        </row>
        <row r="15">
          <cell r="C15">
            <v>2359</v>
          </cell>
          <cell r="E15">
            <v>2359</v>
          </cell>
          <cell r="AL15">
            <v>15144780</v>
          </cell>
        </row>
        <row r="16">
          <cell r="C16">
            <v>1539</v>
          </cell>
          <cell r="E16">
            <v>1539</v>
          </cell>
          <cell r="AL16">
            <v>11865690</v>
          </cell>
        </row>
        <row r="17">
          <cell r="C17">
            <v>3142</v>
          </cell>
          <cell r="E17">
            <v>3142</v>
          </cell>
          <cell r="AL17">
            <v>30006100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8">
          <cell r="C28">
            <v>2036</v>
          </cell>
          <cell r="E28">
            <v>2031</v>
          </cell>
          <cell r="AL28">
            <v>2538750</v>
          </cell>
        </row>
        <row r="29">
          <cell r="C29">
            <v>0</v>
          </cell>
          <cell r="E29"/>
          <cell r="AL29">
            <v>0</v>
          </cell>
        </row>
        <row r="30">
          <cell r="C30">
            <v>0</v>
          </cell>
          <cell r="E30"/>
          <cell r="AL30">
            <v>0</v>
          </cell>
        </row>
        <row r="31">
          <cell r="C31">
            <v>62</v>
          </cell>
          <cell r="E31">
            <v>62</v>
          </cell>
          <cell r="AL31">
            <v>105400</v>
          </cell>
        </row>
        <row r="32">
          <cell r="C32">
            <v>1458</v>
          </cell>
          <cell r="E32">
            <v>1458</v>
          </cell>
          <cell r="AL32">
            <v>1997460</v>
          </cell>
        </row>
        <row r="33">
          <cell r="C33">
            <v>0</v>
          </cell>
          <cell r="E33"/>
          <cell r="AL33">
            <v>0</v>
          </cell>
        </row>
        <row r="35">
          <cell r="C35">
            <v>242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3">
          <cell r="C43">
            <v>37</v>
          </cell>
          <cell r="E43">
            <v>37</v>
          </cell>
          <cell r="AL43">
            <v>152070</v>
          </cell>
        </row>
        <row r="44">
          <cell r="C44">
            <v>850</v>
          </cell>
          <cell r="E44">
            <v>850</v>
          </cell>
          <cell r="AL44">
            <v>1921000</v>
          </cell>
        </row>
        <row r="45">
          <cell r="C45">
            <v>82</v>
          </cell>
          <cell r="E45">
            <v>82</v>
          </cell>
          <cell r="AL45">
            <v>185320</v>
          </cell>
        </row>
        <row r="46">
          <cell r="C46">
            <v>290</v>
          </cell>
          <cell r="E46">
            <v>290</v>
          </cell>
          <cell r="AL46">
            <v>200100</v>
          </cell>
        </row>
        <row r="48">
          <cell r="C48">
            <v>0</v>
          </cell>
        </row>
        <row r="52">
          <cell r="C52">
            <v>326</v>
          </cell>
          <cell r="E52">
            <v>326</v>
          </cell>
          <cell r="AL52">
            <v>638960</v>
          </cell>
        </row>
        <row r="53">
          <cell r="C53">
            <v>19</v>
          </cell>
          <cell r="E53">
            <v>19</v>
          </cell>
          <cell r="AL53">
            <v>37240</v>
          </cell>
        </row>
        <row r="54">
          <cell r="C54">
            <v>317</v>
          </cell>
          <cell r="E54">
            <v>317</v>
          </cell>
          <cell r="AL54">
            <v>358210</v>
          </cell>
        </row>
        <row r="56">
          <cell r="C56">
            <v>11</v>
          </cell>
        </row>
        <row r="57">
          <cell r="C57">
            <v>0</v>
          </cell>
        </row>
        <row r="61">
          <cell r="C61">
            <v>197</v>
          </cell>
          <cell r="E61">
            <v>197</v>
          </cell>
          <cell r="AL61">
            <v>167450</v>
          </cell>
        </row>
        <row r="62">
          <cell r="C62">
            <v>0</v>
          </cell>
          <cell r="E62"/>
          <cell r="AL62">
            <v>0</v>
          </cell>
        </row>
        <row r="63">
          <cell r="C63">
            <v>0</v>
          </cell>
          <cell r="E63"/>
          <cell r="AL63">
            <v>0</v>
          </cell>
        </row>
        <row r="66">
          <cell r="C66">
            <v>343</v>
          </cell>
          <cell r="E66">
            <v>313</v>
          </cell>
          <cell r="AL66">
            <v>234750</v>
          </cell>
        </row>
        <row r="67">
          <cell r="C67">
            <v>107</v>
          </cell>
          <cell r="E67">
            <v>107</v>
          </cell>
          <cell r="AL67">
            <v>1816860</v>
          </cell>
        </row>
        <row r="68">
          <cell r="C68">
            <v>135</v>
          </cell>
          <cell r="E68">
            <v>129</v>
          </cell>
          <cell r="AL68">
            <v>5031000</v>
          </cell>
        </row>
        <row r="69">
          <cell r="C69">
            <v>7452</v>
          </cell>
          <cell r="E69">
            <v>7452</v>
          </cell>
          <cell r="AL69">
            <v>16841520</v>
          </cell>
        </row>
        <row r="70">
          <cell r="C70">
            <v>0</v>
          </cell>
          <cell r="E70"/>
          <cell r="AL70">
            <v>0</v>
          </cell>
        </row>
        <row r="72">
          <cell r="C72">
            <v>0</v>
          </cell>
          <cell r="E72"/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5">
          <cell r="C115">
            <v>5002</v>
          </cell>
          <cell r="E115">
            <v>4618</v>
          </cell>
          <cell r="AL115">
            <v>172297580</v>
          </cell>
        </row>
        <row r="116">
          <cell r="C116">
            <v>0</v>
          </cell>
          <cell r="E116"/>
          <cell r="AL116">
            <v>0</v>
          </cell>
        </row>
        <row r="117">
          <cell r="C117">
            <v>0</v>
          </cell>
          <cell r="E117"/>
          <cell r="AL117">
            <v>0</v>
          </cell>
        </row>
        <row r="118">
          <cell r="C118">
            <v>223</v>
          </cell>
          <cell r="E118">
            <v>223</v>
          </cell>
          <cell r="AL118">
            <v>34589530</v>
          </cell>
        </row>
        <row r="119">
          <cell r="C119">
            <v>0</v>
          </cell>
          <cell r="E119"/>
          <cell r="AL119">
            <v>0</v>
          </cell>
        </row>
        <row r="120">
          <cell r="C120">
            <v>0</v>
          </cell>
          <cell r="E120"/>
          <cell r="AL120">
            <v>0</v>
          </cell>
        </row>
        <row r="121">
          <cell r="C121">
            <v>175</v>
          </cell>
          <cell r="E121">
            <v>174</v>
          </cell>
          <cell r="AL121">
            <v>13036080</v>
          </cell>
        </row>
        <row r="122">
          <cell r="C122">
            <v>123</v>
          </cell>
          <cell r="E122">
            <v>123</v>
          </cell>
          <cell r="AL122">
            <v>9215160</v>
          </cell>
        </row>
        <row r="123">
          <cell r="C123">
            <v>0</v>
          </cell>
          <cell r="E123"/>
          <cell r="AL123">
            <v>0</v>
          </cell>
        </row>
        <row r="124">
          <cell r="C124">
            <v>74</v>
          </cell>
          <cell r="E124">
            <v>74</v>
          </cell>
          <cell r="AL124">
            <v>4973540</v>
          </cell>
        </row>
        <row r="125">
          <cell r="C125">
            <v>0</v>
          </cell>
          <cell r="E125"/>
          <cell r="AL125">
            <v>0</v>
          </cell>
        </row>
        <row r="126">
          <cell r="C126">
            <v>0</v>
          </cell>
          <cell r="E126"/>
          <cell r="AL126">
            <v>0</v>
          </cell>
        </row>
        <row r="127">
          <cell r="C127">
            <v>0</v>
          </cell>
          <cell r="E127"/>
          <cell r="AL127">
            <v>0</v>
          </cell>
        </row>
        <row r="130">
          <cell r="C130">
            <v>0</v>
          </cell>
          <cell r="E130"/>
          <cell r="AL130">
            <v>0</v>
          </cell>
        </row>
        <row r="131">
          <cell r="C131">
            <v>0</v>
          </cell>
          <cell r="E131"/>
          <cell r="AL131">
            <v>0</v>
          </cell>
        </row>
        <row r="132">
          <cell r="C132">
            <v>0</v>
          </cell>
          <cell r="E132"/>
          <cell r="AL132">
            <v>0</v>
          </cell>
        </row>
        <row r="133">
          <cell r="C133">
            <v>754</v>
          </cell>
          <cell r="E133">
            <v>715</v>
          </cell>
          <cell r="AL133">
            <v>3953950</v>
          </cell>
        </row>
        <row r="134">
          <cell r="C134">
            <v>0</v>
          </cell>
          <cell r="E134"/>
          <cell r="AL134">
            <v>0</v>
          </cell>
        </row>
        <row r="135">
          <cell r="C135">
            <v>0</v>
          </cell>
          <cell r="E135"/>
          <cell r="AL135">
            <v>0</v>
          </cell>
        </row>
        <row r="136">
          <cell r="C136">
            <v>0</v>
          </cell>
          <cell r="E136"/>
          <cell r="AL136">
            <v>0</v>
          </cell>
        </row>
        <row r="137">
          <cell r="C137">
            <v>37</v>
          </cell>
          <cell r="E137">
            <v>37</v>
          </cell>
          <cell r="AL137">
            <v>267880</v>
          </cell>
        </row>
        <row r="138">
          <cell r="C138">
            <v>0</v>
          </cell>
          <cell r="E138"/>
          <cell r="AL138">
            <v>0</v>
          </cell>
        </row>
        <row r="139">
          <cell r="C139">
            <v>0</v>
          </cell>
          <cell r="E139"/>
          <cell r="AL139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210">
          <cell r="C210">
            <v>27397</v>
          </cell>
          <cell r="D210">
            <v>26959</v>
          </cell>
          <cell r="E210">
            <v>26959</v>
          </cell>
          <cell r="F210">
            <v>0</v>
          </cell>
          <cell r="G210">
            <v>438</v>
          </cell>
          <cell r="AA210">
            <v>12053</v>
          </cell>
          <cell r="AB210">
            <v>6735</v>
          </cell>
          <cell r="AC210">
            <v>8609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127</v>
          </cell>
          <cell r="AJ210">
            <v>0</v>
          </cell>
          <cell r="AL210">
            <v>31126060</v>
          </cell>
        </row>
        <row r="212">
          <cell r="E212"/>
        </row>
        <row r="213">
          <cell r="E213"/>
        </row>
        <row r="214">
          <cell r="E214">
            <v>322</v>
          </cell>
        </row>
        <row r="215">
          <cell r="E215">
            <v>443</v>
          </cell>
        </row>
        <row r="216">
          <cell r="E216">
            <v>254</v>
          </cell>
        </row>
        <row r="217">
          <cell r="E217"/>
        </row>
        <row r="218">
          <cell r="E218">
            <v>1</v>
          </cell>
        </row>
        <row r="219">
          <cell r="E219"/>
        </row>
        <row r="220">
          <cell r="E220"/>
        </row>
        <row r="221">
          <cell r="E221">
            <v>1569</v>
          </cell>
        </row>
        <row r="222">
          <cell r="E222">
            <v>1420</v>
          </cell>
        </row>
        <row r="223">
          <cell r="E223">
            <v>663</v>
          </cell>
        </row>
        <row r="224">
          <cell r="E224"/>
        </row>
        <row r="225">
          <cell r="E225"/>
        </row>
        <row r="226">
          <cell r="E226"/>
        </row>
        <row r="227">
          <cell r="E227"/>
        </row>
        <row r="228">
          <cell r="E228">
            <v>583</v>
          </cell>
        </row>
        <row r="229">
          <cell r="E229">
            <v>454</v>
          </cell>
        </row>
        <row r="230">
          <cell r="E230"/>
        </row>
        <row r="231">
          <cell r="E231">
            <v>3291</v>
          </cell>
        </row>
        <row r="232">
          <cell r="E232">
            <v>21</v>
          </cell>
        </row>
        <row r="233">
          <cell r="E233">
            <v>311</v>
          </cell>
        </row>
        <row r="234">
          <cell r="E234">
            <v>333</v>
          </cell>
        </row>
        <row r="235">
          <cell r="E235">
            <v>385</v>
          </cell>
        </row>
        <row r="236">
          <cell r="E236">
            <v>184</v>
          </cell>
        </row>
        <row r="237">
          <cell r="E237"/>
        </row>
        <row r="238">
          <cell r="E238">
            <v>7098</v>
          </cell>
        </row>
        <row r="239">
          <cell r="E239"/>
        </row>
        <row r="240">
          <cell r="E240"/>
        </row>
        <row r="241">
          <cell r="E241"/>
        </row>
        <row r="242">
          <cell r="E242"/>
        </row>
        <row r="243">
          <cell r="E243"/>
        </row>
        <row r="244">
          <cell r="E244">
            <v>1419</v>
          </cell>
        </row>
        <row r="245">
          <cell r="E245">
            <v>448</v>
          </cell>
        </row>
        <row r="246">
          <cell r="E246"/>
        </row>
        <row r="247">
          <cell r="E247">
            <v>2730</v>
          </cell>
        </row>
        <row r="248">
          <cell r="E248">
            <v>1033</v>
          </cell>
        </row>
        <row r="249">
          <cell r="E249">
            <v>2211</v>
          </cell>
        </row>
        <row r="250">
          <cell r="E250">
            <v>42</v>
          </cell>
        </row>
        <row r="251">
          <cell r="E251"/>
        </row>
        <row r="252">
          <cell r="E252"/>
        </row>
        <row r="253">
          <cell r="E253">
            <v>262</v>
          </cell>
        </row>
        <row r="254">
          <cell r="E254"/>
        </row>
        <row r="255">
          <cell r="E255"/>
        </row>
        <row r="256">
          <cell r="E256">
            <v>3126</v>
          </cell>
        </row>
        <row r="257">
          <cell r="E257"/>
        </row>
        <row r="258">
          <cell r="E258"/>
        </row>
        <row r="259">
          <cell r="E259">
            <v>1174</v>
          </cell>
        </row>
        <row r="260">
          <cell r="E260"/>
        </row>
        <row r="261">
          <cell r="E261"/>
        </row>
        <row r="262">
          <cell r="E262">
            <v>2951</v>
          </cell>
        </row>
        <row r="263">
          <cell r="E263">
            <v>472</v>
          </cell>
        </row>
        <row r="264">
          <cell r="E264"/>
        </row>
        <row r="265">
          <cell r="E265"/>
        </row>
        <row r="266">
          <cell r="E266"/>
        </row>
        <row r="267">
          <cell r="E267"/>
        </row>
        <row r="268">
          <cell r="E268"/>
        </row>
        <row r="269">
          <cell r="E269"/>
        </row>
        <row r="270">
          <cell r="E270"/>
        </row>
        <row r="271">
          <cell r="E271"/>
        </row>
        <row r="272">
          <cell r="C272">
            <v>33453</v>
          </cell>
          <cell r="D272">
            <v>33200</v>
          </cell>
          <cell r="E272">
            <v>33200</v>
          </cell>
          <cell r="F272">
            <v>0</v>
          </cell>
          <cell r="G272">
            <v>253</v>
          </cell>
          <cell r="AA272">
            <v>11791</v>
          </cell>
          <cell r="AB272">
            <v>11105</v>
          </cell>
          <cell r="AC272">
            <v>10557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79</v>
          </cell>
          <cell r="AJ272">
            <v>0</v>
          </cell>
          <cell r="AL272">
            <v>48662840</v>
          </cell>
        </row>
        <row r="311">
          <cell r="C311">
            <v>2005</v>
          </cell>
          <cell r="D311">
            <v>1990</v>
          </cell>
          <cell r="E311">
            <v>1990</v>
          </cell>
          <cell r="F311">
            <v>0</v>
          </cell>
          <cell r="G311">
            <v>15</v>
          </cell>
          <cell r="AA311">
            <v>159</v>
          </cell>
          <cell r="AB311">
            <v>1823</v>
          </cell>
          <cell r="AC311">
            <v>23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129</v>
          </cell>
          <cell r="AJ311">
            <v>0</v>
          </cell>
          <cell r="AL311">
            <v>7887380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2</v>
          </cell>
          <cell r="AI318">
            <v>0</v>
          </cell>
          <cell r="AJ318">
            <v>0</v>
          </cell>
          <cell r="AL318">
            <v>0</v>
          </cell>
        </row>
        <row r="374">
          <cell r="C374">
            <v>2742</v>
          </cell>
          <cell r="D374">
            <v>2722</v>
          </cell>
          <cell r="E374">
            <v>2722</v>
          </cell>
          <cell r="F374">
            <v>0</v>
          </cell>
          <cell r="G374">
            <v>20</v>
          </cell>
          <cell r="AA374">
            <v>1148</v>
          </cell>
          <cell r="AB374">
            <v>530</v>
          </cell>
          <cell r="AC374">
            <v>1064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227</v>
          </cell>
          <cell r="AJ374">
            <v>0</v>
          </cell>
          <cell r="AL374">
            <v>14569440</v>
          </cell>
        </row>
        <row r="411">
          <cell r="C411">
            <v>4141</v>
          </cell>
          <cell r="D411">
            <v>4086</v>
          </cell>
          <cell r="E411">
            <v>4086</v>
          </cell>
          <cell r="F411">
            <v>0</v>
          </cell>
          <cell r="G411">
            <v>55</v>
          </cell>
          <cell r="AA411">
            <v>1486</v>
          </cell>
          <cell r="AB411">
            <v>2455</v>
          </cell>
          <cell r="AC411">
            <v>200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1</v>
          </cell>
          <cell r="AJ411">
            <v>0</v>
          </cell>
          <cell r="AL411">
            <v>11690590</v>
          </cell>
        </row>
        <row r="413">
          <cell r="E413"/>
        </row>
        <row r="414">
          <cell r="E414"/>
        </row>
        <row r="415">
          <cell r="E415"/>
        </row>
        <row r="416">
          <cell r="E416"/>
        </row>
        <row r="417">
          <cell r="E417"/>
        </row>
        <row r="418">
          <cell r="E418"/>
        </row>
        <row r="419">
          <cell r="E419"/>
        </row>
        <row r="420">
          <cell r="E420">
            <v>4</v>
          </cell>
        </row>
        <row r="421">
          <cell r="E421"/>
        </row>
        <row r="422">
          <cell r="E422"/>
        </row>
        <row r="423">
          <cell r="E423"/>
        </row>
        <row r="424">
          <cell r="E424"/>
        </row>
        <row r="425">
          <cell r="E425"/>
        </row>
        <row r="426">
          <cell r="E426"/>
        </row>
        <row r="427">
          <cell r="E427">
            <v>24</v>
          </cell>
        </row>
        <row r="428">
          <cell r="E428"/>
        </row>
        <row r="429">
          <cell r="E429"/>
        </row>
        <row r="430">
          <cell r="E430"/>
        </row>
        <row r="431">
          <cell r="E431"/>
        </row>
        <row r="432">
          <cell r="C432">
            <v>28</v>
          </cell>
          <cell r="D432">
            <v>28</v>
          </cell>
          <cell r="E432">
            <v>28</v>
          </cell>
          <cell r="F432">
            <v>0</v>
          </cell>
          <cell r="G432">
            <v>0</v>
          </cell>
          <cell r="AA432">
            <v>3</v>
          </cell>
          <cell r="AB432">
            <v>25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L432">
            <v>87920</v>
          </cell>
        </row>
        <row r="451">
          <cell r="C451">
            <v>841</v>
          </cell>
          <cell r="D451">
            <v>833</v>
          </cell>
          <cell r="E451">
            <v>833</v>
          </cell>
          <cell r="F451">
            <v>0</v>
          </cell>
          <cell r="G451">
            <v>8</v>
          </cell>
          <cell r="AA451">
            <v>294</v>
          </cell>
          <cell r="AB451">
            <v>535</v>
          </cell>
          <cell r="AC451">
            <v>12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21</v>
          </cell>
          <cell r="AJ451">
            <v>0</v>
          </cell>
          <cell r="AL451">
            <v>3818660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73">
          <cell r="C473">
            <v>5319</v>
          </cell>
          <cell r="D473">
            <v>5154</v>
          </cell>
          <cell r="E473">
            <v>5154</v>
          </cell>
          <cell r="F473">
            <v>0</v>
          </cell>
          <cell r="G473">
            <v>165</v>
          </cell>
          <cell r="AA473">
            <v>2679</v>
          </cell>
          <cell r="AB473">
            <v>1331</v>
          </cell>
          <cell r="AC473">
            <v>1309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1</v>
          </cell>
          <cell r="AJ473">
            <v>0</v>
          </cell>
        </row>
        <row r="475">
          <cell r="E475">
            <v>3</v>
          </cell>
        </row>
        <row r="476">
          <cell r="E476"/>
        </row>
        <row r="477">
          <cell r="E477">
            <v>29</v>
          </cell>
        </row>
        <row r="478">
          <cell r="E478">
            <v>7</v>
          </cell>
        </row>
        <row r="479">
          <cell r="E479">
            <v>6</v>
          </cell>
        </row>
        <row r="480">
          <cell r="E480"/>
        </row>
        <row r="481">
          <cell r="E481">
            <v>21</v>
          </cell>
        </row>
        <row r="482">
          <cell r="E482"/>
        </row>
        <row r="483">
          <cell r="E483"/>
        </row>
        <row r="484">
          <cell r="E484"/>
        </row>
        <row r="485">
          <cell r="E485">
            <v>23</v>
          </cell>
        </row>
        <row r="486">
          <cell r="E486"/>
        </row>
        <row r="487">
          <cell r="E487"/>
        </row>
        <row r="488">
          <cell r="E488"/>
        </row>
        <row r="489">
          <cell r="E489"/>
        </row>
        <row r="490">
          <cell r="E490"/>
        </row>
        <row r="491">
          <cell r="E491"/>
        </row>
        <row r="492">
          <cell r="E492"/>
        </row>
        <row r="493">
          <cell r="E493"/>
        </row>
        <row r="494">
          <cell r="E494"/>
        </row>
        <row r="495">
          <cell r="E495"/>
        </row>
        <row r="496">
          <cell r="E496"/>
        </row>
        <row r="497">
          <cell r="E497"/>
        </row>
        <row r="498">
          <cell r="E498"/>
        </row>
        <row r="499">
          <cell r="E499"/>
        </row>
        <row r="500">
          <cell r="E500"/>
        </row>
        <row r="501">
          <cell r="E501"/>
        </row>
        <row r="502">
          <cell r="E502"/>
        </row>
        <row r="503">
          <cell r="E503"/>
        </row>
        <row r="504">
          <cell r="E504"/>
        </row>
        <row r="505">
          <cell r="E505"/>
        </row>
        <row r="506">
          <cell r="E506"/>
        </row>
        <row r="507">
          <cell r="E507"/>
        </row>
        <row r="508">
          <cell r="E508"/>
        </row>
        <row r="509">
          <cell r="E509">
            <v>7</v>
          </cell>
        </row>
        <row r="510">
          <cell r="E510"/>
        </row>
        <row r="511">
          <cell r="E511"/>
        </row>
        <row r="512">
          <cell r="C512">
            <v>99</v>
          </cell>
          <cell r="D512">
            <v>96</v>
          </cell>
          <cell r="E512">
            <v>96</v>
          </cell>
          <cell r="F512">
            <v>0</v>
          </cell>
          <cell r="G512">
            <v>3</v>
          </cell>
          <cell r="AA512">
            <v>46</v>
          </cell>
          <cell r="AB512">
            <v>45</v>
          </cell>
          <cell r="AC512">
            <v>8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L512">
            <v>184460</v>
          </cell>
        </row>
        <row r="542">
          <cell r="C542">
            <v>2624</v>
          </cell>
          <cell r="D542">
            <v>2609</v>
          </cell>
          <cell r="E542">
            <v>2609</v>
          </cell>
          <cell r="F542">
            <v>0</v>
          </cell>
          <cell r="G542">
            <v>15</v>
          </cell>
          <cell r="AA542">
            <v>407</v>
          </cell>
          <cell r="AB542">
            <v>1562</v>
          </cell>
          <cell r="AC542">
            <v>655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L542">
            <v>3665110</v>
          </cell>
        </row>
        <row r="545">
          <cell r="E545"/>
        </row>
        <row r="546">
          <cell r="E546">
            <v>34</v>
          </cell>
        </row>
        <row r="547">
          <cell r="E547"/>
        </row>
        <row r="548">
          <cell r="E548"/>
        </row>
        <row r="549">
          <cell r="E549">
            <v>62</v>
          </cell>
        </row>
        <row r="550">
          <cell r="E550">
            <v>865</v>
          </cell>
        </row>
        <row r="551">
          <cell r="E551">
            <v>101</v>
          </cell>
        </row>
        <row r="552">
          <cell r="E552">
            <v>113</v>
          </cell>
        </row>
        <row r="553">
          <cell r="E553">
            <v>20</v>
          </cell>
        </row>
        <row r="554">
          <cell r="E554">
            <v>29</v>
          </cell>
        </row>
        <row r="555">
          <cell r="E555"/>
        </row>
        <row r="556">
          <cell r="E556"/>
        </row>
        <row r="557">
          <cell r="E557">
            <v>114</v>
          </cell>
        </row>
        <row r="558">
          <cell r="E558">
            <v>11</v>
          </cell>
        </row>
        <row r="559">
          <cell r="E559">
            <v>2</v>
          </cell>
        </row>
        <row r="560">
          <cell r="E560">
            <v>2</v>
          </cell>
        </row>
        <row r="561">
          <cell r="E561">
            <v>1</v>
          </cell>
        </row>
        <row r="562">
          <cell r="E562"/>
        </row>
        <row r="563">
          <cell r="E563"/>
        </row>
        <row r="564">
          <cell r="E564"/>
        </row>
        <row r="565">
          <cell r="E565"/>
        </row>
        <row r="566">
          <cell r="E566">
            <v>16</v>
          </cell>
        </row>
        <row r="567">
          <cell r="E567"/>
        </row>
        <row r="568">
          <cell r="E568">
            <v>1</v>
          </cell>
        </row>
        <row r="569">
          <cell r="E569"/>
        </row>
        <row r="570">
          <cell r="E570"/>
        </row>
        <row r="571">
          <cell r="E571">
            <v>53</v>
          </cell>
        </row>
        <row r="572">
          <cell r="E572">
            <v>162</v>
          </cell>
        </row>
        <row r="573">
          <cell r="E573">
            <v>4</v>
          </cell>
        </row>
        <row r="574">
          <cell r="E574"/>
        </row>
        <row r="575">
          <cell r="E575"/>
        </row>
        <row r="576">
          <cell r="E576"/>
        </row>
        <row r="577">
          <cell r="E577">
            <v>28</v>
          </cell>
        </row>
        <row r="578">
          <cell r="E578">
            <v>54</v>
          </cell>
        </row>
        <row r="579">
          <cell r="E579">
            <v>1</v>
          </cell>
        </row>
        <row r="580">
          <cell r="E580">
            <v>25</v>
          </cell>
        </row>
        <row r="581">
          <cell r="E581">
            <v>42</v>
          </cell>
        </row>
        <row r="582">
          <cell r="E582"/>
        </row>
        <row r="583">
          <cell r="E583"/>
        </row>
        <row r="584">
          <cell r="E584">
            <v>16</v>
          </cell>
        </row>
        <row r="585">
          <cell r="E585">
            <v>200</v>
          </cell>
        </row>
        <row r="586">
          <cell r="E586">
            <v>58</v>
          </cell>
        </row>
        <row r="587">
          <cell r="E587">
            <v>12</v>
          </cell>
        </row>
        <row r="588">
          <cell r="E588">
            <v>2</v>
          </cell>
        </row>
        <row r="589">
          <cell r="E589">
            <v>810</v>
          </cell>
        </row>
        <row r="590">
          <cell r="E590">
            <v>18</v>
          </cell>
        </row>
        <row r="591">
          <cell r="E591">
            <v>2</v>
          </cell>
        </row>
        <row r="592">
          <cell r="E592">
            <v>4</v>
          </cell>
        </row>
        <row r="593">
          <cell r="E593"/>
        </row>
        <row r="594">
          <cell r="E594">
            <v>19</v>
          </cell>
        </row>
        <row r="595">
          <cell r="E595">
            <v>384</v>
          </cell>
        </row>
        <row r="596">
          <cell r="E596">
            <v>34</v>
          </cell>
        </row>
        <row r="597">
          <cell r="E597"/>
        </row>
        <row r="598">
          <cell r="E598"/>
        </row>
        <row r="600">
          <cell r="C600">
            <v>3322</v>
          </cell>
          <cell r="D600">
            <v>3299</v>
          </cell>
          <cell r="E600">
            <v>3299</v>
          </cell>
          <cell r="F600">
            <v>0</v>
          </cell>
          <cell r="G600">
            <v>23</v>
          </cell>
          <cell r="AA600">
            <v>331</v>
          </cell>
          <cell r="AB600">
            <v>981</v>
          </cell>
          <cell r="AC600">
            <v>2010</v>
          </cell>
          <cell r="AD600">
            <v>2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1</v>
          </cell>
          <cell r="AJ600">
            <v>0</v>
          </cell>
          <cell r="AL600">
            <v>29182710</v>
          </cell>
        </row>
        <row r="623"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L623">
            <v>0</v>
          </cell>
        </row>
        <row r="650">
          <cell r="C650">
            <v>1128</v>
          </cell>
          <cell r="D650">
            <v>1127</v>
          </cell>
          <cell r="E650">
            <v>1127</v>
          </cell>
          <cell r="F650">
            <v>0</v>
          </cell>
          <cell r="G650">
            <v>1</v>
          </cell>
          <cell r="AA650">
            <v>209</v>
          </cell>
          <cell r="AB650">
            <v>368</v>
          </cell>
          <cell r="AC650">
            <v>551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4</v>
          </cell>
          <cell r="AJ650">
            <v>0</v>
          </cell>
          <cell r="AL650">
            <v>59900210</v>
          </cell>
        </row>
        <row r="652">
          <cell r="C652">
            <v>337</v>
          </cell>
          <cell r="D652">
            <v>337</v>
          </cell>
          <cell r="E652">
            <v>337</v>
          </cell>
          <cell r="F652"/>
          <cell r="G652"/>
          <cell r="AA652"/>
          <cell r="AB652">
            <v>337</v>
          </cell>
          <cell r="AC652"/>
          <cell r="AD652"/>
          <cell r="AE652"/>
          <cell r="AF652"/>
          <cell r="AG652"/>
          <cell r="AH652"/>
          <cell r="AI652"/>
          <cell r="AJ652"/>
          <cell r="AL652">
            <v>1937750</v>
          </cell>
        </row>
        <row r="653">
          <cell r="C653">
            <v>156</v>
          </cell>
          <cell r="D653">
            <v>156</v>
          </cell>
          <cell r="E653">
            <v>156</v>
          </cell>
          <cell r="F653"/>
          <cell r="G653"/>
          <cell r="AA653">
            <v>44</v>
          </cell>
          <cell r="AB653">
            <v>110</v>
          </cell>
          <cell r="AC653">
            <v>2</v>
          </cell>
          <cell r="AD653"/>
          <cell r="AE653"/>
          <cell r="AF653"/>
          <cell r="AG653"/>
          <cell r="AH653"/>
          <cell r="AI653"/>
          <cell r="AJ653"/>
          <cell r="AL653">
            <v>3283800</v>
          </cell>
        </row>
        <row r="672">
          <cell r="C672">
            <v>1340</v>
          </cell>
          <cell r="D672">
            <v>1340</v>
          </cell>
          <cell r="E672">
            <v>1340</v>
          </cell>
          <cell r="F672">
            <v>0</v>
          </cell>
          <cell r="G672">
            <v>0</v>
          </cell>
          <cell r="AA672">
            <v>51</v>
          </cell>
          <cell r="AB672">
            <v>1282</v>
          </cell>
          <cell r="AC672">
            <v>7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5</v>
          </cell>
          <cell r="AJ672">
            <v>0</v>
          </cell>
          <cell r="AL672">
            <v>18516010</v>
          </cell>
        </row>
        <row r="704"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28</v>
          </cell>
          <cell r="AJ704">
            <v>0</v>
          </cell>
          <cell r="AL704">
            <v>0</v>
          </cell>
        </row>
        <row r="763"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2</v>
          </cell>
          <cell r="AJ770">
            <v>0</v>
          </cell>
          <cell r="AL770">
            <v>0</v>
          </cell>
        </row>
        <row r="777"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4</v>
          </cell>
          <cell r="AJ777">
            <v>0</v>
          </cell>
          <cell r="AL777">
            <v>0</v>
          </cell>
        </row>
        <row r="781"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38</v>
          </cell>
          <cell r="AJ781">
            <v>0</v>
          </cell>
          <cell r="AL781">
            <v>0</v>
          </cell>
        </row>
        <row r="788"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1</v>
          </cell>
          <cell r="AJ788">
            <v>0</v>
          </cell>
          <cell r="AL788">
            <v>0</v>
          </cell>
        </row>
        <row r="797"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801"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5"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L805">
            <v>0</v>
          </cell>
        </row>
        <row r="809"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L809">
            <v>0</v>
          </cell>
        </row>
        <row r="817"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20"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5</v>
          </cell>
          <cell r="AJ820">
            <v>0</v>
          </cell>
          <cell r="AL820">
            <v>0</v>
          </cell>
        </row>
        <row r="828"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3</v>
          </cell>
          <cell r="AJ828">
            <v>0</v>
          </cell>
          <cell r="AL828">
            <v>0</v>
          </cell>
        </row>
        <row r="833"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51"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L851">
            <v>0</v>
          </cell>
        </row>
        <row r="869"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930">
          <cell r="C930">
            <v>4262</v>
          </cell>
          <cell r="D930">
            <v>4262</v>
          </cell>
          <cell r="E930">
            <v>4262</v>
          </cell>
          <cell r="F930">
            <v>0</v>
          </cell>
          <cell r="G930">
            <v>0</v>
          </cell>
          <cell r="AA930">
            <v>1599</v>
          </cell>
          <cell r="AB930">
            <v>2663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46">
          <cell r="C946">
            <v>992</v>
          </cell>
          <cell r="E946">
            <v>978</v>
          </cell>
          <cell r="AL946">
            <v>7415970</v>
          </cell>
        </row>
        <row r="958"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534</v>
          </cell>
          <cell r="AJ958">
            <v>0</v>
          </cell>
          <cell r="AL958">
            <v>0</v>
          </cell>
        </row>
        <row r="961">
          <cell r="C961">
            <v>0</v>
          </cell>
        </row>
        <row r="981">
          <cell r="C981">
            <v>0</v>
          </cell>
          <cell r="E981">
            <v>0</v>
          </cell>
        </row>
        <row r="983">
          <cell r="C983">
            <v>397</v>
          </cell>
          <cell r="E983">
            <v>397</v>
          </cell>
          <cell r="AL983">
            <v>3096600</v>
          </cell>
        </row>
        <row r="984">
          <cell r="C984">
            <v>247</v>
          </cell>
          <cell r="E984">
            <v>247</v>
          </cell>
          <cell r="AL984">
            <v>755820</v>
          </cell>
        </row>
        <row r="985">
          <cell r="C985">
            <v>355</v>
          </cell>
          <cell r="E985">
            <v>355</v>
          </cell>
          <cell r="AL985">
            <v>1086300</v>
          </cell>
        </row>
        <row r="986">
          <cell r="C986">
            <v>15</v>
          </cell>
          <cell r="E986">
            <v>15</v>
          </cell>
          <cell r="AL986">
            <v>182400</v>
          </cell>
        </row>
        <row r="987">
          <cell r="C987">
            <v>70</v>
          </cell>
          <cell r="E987">
            <v>70</v>
          </cell>
          <cell r="AL987">
            <v>996100</v>
          </cell>
        </row>
        <row r="988">
          <cell r="C988">
            <v>8</v>
          </cell>
          <cell r="E988">
            <v>8</v>
          </cell>
          <cell r="AL988">
            <v>258400</v>
          </cell>
        </row>
        <row r="989">
          <cell r="C989">
            <v>0</v>
          </cell>
          <cell r="E989"/>
          <cell r="AL989">
            <v>0</v>
          </cell>
        </row>
        <row r="990">
          <cell r="C990">
            <v>0</v>
          </cell>
          <cell r="E990"/>
          <cell r="AL990">
            <v>0</v>
          </cell>
        </row>
        <row r="993">
          <cell r="C993">
            <v>9</v>
          </cell>
          <cell r="E993">
            <v>9</v>
          </cell>
          <cell r="AL993">
            <v>145080</v>
          </cell>
        </row>
        <row r="994">
          <cell r="C994">
            <v>0</v>
          </cell>
          <cell r="E994"/>
          <cell r="AL994">
            <v>0</v>
          </cell>
        </row>
        <row r="995">
          <cell r="C995">
            <v>0</v>
          </cell>
          <cell r="E995"/>
          <cell r="AL995">
            <v>0</v>
          </cell>
        </row>
        <row r="996">
          <cell r="C996">
            <v>0</v>
          </cell>
          <cell r="E996"/>
          <cell r="AL996">
            <v>0</v>
          </cell>
        </row>
        <row r="997">
          <cell r="C997">
            <v>0</v>
          </cell>
          <cell r="E997"/>
          <cell r="AL997">
            <v>0</v>
          </cell>
        </row>
        <row r="998">
          <cell r="C998">
            <v>5</v>
          </cell>
          <cell r="E998">
            <v>5</v>
          </cell>
          <cell r="AL998">
            <v>5743600</v>
          </cell>
        </row>
        <row r="999">
          <cell r="C999">
            <v>14</v>
          </cell>
          <cell r="D999">
            <v>14</v>
          </cell>
          <cell r="E999">
            <v>14</v>
          </cell>
          <cell r="F999">
            <v>0</v>
          </cell>
          <cell r="G999">
            <v>0</v>
          </cell>
          <cell r="AA999">
            <v>5</v>
          </cell>
          <cell r="AB999">
            <v>9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</row>
        <row r="1053">
          <cell r="C1053">
            <v>3</v>
          </cell>
          <cell r="D1053">
            <v>3</v>
          </cell>
          <cell r="E1053">
            <v>3</v>
          </cell>
          <cell r="F1053">
            <v>0</v>
          </cell>
          <cell r="G1053">
            <v>0</v>
          </cell>
          <cell r="AA1053">
            <v>3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125">
          <cell r="C1125">
            <v>5</v>
          </cell>
          <cell r="H1125">
            <v>5</v>
          </cell>
          <cell r="I1125">
            <v>4</v>
          </cell>
          <cell r="J1125">
            <v>1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P1125">
            <v>0</v>
          </cell>
          <cell r="Q1125">
            <v>0</v>
          </cell>
          <cell r="S1125">
            <v>0</v>
          </cell>
          <cell r="T1125">
            <v>5</v>
          </cell>
          <cell r="V1125">
            <v>0</v>
          </cell>
          <cell r="W1125">
            <v>0</v>
          </cell>
          <cell r="Y1125">
            <v>0</v>
          </cell>
          <cell r="Z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L1125">
            <v>675280</v>
          </cell>
        </row>
        <row r="1182">
          <cell r="C1182">
            <v>1826</v>
          </cell>
          <cell r="D1182">
            <v>1826</v>
          </cell>
          <cell r="E1182">
            <v>1826</v>
          </cell>
          <cell r="F1182">
            <v>0</v>
          </cell>
          <cell r="G1182">
            <v>0</v>
          </cell>
          <cell r="AA1182">
            <v>20</v>
          </cell>
          <cell r="AB1182">
            <v>1806</v>
          </cell>
          <cell r="AC1182">
            <v>0</v>
          </cell>
          <cell r="AD1182">
            <v>0</v>
          </cell>
          <cell r="AE1182">
            <v>0</v>
          </cell>
          <cell r="AF1182">
            <v>0</v>
          </cell>
          <cell r="AG1182">
            <v>0</v>
          </cell>
          <cell r="AH1182">
            <v>0</v>
          </cell>
          <cell r="AI1182">
            <v>27</v>
          </cell>
          <cell r="AJ1182">
            <v>0</v>
          </cell>
        </row>
        <row r="1262">
          <cell r="C1262">
            <v>182</v>
          </cell>
          <cell r="H1262">
            <v>178</v>
          </cell>
          <cell r="I1262">
            <v>173</v>
          </cell>
          <cell r="J1262">
            <v>5</v>
          </cell>
          <cell r="K1262">
            <v>0</v>
          </cell>
          <cell r="L1262">
            <v>4</v>
          </cell>
          <cell r="M1262">
            <v>0</v>
          </cell>
          <cell r="N1262">
            <v>0</v>
          </cell>
          <cell r="P1262">
            <v>0</v>
          </cell>
          <cell r="Q1262">
            <v>10</v>
          </cell>
          <cell r="S1262">
            <v>0</v>
          </cell>
          <cell r="T1262">
            <v>67</v>
          </cell>
          <cell r="V1262">
            <v>0</v>
          </cell>
          <cell r="W1262">
            <v>0</v>
          </cell>
          <cell r="Y1262">
            <v>0</v>
          </cell>
          <cell r="Z1262">
            <v>1</v>
          </cell>
          <cell r="AD1262">
            <v>1</v>
          </cell>
          <cell r="AE1262">
            <v>53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4</v>
          </cell>
          <cell r="AL1262">
            <v>53237095</v>
          </cell>
        </row>
        <row r="1327">
          <cell r="C1327">
            <v>351</v>
          </cell>
          <cell r="D1327">
            <v>351</v>
          </cell>
          <cell r="E1327">
            <v>351</v>
          </cell>
          <cell r="F1327">
            <v>0</v>
          </cell>
          <cell r="G1327">
            <v>0</v>
          </cell>
          <cell r="AA1327">
            <v>15</v>
          </cell>
          <cell r="AB1327">
            <v>332</v>
          </cell>
          <cell r="AC1327">
            <v>4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401">
          <cell r="I1401">
            <v>35</v>
          </cell>
          <cell r="L1401">
            <v>1</v>
          </cell>
          <cell r="AL1401">
            <v>4387120</v>
          </cell>
        </row>
        <row r="1404">
          <cell r="C1404">
            <v>52</v>
          </cell>
          <cell r="H1404">
            <v>49</v>
          </cell>
          <cell r="I1404">
            <v>35</v>
          </cell>
          <cell r="J1404">
            <v>14</v>
          </cell>
          <cell r="K1404">
            <v>1</v>
          </cell>
          <cell r="L1404">
            <v>1</v>
          </cell>
          <cell r="M1404">
            <v>1</v>
          </cell>
          <cell r="N1404">
            <v>0</v>
          </cell>
          <cell r="P1404">
            <v>17</v>
          </cell>
          <cell r="Q1404">
            <v>15</v>
          </cell>
          <cell r="S1404">
            <v>0</v>
          </cell>
          <cell r="T1404">
            <v>0</v>
          </cell>
          <cell r="V1404">
            <v>0</v>
          </cell>
          <cell r="W1404">
            <v>0</v>
          </cell>
          <cell r="Y1404">
            <v>0</v>
          </cell>
          <cell r="Z1404">
            <v>2</v>
          </cell>
          <cell r="AD1404">
            <v>1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13</v>
          </cell>
        </row>
        <row r="1406">
          <cell r="C1406">
            <v>3</v>
          </cell>
          <cell r="E1406">
            <v>3</v>
          </cell>
          <cell r="AL1406">
            <v>30900</v>
          </cell>
        </row>
        <row r="1407">
          <cell r="C1407">
            <v>3</v>
          </cell>
          <cell r="D1407">
            <v>3</v>
          </cell>
          <cell r="E1407">
            <v>3</v>
          </cell>
          <cell r="F1407">
            <v>0</v>
          </cell>
          <cell r="G1407">
            <v>0</v>
          </cell>
          <cell r="AA1407">
            <v>0</v>
          </cell>
          <cell r="AB1407">
            <v>3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68">
          <cell r="C1468">
            <v>10</v>
          </cell>
          <cell r="H1468">
            <v>10</v>
          </cell>
          <cell r="I1468">
            <v>10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P1468">
            <v>0</v>
          </cell>
          <cell r="Q1468">
            <v>2</v>
          </cell>
          <cell r="S1468">
            <v>1</v>
          </cell>
          <cell r="T1468">
            <v>2</v>
          </cell>
          <cell r="V1468">
            <v>0</v>
          </cell>
          <cell r="W1468">
            <v>0</v>
          </cell>
          <cell r="Y1468">
            <v>0</v>
          </cell>
          <cell r="Z1468">
            <v>0</v>
          </cell>
          <cell r="AD1468">
            <v>0</v>
          </cell>
          <cell r="AE1468">
            <v>0</v>
          </cell>
          <cell r="AF1468">
            <v>0</v>
          </cell>
          <cell r="AG1468">
            <v>0</v>
          </cell>
          <cell r="AH1468">
            <v>0</v>
          </cell>
          <cell r="AI1468">
            <v>0</v>
          </cell>
          <cell r="AJ1468">
            <v>0</v>
          </cell>
          <cell r="AL1468">
            <v>1052450</v>
          </cell>
        </row>
        <row r="1537">
          <cell r="C1537">
            <v>26</v>
          </cell>
          <cell r="H1537">
            <v>25</v>
          </cell>
          <cell r="I1537">
            <v>25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1</v>
          </cell>
          <cell r="P1537">
            <v>0</v>
          </cell>
          <cell r="Q1537">
            <v>1</v>
          </cell>
          <cell r="S1537">
            <v>0</v>
          </cell>
          <cell r="T1537">
            <v>0</v>
          </cell>
          <cell r="V1537">
            <v>0</v>
          </cell>
          <cell r="W1537">
            <v>0</v>
          </cell>
          <cell r="Y1537">
            <v>0</v>
          </cell>
          <cell r="Z1537">
            <v>4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0</v>
          </cell>
          <cell r="AL1537">
            <v>1314890</v>
          </cell>
        </row>
        <row r="1555">
          <cell r="C1555">
            <v>1435</v>
          </cell>
          <cell r="D1555">
            <v>1435</v>
          </cell>
          <cell r="E1555">
            <v>1434</v>
          </cell>
          <cell r="F1555">
            <v>1</v>
          </cell>
          <cell r="G1555">
            <v>0</v>
          </cell>
          <cell r="AA1555">
            <v>1410</v>
          </cell>
          <cell r="AB1555">
            <v>25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1</v>
          </cell>
        </row>
        <row r="1582">
          <cell r="C1582">
            <v>43</v>
          </cell>
          <cell r="H1582">
            <v>34</v>
          </cell>
          <cell r="I1582">
            <v>27</v>
          </cell>
          <cell r="J1582">
            <v>7</v>
          </cell>
          <cell r="K1582">
            <v>4</v>
          </cell>
          <cell r="L1582">
            <v>3</v>
          </cell>
          <cell r="M1582">
            <v>1</v>
          </cell>
          <cell r="N1582">
            <v>1</v>
          </cell>
          <cell r="P1582">
            <v>0</v>
          </cell>
          <cell r="Q1582">
            <v>0</v>
          </cell>
          <cell r="S1582">
            <v>0</v>
          </cell>
          <cell r="T1582">
            <v>0</v>
          </cell>
          <cell r="V1582">
            <v>0</v>
          </cell>
          <cell r="W1582">
            <v>0</v>
          </cell>
          <cell r="Y1582">
            <v>0</v>
          </cell>
          <cell r="Z1582">
            <v>0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10</v>
          </cell>
          <cell r="AL1582">
            <v>1883985</v>
          </cell>
        </row>
        <row r="1691">
          <cell r="C1691">
            <v>24496</v>
          </cell>
          <cell r="D1691">
            <v>23878</v>
          </cell>
          <cell r="E1691">
            <v>23878</v>
          </cell>
          <cell r="F1691">
            <v>0</v>
          </cell>
          <cell r="G1691">
            <v>618</v>
          </cell>
          <cell r="AA1691">
            <v>22395</v>
          </cell>
          <cell r="AB1691">
            <v>331</v>
          </cell>
          <cell r="AC1691">
            <v>1770</v>
          </cell>
          <cell r="AD1691">
            <v>0</v>
          </cell>
          <cell r="AE1691">
            <v>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</row>
        <row r="1693">
          <cell r="C1693">
            <v>1004</v>
          </cell>
          <cell r="E1693">
            <v>997</v>
          </cell>
          <cell r="AL1693">
            <v>5503440</v>
          </cell>
        </row>
        <row r="1694">
          <cell r="C1694">
            <v>26</v>
          </cell>
          <cell r="E1694">
            <v>26</v>
          </cell>
          <cell r="AL1694">
            <v>404300</v>
          </cell>
        </row>
        <row r="1695">
          <cell r="C1695">
            <v>54</v>
          </cell>
          <cell r="E1695">
            <v>54</v>
          </cell>
          <cell r="AL1695">
            <v>1424520</v>
          </cell>
        </row>
        <row r="1696">
          <cell r="C1696">
            <v>0</v>
          </cell>
          <cell r="E1696"/>
          <cell r="AL1696">
            <v>0</v>
          </cell>
        </row>
        <row r="1697">
          <cell r="C1697">
            <v>147</v>
          </cell>
          <cell r="E1697">
            <v>147</v>
          </cell>
          <cell r="AL1697">
            <v>8251110</v>
          </cell>
        </row>
        <row r="1698">
          <cell r="C1698">
            <v>0</v>
          </cell>
          <cell r="E1698"/>
          <cell r="AL1698">
            <v>0</v>
          </cell>
        </row>
        <row r="1699">
          <cell r="C1699">
            <v>0</v>
          </cell>
          <cell r="E1699"/>
          <cell r="AL1699">
            <v>0</v>
          </cell>
        </row>
        <row r="1700">
          <cell r="C1700">
            <v>0</v>
          </cell>
          <cell r="E1700"/>
          <cell r="AL1700">
            <v>0</v>
          </cell>
        </row>
        <row r="1701">
          <cell r="C1701">
            <v>0</v>
          </cell>
          <cell r="E1701"/>
          <cell r="AL1701">
            <v>0</v>
          </cell>
        </row>
        <row r="1702">
          <cell r="C1702">
            <v>0</v>
          </cell>
          <cell r="E1702"/>
          <cell r="AL1702">
            <v>0</v>
          </cell>
        </row>
        <row r="1703">
          <cell r="C1703">
            <v>0</v>
          </cell>
          <cell r="E1703"/>
          <cell r="AL1703">
            <v>0</v>
          </cell>
        </row>
        <row r="1704">
          <cell r="C1704">
            <v>0</v>
          </cell>
          <cell r="E1704"/>
          <cell r="AL1704">
            <v>0</v>
          </cell>
        </row>
        <row r="1705">
          <cell r="C1705">
            <v>0</v>
          </cell>
          <cell r="E1705"/>
          <cell r="AL1705">
            <v>0</v>
          </cell>
        </row>
        <row r="1706">
          <cell r="C1706">
            <v>0</v>
          </cell>
          <cell r="E1706"/>
          <cell r="AL1706">
            <v>0</v>
          </cell>
        </row>
        <row r="1707">
          <cell r="C1707">
            <v>0</v>
          </cell>
          <cell r="E1707"/>
          <cell r="AL1707">
            <v>0</v>
          </cell>
        </row>
        <row r="1708">
          <cell r="C1708">
            <v>0</v>
          </cell>
          <cell r="E1708"/>
          <cell r="AL1708">
            <v>0</v>
          </cell>
        </row>
        <row r="1709">
          <cell r="C1709">
            <v>0</v>
          </cell>
          <cell r="E1709"/>
          <cell r="AL1709">
            <v>0</v>
          </cell>
        </row>
        <row r="1710">
          <cell r="C1710">
            <v>0</v>
          </cell>
          <cell r="E1710"/>
          <cell r="AL1710">
            <v>0</v>
          </cell>
        </row>
        <row r="1711">
          <cell r="C1711">
            <v>0</v>
          </cell>
          <cell r="E1711"/>
          <cell r="AL1711">
            <v>0</v>
          </cell>
        </row>
        <row r="1712">
          <cell r="C1712">
            <v>0</v>
          </cell>
          <cell r="E1712"/>
          <cell r="AL1712">
            <v>0</v>
          </cell>
        </row>
        <row r="1713">
          <cell r="C1713">
            <v>0</v>
          </cell>
          <cell r="E1713"/>
          <cell r="AL1713">
            <v>0</v>
          </cell>
        </row>
        <row r="1714">
          <cell r="C1714">
            <v>0</v>
          </cell>
          <cell r="E1714"/>
          <cell r="AL1714">
            <v>0</v>
          </cell>
        </row>
        <row r="1715">
          <cell r="C1715">
            <v>0</v>
          </cell>
          <cell r="E1715"/>
          <cell r="AL1715">
            <v>0</v>
          </cell>
        </row>
        <row r="1716">
          <cell r="C1716">
            <v>0</v>
          </cell>
          <cell r="E1716"/>
          <cell r="AL1716">
            <v>0</v>
          </cell>
        </row>
        <row r="1717">
          <cell r="C1717">
            <v>1231</v>
          </cell>
          <cell r="D1717">
            <v>1224</v>
          </cell>
          <cell r="E1717">
            <v>1224</v>
          </cell>
          <cell r="F1717">
            <v>0</v>
          </cell>
          <cell r="G1717">
            <v>7</v>
          </cell>
          <cell r="AA1717">
            <v>416</v>
          </cell>
          <cell r="AB1717">
            <v>613</v>
          </cell>
          <cell r="AC1717">
            <v>202</v>
          </cell>
          <cell r="AD1717">
            <v>0</v>
          </cell>
          <cell r="AE1717">
            <v>0</v>
          </cell>
          <cell r="AF1717">
            <v>0</v>
          </cell>
          <cell r="AG1717">
            <v>0</v>
          </cell>
          <cell r="AH1717">
            <v>0</v>
          </cell>
          <cell r="AI1717">
            <v>3</v>
          </cell>
          <cell r="AJ1717">
            <v>0</v>
          </cell>
        </row>
        <row r="1719"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  <cell r="AE1719">
            <v>0</v>
          </cell>
          <cell r="AF1719">
            <v>0</v>
          </cell>
          <cell r="AG1719">
            <v>0</v>
          </cell>
          <cell r="AH1719">
            <v>0</v>
          </cell>
          <cell r="AI1719">
            <v>0</v>
          </cell>
          <cell r="AJ1719">
            <v>0</v>
          </cell>
        </row>
        <row r="1787">
          <cell r="I1787">
            <v>7</v>
          </cell>
          <cell r="L1787">
            <v>2</v>
          </cell>
          <cell r="P1787">
            <v>0</v>
          </cell>
          <cell r="Q1787">
            <v>2</v>
          </cell>
          <cell r="S1787">
            <v>0</v>
          </cell>
          <cell r="T1787">
            <v>3</v>
          </cell>
          <cell r="V1787">
            <v>0</v>
          </cell>
          <cell r="W1787">
            <v>0</v>
          </cell>
          <cell r="Y1787">
            <v>0</v>
          </cell>
          <cell r="Z1787">
            <v>3</v>
          </cell>
          <cell r="AL1787">
            <v>4913170</v>
          </cell>
        </row>
        <row r="1790">
          <cell r="C1790">
            <v>0</v>
          </cell>
        </row>
        <row r="1799">
          <cell r="P1799">
            <v>0</v>
          </cell>
          <cell r="Q1799">
            <v>0</v>
          </cell>
          <cell r="S1799">
            <v>0</v>
          </cell>
          <cell r="T1799">
            <v>0</v>
          </cell>
          <cell r="V1799">
            <v>0</v>
          </cell>
          <cell r="W1799">
            <v>0</v>
          </cell>
          <cell r="Y1799">
            <v>0</v>
          </cell>
          <cell r="Z1799">
            <v>0</v>
          </cell>
        </row>
        <row r="1800">
          <cell r="C1800">
            <v>9</v>
          </cell>
          <cell r="H1800">
            <v>7</v>
          </cell>
          <cell r="I1800">
            <v>7</v>
          </cell>
          <cell r="J1800">
            <v>0</v>
          </cell>
          <cell r="K1800">
            <v>0</v>
          </cell>
          <cell r="L1800">
            <v>2</v>
          </cell>
          <cell r="M1800">
            <v>0</v>
          </cell>
          <cell r="N1800">
            <v>0</v>
          </cell>
          <cell r="AD1800">
            <v>0</v>
          </cell>
          <cell r="AE1800">
            <v>0</v>
          </cell>
          <cell r="AF1800">
            <v>0</v>
          </cell>
          <cell r="AG1800">
            <v>0</v>
          </cell>
          <cell r="AH1800">
            <v>0</v>
          </cell>
          <cell r="AI1800">
            <v>0</v>
          </cell>
          <cell r="AJ1800">
            <v>0</v>
          </cell>
        </row>
        <row r="1866">
          <cell r="I1866">
            <v>2</v>
          </cell>
          <cell r="L1866">
            <v>0</v>
          </cell>
          <cell r="AL1866">
            <v>376850</v>
          </cell>
        </row>
        <row r="1870">
          <cell r="C1870">
            <v>2</v>
          </cell>
          <cell r="H1870">
            <v>2</v>
          </cell>
          <cell r="I1870">
            <v>2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P1870">
            <v>0</v>
          </cell>
          <cell r="Q1870">
            <v>0</v>
          </cell>
          <cell r="S1870">
            <v>0</v>
          </cell>
          <cell r="T1870">
            <v>0</v>
          </cell>
          <cell r="V1870">
            <v>0</v>
          </cell>
          <cell r="W1870">
            <v>0</v>
          </cell>
          <cell r="Y1870">
            <v>0</v>
          </cell>
          <cell r="Z1870">
            <v>2</v>
          </cell>
          <cell r="AD1870">
            <v>0</v>
          </cell>
          <cell r="AE1870">
            <v>0</v>
          </cell>
          <cell r="AF1870">
            <v>0</v>
          </cell>
          <cell r="AG1870">
            <v>0</v>
          </cell>
          <cell r="AH1870">
            <v>0</v>
          </cell>
          <cell r="AI1870">
            <v>0</v>
          </cell>
          <cell r="AJ1870">
            <v>0</v>
          </cell>
        </row>
        <row r="1934">
          <cell r="C1934">
            <v>283</v>
          </cell>
          <cell r="D1934">
            <v>280</v>
          </cell>
          <cell r="E1934">
            <v>280</v>
          </cell>
          <cell r="F1934">
            <v>0</v>
          </cell>
          <cell r="G1934">
            <v>3</v>
          </cell>
          <cell r="AA1934">
            <v>155</v>
          </cell>
          <cell r="AB1934">
            <v>104</v>
          </cell>
          <cell r="AC1934">
            <v>24</v>
          </cell>
          <cell r="AD1934">
            <v>0</v>
          </cell>
          <cell r="AE1934">
            <v>0</v>
          </cell>
          <cell r="AF1934">
            <v>0</v>
          </cell>
          <cell r="AG1934">
            <v>0</v>
          </cell>
          <cell r="AH1934">
            <v>0</v>
          </cell>
          <cell r="AI1934">
            <v>0</v>
          </cell>
          <cell r="AJ1934">
            <v>0</v>
          </cell>
        </row>
        <row r="1937">
          <cell r="C1937">
            <v>77</v>
          </cell>
          <cell r="E1937">
            <v>76</v>
          </cell>
          <cell r="AL1937">
            <v>2895600</v>
          </cell>
        </row>
        <row r="1938">
          <cell r="C1938">
            <v>0</v>
          </cell>
          <cell r="E1938"/>
          <cell r="AL1938">
            <v>0</v>
          </cell>
        </row>
        <row r="1939">
          <cell r="C1939">
            <v>22</v>
          </cell>
          <cell r="E1939">
            <v>16</v>
          </cell>
          <cell r="AL1939">
            <v>783200</v>
          </cell>
        </row>
        <row r="1940">
          <cell r="C1940">
            <v>99</v>
          </cell>
          <cell r="D1940">
            <v>92</v>
          </cell>
          <cell r="E1940">
            <v>92</v>
          </cell>
          <cell r="F1940">
            <v>0</v>
          </cell>
          <cell r="G1940">
            <v>7</v>
          </cell>
          <cell r="AA1940">
            <v>22</v>
          </cell>
          <cell r="AB1940">
            <v>77</v>
          </cell>
          <cell r="AC1940">
            <v>0</v>
          </cell>
          <cell r="AD1940">
            <v>0</v>
          </cell>
          <cell r="AE1940">
            <v>0</v>
          </cell>
          <cell r="AF1940">
            <v>0</v>
          </cell>
          <cell r="AG1940">
            <v>0</v>
          </cell>
          <cell r="AH1940">
            <v>0</v>
          </cell>
          <cell r="AI1940">
            <v>1</v>
          </cell>
          <cell r="AJ1940">
            <v>0</v>
          </cell>
        </row>
        <row r="1988">
          <cell r="C1988">
            <v>0</v>
          </cell>
        </row>
        <row r="2025">
          <cell r="I2025">
            <v>182</v>
          </cell>
          <cell r="L2025">
            <v>36</v>
          </cell>
          <cell r="AL2025">
            <v>58430140</v>
          </cell>
        </row>
        <row r="2032">
          <cell r="C2032">
            <v>257</v>
          </cell>
          <cell r="H2032">
            <v>217</v>
          </cell>
          <cell r="I2032">
            <v>182</v>
          </cell>
          <cell r="J2032">
            <v>35</v>
          </cell>
          <cell r="K2032">
            <v>4</v>
          </cell>
          <cell r="L2032">
            <v>36</v>
          </cell>
          <cell r="M2032">
            <v>0</v>
          </cell>
          <cell r="N2032">
            <v>0</v>
          </cell>
          <cell r="P2032">
            <v>2</v>
          </cell>
          <cell r="Q2032">
            <v>77</v>
          </cell>
          <cell r="S2032">
            <v>4</v>
          </cell>
          <cell r="T2032">
            <v>46</v>
          </cell>
          <cell r="V2032">
            <v>0</v>
          </cell>
          <cell r="W2032">
            <v>0</v>
          </cell>
          <cell r="Y2032">
            <v>22</v>
          </cell>
          <cell r="Z2032">
            <v>106</v>
          </cell>
          <cell r="AD2032">
            <v>1</v>
          </cell>
          <cell r="AE2032">
            <v>31</v>
          </cell>
          <cell r="AF2032">
            <v>0</v>
          </cell>
          <cell r="AG2032">
            <v>0</v>
          </cell>
          <cell r="AH2032">
            <v>0</v>
          </cell>
          <cell r="AI2032">
            <v>0</v>
          </cell>
          <cell r="AJ2032">
            <v>32</v>
          </cell>
        </row>
        <row r="2071">
          <cell r="C2071">
            <v>13</v>
          </cell>
          <cell r="H2071">
            <v>11</v>
          </cell>
          <cell r="I2071">
            <v>10</v>
          </cell>
          <cell r="J2071">
            <v>1</v>
          </cell>
          <cell r="K2071">
            <v>0</v>
          </cell>
          <cell r="L2071">
            <v>1</v>
          </cell>
          <cell r="M2071">
            <v>1</v>
          </cell>
          <cell r="N2071">
            <v>0</v>
          </cell>
          <cell r="P2071">
            <v>0</v>
          </cell>
          <cell r="Q2071">
            <v>10</v>
          </cell>
          <cell r="S2071">
            <v>0</v>
          </cell>
          <cell r="T2071">
            <v>2</v>
          </cell>
          <cell r="V2071">
            <v>0</v>
          </cell>
          <cell r="W2071">
            <v>0</v>
          </cell>
          <cell r="Y2071">
            <v>0</v>
          </cell>
          <cell r="Z2071">
            <v>0</v>
          </cell>
          <cell r="AD2071">
            <v>0</v>
          </cell>
          <cell r="AE2071">
            <v>0</v>
          </cell>
          <cell r="AF2071">
            <v>0</v>
          </cell>
          <cell r="AG2071">
            <v>0</v>
          </cell>
          <cell r="AH2071">
            <v>0</v>
          </cell>
          <cell r="AI2071">
            <v>0</v>
          </cell>
          <cell r="AJ2071">
            <v>1</v>
          </cell>
          <cell r="AL2071">
            <v>1753690</v>
          </cell>
        </row>
        <row r="2098">
          <cell r="C2098">
            <v>482</v>
          </cell>
          <cell r="D2098">
            <v>402</v>
          </cell>
          <cell r="E2098">
            <v>401</v>
          </cell>
          <cell r="F2098">
            <v>1</v>
          </cell>
          <cell r="G2098">
            <v>80</v>
          </cell>
          <cell r="AA2098">
            <v>244</v>
          </cell>
          <cell r="AB2098">
            <v>29</v>
          </cell>
          <cell r="AC2098">
            <v>209</v>
          </cell>
          <cell r="AD2098">
            <v>0</v>
          </cell>
          <cell r="AE2098">
            <v>0</v>
          </cell>
          <cell r="AF2098">
            <v>0</v>
          </cell>
          <cell r="AG2098">
            <v>0</v>
          </cell>
          <cell r="AH2098">
            <v>0</v>
          </cell>
          <cell r="AI2098">
            <v>0</v>
          </cell>
          <cell r="AJ2098">
            <v>1</v>
          </cell>
        </row>
        <row r="2101">
          <cell r="C2101">
            <v>0</v>
          </cell>
          <cell r="D2101">
            <v>0</v>
          </cell>
          <cell r="E2101"/>
          <cell r="F2101"/>
          <cell r="G2101"/>
          <cell r="AA2101"/>
          <cell r="AB2101"/>
          <cell r="AC2101"/>
          <cell r="AD2101"/>
          <cell r="AE2101"/>
          <cell r="AF2101"/>
          <cell r="AG2101"/>
          <cell r="AH2101"/>
          <cell r="AI2101"/>
          <cell r="AJ2101"/>
          <cell r="AL2101">
            <v>0</v>
          </cell>
        </row>
        <row r="2102">
          <cell r="C2102">
            <v>0</v>
          </cell>
          <cell r="D2102">
            <v>0</v>
          </cell>
          <cell r="E2102"/>
          <cell r="F2102"/>
          <cell r="G2102"/>
          <cell r="AA2102"/>
          <cell r="AB2102"/>
          <cell r="AC2102"/>
          <cell r="AD2102"/>
          <cell r="AE2102"/>
          <cell r="AF2102"/>
          <cell r="AG2102"/>
          <cell r="AH2102"/>
          <cell r="AI2102"/>
          <cell r="AJ2102"/>
          <cell r="AL2102">
            <v>0</v>
          </cell>
        </row>
        <row r="2103">
          <cell r="C2103">
            <v>0</v>
          </cell>
          <cell r="D2103">
            <v>0</v>
          </cell>
          <cell r="E2103"/>
          <cell r="F2103"/>
          <cell r="G2103"/>
          <cell r="AA2103"/>
          <cell r="AB2103"/>
          <cell r="AC2103"/>
          <cell r="AD2103"/>
          <cell r="AE2103"/>
          <cell r="AF2103"/>
          <cell r="AG2103"/>
          <cell r="AH2103"/>
          <cell r="AI2103"/>
          <cell r="AJ2103"/>
          <cell r="AL2103">
            <v>0</v>
          </cell>
        </row>
        <row r="2104">
          <cell r="C2104">
            <v>0</v>
          </cell>
          <cell r="D2104">
            <v>0</v>
          </cell>
          <cell r="E2104"/>
          <cell r="F2104"/>
          <cell r="G2104"/>
          <cell r="AA2104"/>
          <cell r="AB2104"/>
          <cell r="AC2104"/>
          <cell r="AD2104"/>
          <cell r="AE2104"/>
          <cell r="AF2104"/>
          <cell r="AG2104"/>
          <cell r="AH2104"/>
          <cell r="AI2104"/>
          <cell r="AJ2104"/>
          <cell r="AL2104">
            <v>0</v>
          </cell>
        </row>
        <row r="2105">
          <cell r="C2105">
            <v>0</v>
          </cell>
          <cell r="D2105">
            <v>0</v>
          </cell>
          <cell r="E2105"/>
          <cell r="F2105"/>
          <cell r="G2105"/>
          <cell r="AA2105"/>
          <cell r="AB2105"/>
          <cell r="AC2105"/>
          <cell r="AD2105"/>
          <cell r="AE2105"/>
          <cell r="AF2105"/>
          <cell r="AG2105"/>
          <cell r="AH2105"/>
          <cell r="AI2105"/>
          <cell r="AJ2105"/>
          <cell r="AL2105">
            <v>0</v>
          </cell>
        </row>
        <row r="2106">
          <cell r="C2106">
            <v>0</v>
          </cell>
          <cell r="D2106">
            <v>0</v>
          </cell>
          <cell r="E2106"/>
          <cell r="F2106"/>
          <cell r="G2106"/>
          <cell r="AA2106"/>
          <cell r="AB2106"/>
          <cell r="AC2106"/>
          <cell r="AD2106"/>
          <cell r="AE2106"/>
          <cell r="AF2106"/>
          <cell r="AG2106"/>
          <cell r="AH2106"/>
          <cell r="AI2106"/>
          <cell r="AJ2106"/>
          <cell r="AL2106">
            <v>0</v>
          </cell>
        </row>
        <row r="2107">
          <cell r="C2107">
            <v>0</v>
          </cell>
          <cell r="D2107">
            <v>0</v>
          </cell>
          <cell r="E2107"/>
          <cell r="F2107"/>
          <cell r="G2107"/>
          <cell r="AA2107"/>
          <cell r="AB2107"/>
          <cell r="AC2107"/>
          <cell r="AD2107"/>
          <cell r="AE2107"/>
          <cell r="AF2107"/>
          <cell r="AG2107"/>
          <cell r="AH2107"/>
          <cell r="AI2107"/>
          <cell r="AJ2107"/>
          <cell r="AL2107">
            <v>0</v>
          </cell>
        </row>
        <row r="2108">
          <cell r="C2108">
            <v>0</v>
          </cell>
          <cell r="D2108">
            <v>0</v>
          </cell>
          <cell r="E2108"/>
          <cell r="F2108"/>
          <cell r="G2108"/>
          <cell r="AA2108"/>
          <cell r="AB2108"/>
          <cell r="AC2108"/>
          <cell r="AD2108"/>
          <cell r="AE2108"/>
          <cell r="AF2108"/>
          <cell r="AG2108"/>
          <cell r="AH2108"/>
          <cell r="AI2108"/>
          <cell r="AJ2108"/>
          <cell r="AL2108">
            <v>0</v>
          </cell>
        </row>
        <row r="2113">
          <cell r="C2113">
            <v>0</v>
          </cell>
        </row>
        <row r="2194">
          <cell r="C2194">
            <v>38</v>
          </cell>
          <cell r="H2194">
            <v>34</v>
          </cell>
          <cell r="I2194">
            <v>24</v>
          </cell>
          <cell r="J2194">
            <v>10</v>
          </cell>
          <cell r="K2194">
            <v>2</v>
          </cell>
          <cell r="L2194">
            <v>0</v>
          </cell>
          <cell r="M2194">
            <v>1</v>
          </cell>
          <cell r="N2194">
            <v>1</v>
          </cell>
          <cell r="P2194">
            <v>1</v>
          </cell>
          <cell r="Q2194">
            <v>22</v>
          </cell>
          <cell r="S2194">
            <v>8</v>
          </cell>
          <cell r="T2194">
            <v>3</v>
          </cell>
          <cell r="V2194">
            <v>0</v>
          </cell>
          <cell r="W2194">
            <v>0</v>
          </cell>
          <cell r="Y2194">
            <v>2</v>
          </cell>
          <cell r="Z2194">
            <v>2</v>
          </cell>
          <cell r="AD2194">
            <v>0</v>
          </cell>
          <cell r="AE2194">
            <v>0</v>
          </cell>
          <cell r="AF2194">
            <v>0</v>
          </cell>
          <cell r="AG2194">
            <v>0</v>
          </cell>
          <cell r="AH2194">
            <v>0</v>
          </cell>
          <cell r="AI2194">
            <v>0</v>
          </cell>
          <cell r="AJ2194">
            <v>11</v>
          </cell>
          <cell r="AL2194">
            <v>6642270</v>
          </cell>
        </row>
        <row r="2214">
          <cell r="C2214">
            <v>1305</v>
          </cell>
          <cell r="D2214">
            <v>1127</v>
          </cell>
          <cell r="E2214">
            <v>1127</v>
          </cell>
          <cell r="F2214">
            <v>0</v>
          </cell>
          <cell r="G2214">
            <v>178</v>
          </cell>
          <cell r="AA2214">
            <v>1176</v>
          </cell>
          <cell r="AB2214">
            <v>96</v>
          </cell>
          <cell r="AC2214">
            <v>33</v>
          </cell>
          <cell r="AD2214">
            <v>0</v>
          </cell>
          <cell r="AE2214">
            <v>0</v>
          </cell>
          <cell r="AF2214">
            <v>0</v>
          </cell>
          <cell r="AG2214">
            <v>0</v>
          </cell>
          <cell r="AH2214">
            <v>0</v>
          </cell>
          <cell r="AI2214">
            <v>0</v>
          </cell>
          <cell r="AJ2214">
            <v>0</v>
          </cell>
          <cell r="AL2214">
            <v>10163650</v>
          </cell>
        </row>
        <row r="2222"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0</v>
          </cell>
          <cell r="AE2222">
            <v>0</v>
          </cell>
          <cell r="AF2222">
            <v>0</v>
          </cell>
          <cell r="AG2222">
            <v>0</v>
          </cell>
          <cell r="AH2222">
            <v>0</v>
          </cell>
          <cell r="AI2222">
            <v>0</v>
          </cell>
          <cell r="AJ2222">
            <v>0</v>
          </cell>
        </row>
        <row r="2223">
          <cell r="C2223">
            <v>1305</v>
          </cell>
        </row>
        <row r="2229">
          <cell r="C2229">
            <v>8</v>
          </cell>
          <cell r="H2229">
            <v>8</v>
          </cell>
          <cell r="I2229">
            <v>7</v>
          </cell>
          <cell r="J2229">
            <v>1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P2229">
            <v>0</v>
          </cell>
          <cell r="Q2229">
            <v>7</v>
          </cell>
          <cell r="S2229">
            <v>0</v>
          </cell>
          <cell r="T2229">
            <v>0</v>
          </cell>
          <cell r="V2229">
            <v>0</v>
          </cell>
          <cell r="W2229">
            <v>0</v>
          </cell>
          <cell r="Y2229">
            <v>0</v>
          </cell>
          <cell r="Z2229">
            <v>0</v>
          </cell>
          <cell r="AD2229">
            <v>0</v>
          </cell>
          <cell r="AE2229">
            <v>0</v>
          </cell>
          <cell r="AF2229">
            <v>0</v>
          </cell>
          <cell r="AG2229">
            <v>0</v>
          </cell>
          <cell r="AH2229">
            <v>0</v>
          </cell>
          <cell r="AI2229">
            <v>0</v>
          </cell>
          <cell r="AJ2229">
            <v>0</v>
          </cell>
          <cell r="AL2229">
            <v>2059820</v>
          </cell>
        </row>
        <row r="2264">
          <cell r="C2264">
            <v>75</v>
          </cell>
          <cell r="H2264">
            <v>44</v>
          </cell>
          <cell r="I2264">
            <v>29</v>
          </cell>
          <cell r="J2264">
            <v>15</v>
          </cell>
          <cell r="K2264">
            <v>3</v>
          </cell>
          <cell r="L2264">
            <v>8</v>
          </cell>
          <cell r="M2264">
            <v>19</v>
          </cell>
          <cell r="N2264">
            <v>1</v>
          </cell>
          <cell r="P2264">
            <v>1</v>
          </cell>
          <cell r="Q2264">
            <v>62</v>
          </cell>
          <cell r="S2264">
            <v>0</v>
          </cell>
          <cell r="T2264">
            <v>0</v>
          </cell>
          <cell r="V2264">
            <v>0</v>
          </cell>
          <cell r="W2264">
            <v>0</v>
          </cell>
          <cell r="Y2264">
            <v>0</v>
          </cell>
          <cell r="Z2264">
            <v>12</v>
          </cell>
          <cell r="AD2264">
            <v>0</v>
          </cell>
          <cell r="AE2264">
            <v>0</v>
          </cell>
          <cell r="AF2264">
            <v>0</v>
          </cell>
          <cell r="AG2264">
            <v>0</v>
          </cell>
          <cell r="AH2264">
            <v>0</v>
          </cell>
          <cell r="AI2264">
            <v>0</v>
          </cell>
          <cell r="AJ2264">
            <v>17</v>
          </cell>
          <cell r="AL2264">
            <v>6419720</v>
          </cell>
        </row>
        <row r="2266">
          <cell r="C2266">
            <v>21</v>
          </cell>
          <cell r="D2266">
            <v>21</v>
          </cell>
          <cell r="E2266">
            <v>21</v>
          </cell>
          <cell r="F2266"/>
          <cell r="G2266"/>
          <cell r="AA2266">
            <v>21</v>
          </cell>
          <cell r="AB2266"/>
          <cell r="AC2266"/>
          <cell r="AD2266"/>
          <cell r="AE2266"/>
          <cell r="AF2266"/>
          <cell r="AG2266"/>
          <cell r="AH2266"/>
          <cell r="AI2266"/>
          <cell r="AJ2266"/>
          <cell r="AL2266">
            <v>2408490</v>
          </cell>
        </row>
        <row r="2267">
          <cell r="C2267">
            <v>3</v>
          </cell>
          <cell r="D2267">
            <v>3</v>
          </cell>
          <cell r="E2267">
            <v>3</v>
          </cell>
          <cell r="F2267"/>
          <cell r="G2267"/>
          <cell r="AA2267">
            <v>3</v>
          </cell>
          <cell r="AB2267"/>
          <cell r="AC2267"/>
          <cell r="AD2267"/>
          <cell r="AE2267"/>
          <cell r="AF2267"/>
          <cell r="AG2267"/>
          <cell r="AH2267"/>
          <cell r="AI2267"/>
          <cell r="AJ2267"/>
          <cell r="AL2267">
            <v>330360</v>
          </cell>
        </row>
        <row r="2272">
          <cell r="C2272">
            <v>97</v>
          </cell>
          <cell r="H2272">
            <v>96</v>
          </cell>
          <cell r="I2272">
            <v>36</v>
          </cell>
          <cell r="J2272">
            <v>60</v>
          </cell>
          <cell r="K2272">
            <v>1</v>
          </cell>
          <cell r="L2272"/>
          <cell r="M2272"/>
          <cell r="N2272"/>
          <cell r="AD2272"/>
          <cell r="AE2272"/>
          <cell r="AF2272"/>
          <cell r="AG2272"/>
          <cell r="AH2272"/>
          <cell r="AI2272"/>
          <cell r="AJ2272">
            <v>58</v>
          </cell>
          <cell r="AL2272">
            <v>5244840</v>
          </cell>
        </row>
        <row r="2273">
          <cell r="C2273">
            <v>85</v>
          </cell>
          <cell r="E2273">
            <v>70</v>
          </cell>
          <cell r="AL2273">
            <v>10198300</v>
          </cell>
        </row>
        <row r="2274">
          <cell r="C2274">
            <v>4</v>
          </cell>
          <cell r="E2274">
            <v>3</v>
          </cell>
          <cell r="AL2274">
            <v>459840</v>
          </cell>
        </row>
        <row r="2275">
          <cell r="P2275">
            <v>0</v>
          </cell>
          <cell r="Q2275">
            <v>54</v>
          </cell>
          <cell r="S2275">
            <v>0</v>
          </cell>
          <cell r="T2275">
            <v>0</v>
          </cell>
          <cell r="V2275">
            <v>0</v>
          </cell>
          <cell r="W2275">
            <v>0</v>
          </cell>
          <cell r="Y2275">
            <v>0</v>
          </cell>
          <cell r="Z2275">
            <v>43</v>
          </cell>
        </row>
        <row r="2278">
          <cell r="C2278">
            <v>0</v>
          </cell>
        </row>
        <row r="2298">
          <cell r="C2298">
            <v>181</v>
          </cell>
          <cell r="D2298">
            <v>181</v>
          </cell>
          <cell r="E2298">
            <v>181</v>
          </cell>
          <cell r="F2298">
            <v>0</v>
          </cell>
          <cell r="G2298">
            <v>0</v>
          </cell>
          <cell r="AA2298">
            <v>0</v>
          </cell>
          <cell r="AB2298">
            <v>142</v>
          </cell>
          <cell r="AC2298">
            <v>39</v>
          </cell>
          <cell r="AD2298">
            <v>0</v>
          </cell>
          <cell r="AE2298">
            <v>0</v>
          </cell>
          <cell r="AF2298">
            <v>0</v>
          </cell>
          <cell r="AG2298">
            <v>0</v>
          </cell>
          <cell r="AH2298">
            <v>0</v>
          </cell>
          <cell r="AI2298">
            <v>0</v>
          </cell>
          <cell r="AJ2298">
            <v>0</v>
          </cell>
        </row>
        <row r="2505">
          <cell r="C2505">
            <v>88</v>
          </cell>
          <cell r="H2505">
            <v>83</v>
          </cell>
          <cell r="I2505">
            <v>69</v>
          </cell>
          <cell r="J2505">
            <v>14</v>
          </cell>
          <cell r="K2505">
            <v>3</v>
          </cell>
          <cell r="L2505">
            <v>2</v>
          </cell>
          <cell r="M2505">
            <v>0</v>
          </cell>
          <cell r="N2505">
            <v>0</v>
          </cell>
          <cell r="AD2505">
            <v>0</v>
          </cell>
          <cell r="AE2505">
            <v>0</v>
          </cell>
          <cell r="AF2505">
            <v>0</v>
          </cell>
          <cell r="AG2505">
            <v>0</v>
          </cell>
          <cell r="AH2505">
            <v>0</v>
          </cell>
          <cell r="AI2505">
            <v>0</v>
          </cell>
          <cell r="AJ2505">
            <v>14</v>
          </cell>
          <cell r="AL2505">
            <v>17932130</v>
          </cell>
        </row>
        <row r="2508">
          <cell r="C2508">
            <v>0</v>
          </cell>
          <cell r="H2508">
            <v>0</v>
          </cell>
        </row>
        <row r="2509">
          <cell r="C2509">
            <v>3</v>
          </cell>
          <cell r="H2509">
            <v>3</v>
          </cell>
        </row>
        <row r="2510">
          <cell r="C2510">
            <v>1</v>
          </cell>
          <cell r="H2510">
            <v>1</v>
          </cell>
        </row>
        <row r="2512">
          <cell r="P2512">
            <v>6</v>
          </cell>
          <cell r="Q2512">
            <v>22</v>
          </cell>
          <cell r="S2512">
            <v>0</v>
          </cell>
          <cell r="T2512">
            <v>10</v>
          </cell>
          <cell r="V2512">
            <v>0</v>
          </cell>
          <cell r="W2512">
            <v>0</v>
          </cell>
          <cell r="Y2512">
            <v>17</v>
          </cell>
          <cell r="Z2512">
            <v>27</v>
          </cell>
        </row>
        <row r="2517">
          <cell r="C2517">
            <v>19</v>
          </cell>
          <cell r="H2517">
            <v>19</v>
          </cell>
          <cell r="I2517">
            <v>18</v>
          </cell>
          <cell r="J2517">
            <v>1</v>
          </cell>
          <cell r="K2517">
            <v>0</v>
          </cell>
          <cell r="L2517">
            <v>0</v>
          </cell>
          <cell r="M2517">
            <v>0</v>
          </cell>
          <cell r="N2517">
            <v>0</v>
          </cell>
          <cell r="P2517">
            <v>0</v>
          </cell>
          <cell r="Q2517">
            <v>2</v>
          </cell>
          <cell r="S2517">
            <v>9</v>
          </cell>
          <cell r="T2517">
            <v>8</v>
          </cell>
          <cell r="V2517">
            <v>0</v>
          </cell>
          <cell r="W2517">
            <v>0</v>
          </cell>
          <cell r="Y2517">
            <v>0</v>
          </cell>
          <cell r="Z2517">
            <v>0</v>
          </cell>
          <cell r="AD2517">
            <v>0</v>
          </cell>
          <cell r="AE2517">
            <v>0</v>
          </cell>
          <cell r="AF2517">
            <v>0</v>
          </cell>
          <cell r="AG2517">
            <v>0</v>
          </cell>
          <cell r="AH2517">
            <v>0</v>
          </cell>
          <cell r="AI2517">
            <v>0</v>
          </cell>
          <cell r="AJ2517">
            <v>1</v>
          </cell>
          <cell r="AL2517">
            <v>1096740</v>
          </cell>
        </row>
        <row r="2529">
          <cell r="C2529">
            <v>1</v>
          </cell>
          <cell r="D2529">
            <v>1</v>
          </cell>
          <cell r="E2529">
            <v>1</v>
          </cell>
          <cell r="F2529">
            <v>0</v>
          </cell>
          <cell r="G2529">
            <v>0</v>
          </cell>
          <cell r="AA2529">
            <v>0</v>
          </cell>
          <cell r="AB2529">
            <v>0</v>
          </cell>
          <cell r="AC2529">
            <v>1</v>
          </cell>
          <cell r="AD2529">
            <v>0</v>
          </cell>
          <cell r="AE2529">
            <v>0</v>
          </cell>
          <cell r="AF2529">
            <v>0</v>
          </cell>
          <cell r="AG2529">
            <v>0</v>
          </cell>
          <cell r="AH2529">
            <v>0</v>
          </cell>
          <cell r="AI2529">
            <v>0</v>
          </cell>
          <cell r="AJ2529">
            <v>0</v>
          </cell>
          <cell r="AL2529">
            <v>68670</v>
          </cell>
        </row>
        <row r="2584">
          <cell r="C2584">
            <v>0</v>
          </cell>
          <cell r="E2584">
            <v>0</v>
          </cell>
        </row>
        <row r="2587">
          <cell r="C2587">
            <v>40</v>
          </cell>
          <cell r="E2587">
            <v>27</v>
          </cell>
          <cell r="AL2587">
            <v>853200</v>
          </cell>
        </row>
        <row r="2596">
          <cell r="C2596">
            <v>0</v>
          </cell>
          <cell r="E2596">
            <v>0</v>
          </cell>
        </row>
        <row r="2598">
          <cell r="C2598">
            <v>172</v>
          </cell>
          <cell r="E2598">
            <v>172</v>
          </cell>
          <cell r="AL2598">
            <v>3581040</v>
          </cell>
        </row>
        <row r="2599">
          <cell r="C2599">
            <v>237</v>
          </cell>
          <cell r="E2599">
            <v>237</v>
          </cell>
          <cell r="AL2599">
            <v>15523500</v>
          </cell>
        </row>
        <row r="2600">
          <cell r="C2600">
            <v>0</v>
          </cell>
          <cell r="E2600"/>
          <cell r="AL2600">
            <v>0</v>
          </cell>
        </row>
        <row r="2601">
          <cell r="C2601">
            <v>229</v>
          </cell>
          <cell r="E2601">
            <v>228</v>
          </cell>
          <cell r="AL2601">
            <v>649800</v>
          </cell>
        </row>
        <row r="2602">
          <cell r="C2602">
            <v>0</v>
          </cell>
          <cell r="E2602"/>
          <cell r="AL2602">
            <v>0</v>
          </cell>
        </row>
        <row r="2603">
          <cell r="C2603">
            <v>0</v>
          </cell>
          <cell r="E2603"/>
          <cell r="AL2603">
            <v>0</v>
          </cell>
        </row>
        <row r="2604">
          <cell r="C2604">
            <v>0</v>
          </cell>
          <cell r="E2604"/>
          <cell r="AL2604">
            <v>0</v>
          </cell>
        </row>
        <row r="2625">
          <cell r="C2625">
            <v>1118</v>
          </cell>
          <cell r="E2625">
            <v>1118</v>
          </cell>
          <cell r="AL2625">
            <v>5020950</v>
          </cell>
        </row>
        <row r="2651">
          <cell r="E2651">
            <v>397</v>
          </cell>
          <cell r="AL2651">
            <v>9089240</v>
          </cell>
        </row>
        <row r="2661">
          <cell r="C2661">
            <v>2</v>
          </cell>
          <cell r="H2661">
            <v>2</v>
          </cell>
          <cell r="I2661">
            <v>2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AD2661">
            <v>0</v>
          </cell>
          <cell r="AE2661">
            <v>0</v>
          </cell>
          <cell r="AF2661">
            <v>0</v>
          </cell>
          <cell r="AG2661">
            <v>0</v>
          </cell>
          <cell r="AH2661">
            <v>0</v>
          </cell>
          <cell r="AI2661">
            <v>0</v>
          </cell>
          <cell r="AJ2661">
            <v>0</v>
          </cell>
        </row>
        <row r="2662">
          <cell r="C2662">
            <v>399</v>
          </cell>
          <cell r="P2662">
            <v>0</v>
          </cell>
          <cell r="Q2662">
            <v>0</v>
          </cell>
          <cell r="S2662">
            <v>0</v>
          </cell>
          <cell r="T2662">
            <v>0</v>
          </cell>
          <cell r="V2662">
            <v>0</v>
          </cell>
          <cell r="W2662">
            <v>0</v>
          </cell>
          <cell r="Y2662">
            <v>0</v>
          </cell>
          <cell r="Z2662">
            <v>0</v>
          </cell>
        </row>
        <row r="2684">
          <cell r="C2684">
            <v>14</v>
          </cell>
          <cell r="E2684">
            <v>14</v>
          </cell>
          <cell r="H2684"/>
          <cell r="I2684"/>
          <cell r="J2684"/>
          <cell r="K2684"/>
          <cell r="L2684"/>
          <cell r="M2684"/>
          <cell r="N2684"/>
          <cell r="AD2684"/>
          <cell r="AE2684"/>
          <cell r="AF2684"/>
          <cell r="AG2684"/>
          <cell r="AH2684"/>
          <cell r="AI2684"/>
          <cell r="AJ2684"/>
          <cell r="AL2684">
            <v>484120</v>
          </cell>
        </row>
        <row r="2685">
          <cell r="C2685">
            <v>0</v>
          </cell>
          <cell r="E2685"/>
          <cell r="H2685"/>
          <cell r="I2685"/>
          <cell r="J2685"/>
          <cell r="K2685"/>
          <cell r="L2685"/>
          <cell r="M2685"/>
          <cell r="N2685"/>
          <cell r="AD2685"/>
          <cell r="AE2685"/>
          <cell r="AF2685"/>
          <cell r="AG2685"/>
          <cell r="AH2685"/>
          <cell r="AI2685"/>
          <cell r="AJ2685"/>
          <cell r="AL2685">
            <v>0</v>
          </cell>
        </row>
        <row r="2688">
          <cell r="C2688">
            <v>87</v>
          </cell>
          <cell r="H2688">
            <v>86</v>
          </cell>
          <cell r="I2688">
            <v>86</v>
          </cell>
          <cell r="J2688">
            <v>0</v>
          </cell>
          <cell r="K2688">
            <v>0</v>
          </cell>
          <cell r="L2688">
            <v>1</v>
          </cell>
          <cell r="M2688">
            <v>0</v>
          </cell>
          <cell r="N2688">
            <v>0</v>
          </cell>
          <cell r="P2688">
            <v>2</v>
          </cell>
          <cell r="Q2688">
            <v>2</v>
          </cell>
          <cell r="S2688">
            <v>0</v>
          </cell>
          <cell r="T2688">
            <v>0</v>
          </cell>
          <cell r="V2688">
            <v>0</v>
          </cell>
          <cell r="W2688">
            <v>0</v>
          </cell>
          <cell r="Y2688">
            <v>0</v>
          </cell>
          <cell r="Z2688">
            <v>0</v>
          </cell>
          <cell r="AD2688">
            <v>0</v>
          </cell>
          <cell r="AE2688">
            <v>0</v>
          </cell>
          <cell r="AF2688">
            <v>0</v>
          </cell>
          <cell r="AG2688">
            <v>0</v>
          </cell>
          <cell r="AH2688">
            <v>0</v>
          </cell>
          <cell r="AI2688">
            <v>0</v>
          </cell>
          <cell r="AJ2688">
            <v>0</v>
          </cell>
          <cell r="AL2688">
            <v>3455990</v>
          </cell>
        </row>
        <row r="2738">
          <cell r="C2738">
            <v>0</v>
          </cell>
        </row>
        <row r="2741">
          <cell r="C2741">
            <v>189</v>
          </cell>
          <cell r="E2741">
            <v>189</v>
          </cell>
          <cell r="AL2741">
            <v>4123980</v>
          </cell>
        </row>
        <row r="2742">
          <cell r="C2742">
            <v>0</v>
          </cell>
          <cell r="E2742"/>
          <cell r="AL2742">
            <v>0</v>
          </cell>
        </row>
        <row r="2745">
          <cell r="C2745">
            <v>0</v>
          </cell>
          <cell r="E2745"/>
          <cell r="AL2745">
            <v>0</v>
          </cell>
        </row>
        <row r="2746">
          <cell r="C2746">
            <v>0</v>
          </cell>
          <cell r="E2746"/>
          <cell r="AL2746">
            <v>0</v>
          </cell>
        </row>
        <row r="2747">
          <cell r="C2747">
            <v>0</v>
          </cell>
          <cell r="E2747"/>
          <cell r="AL2747">
            <v>0</v>
          </cell>
        </row>
        <row r="2748">
          <cell r="C2748">
            <v>0</v>
          </cell>
          <cell r="E2748"/>
          <cell r="AL2748">
            <v>0</v>
          </cell>
        </row>
        <row r="2749">
          <cell r="C2749">
            <v>0</v>
          </cell>
          <cell r="E2749"/>
          <cell r="AL2749">
            <v>0</v>
          </cell>
        </row>
        <row r="2750">
          <cell r="C2750">
            <v>0</v>
          </cell>
          <cell r="E2750"/>
          <cell r="AL2750">
            <v>0</v>
          </cell>
        </row>
        <row r="2751">
          <cell r="C2751">
            <v>0</v>
          </cell>
          <cell r="E2751"/>
          <cell r="AL2751">
            <v>0</v>
          </cell>
        </row>
        <row r="2752">
          <cell r="C2752">
            <v>0</v>
          </cell>
          <cell r="E2752"/>
          <cell r="AL2752">
            <v>0</v>
          </cell>
        </row>
        <row r="2753">
          <cell r="C2753">
            <v>0</v>
          </cell>
          <cell r="E2753"/>
          <cell r="AL2753">
            <v>0</v>
          </cell>
        </row>
        <row r="2754">
          <cell r="C2754">
            <v>0</v>
          </cell>
          <cell r="E2754"/>
          <cell r="AL2754">
            <v>0</v>
          </cell>
        </row>
        <row r="2755">
          <cell r="C2755">
            <v>0</v>
          </cell>
          <cell r="E2755"/>
          <cell r="AL2755">
            <v>0</v>
          </cell>
        </row>
        <row r="2756">
          <cell r="C2756">
            <v>0</v>
          </cell>
          <cell r="E2756"/>
          <cell r="AL2756">
            <v>0</v>
          </cell>
        </row>
        <row r="2757">
          <cell r="C2757">
            <v>0</v>
          </cell>
          <cell r="E2757"/>
          <cell r="AL2757">
            <v>0</v>
          </cell>
        </row>
        <row r="2758">
          <cell r="C2758">
            <v>0</v>
          </cell>
          <cell r="E2758"/>
          <cell r="AL2758">
            <v>0</v>
          </cell>
        </row>
        <row r="2759">
          <cell r="C2759">
            <v>0</v>
          </cell>
          <cell r="E2759"/>
          <cell r="AL2759">
            <v>0</v>
          </cell>
        </row>
        <row r="2760">
          <cell r="C2760">
            <v>0</v>
          </cell>
          <cell r="E2760"/>
          <cell r="AL2760">
            <v>0</v>
          </cell>
        </row>
        <row r="2761">
          <cell r="C2761">
            <v>0</v>
          </cell>
          <cell r="E2761"/>
          <cell r="AL2761">
            <v>0</v>
          </cell>
        </row>
        <row r="2762">
          <cell r="C2762">
            <v>0</v>
          </cell>
          <cell r="E2762"/>
          <cell r="AL2762">
            <v>0</v>
          </cell>
        </row>
        <row r="2763">
          <cell r="C2763">
            <v>0</v>
          </cell>
          <cell r="E2763"/>
          <cell r="AL2763">
            <v>0</v>
          </cell>
        </row>
        <row r="2764">
          <cell r="C2764">
            <v>0</v>
          </cell>
          <cell r="E2764"/>
          <cell r="AL2764">
            <v>0</v>
          </cell>
        </row>
        <row r="2765">
          <cell r="C2765">
            <v>0</v>
          </cell>
          <cell r="E2765"/>
          <cell r="AL2765">
            <v>0</v>
          </cell>
        </row>
        <row r="2766">
          <cell r="C2766">
            <v>0</v>
          </cell>
          <cell r="E2766"/>
          <cell r="AL2766">
            <v>0</v>
          </cell>
        </row>
        <row r="2767">
          <cell r="C2767">
            <v>0</v>
          </cell>
          <cell r="E2767"/>
          <cell r="AL2767">
            <v>0</v>
          </cell>
        </row>
        <row r="2768">
          <cell r="C2768">
            <v>0</v>
          </cell>
          <cell r="E2768"/>
          <cell r="AL2768">
            <v>0</v>
          </cell>
        </row>
        <row r="2769">
          <cell r="C2769">
            <v>0</v>
          </cell>
          <cell r="E2769"/>
          <cell r="AL2769">
            <v>0</v>
          </cell>
        </row>
        <row r="2770">
          <cell r="C2770">
            <v>0</v>
          </cell>
          <cell r="E2770"/>
          <cell r="AL2770">
            <v>0</v>
          </cell>
        </row>
        <row r="2771">
          <cell r="C2771">
            <v>0</v>
          </cell>
          <cell r="E2771"/>
          <cell r="AL2771">
            <v>0</v>
          </cell>
        </row>
        <row r="2772">
          <cell r="C2772">
            <v>0</v>
          </cell>
          <cell r="E2772"/>
          <cell r="AL2772">
            <v>0</v>
          </cell>
        </row>
        <row r="2773">
          <cell r="C2773">
            <v>0</v>
          </cell>
          <cell r="E2773"/>
          <cell r="AL2773">
            <v>0</v>
          </cell>
        </row>
        <row r="2774">
          <cell r="C2774">
            <v>0</v>
          </cell>
          <cell r="E2774"/>
          <cell r="AL2774">
            <v>0</v>
          </cell>
        </row>
        <row r="2775">
          <cell r="C2775">
            <v>0</v>
          </cell>
          <cell r="E2775"/>
          <cell r="AL2775">
            <v>0</v>
          </cell>
        </row>
        <row r="2776">
          <cell r="C2776">
            <v>0</v>
          </cell>
          <cell r="E2776"/>
          <cell r="AL2776">
            <v>0</v>
          </cell>
        </row>
        <row r="2777">
          <cell r="C2777">
            <v>0</v>
          </cell>
          <cell r="E2777"/>
          <cell r="AL2777">
            <v>0</v>
          </cell>
        </row>
        <row r="2778">
          <cell r="C2778">
            <v>0</v>
          </cell>
          <cell r="E2778"/>
          <cell r="AL2778">
            <v>0</v>
          </cell>
        </row>
        <row r="2779">
          <cell r="C2779">
            <v>0</v>
          </cell>
          <cell r="E2779"/>
          <cell r="AL2779">
            <v>0</v>
          </cell>
        </row>
        <row r="2780">
          <cell r="C2780">
            <v>0</v>
          </cell>
          <cell r="E2780"/>
          <cell r="AL2780">
            <v>0</v>
          </cell>
        </row>
        <row r="2781">
          <cell r="C2781">
            <v>0</v>
          </cell>
          <cell r="E2781"/>
          <cell r="AL2781">
            <v>0</v>
          </cell>
        </row>
        <row r="2782">
          <cell r="C2782">
            <v>190</v>
          </cell>
          <cell r="E2782">
            <v>190</v>
          </cell>
          <cell r="AL2782">
            <v>7516400</v>
          </cell>
        </row>
        <row r="2785">
          <cell r="C2785">
            <v>0</v>
          </cell>
        </row>
        <row r="2786">
          <cell r="C2786">
            <v>0</v>
          </cell>
        </row>
        <row r="2787">
          <cell r="C2787">
            <v>0</v>
          </cell>
        </row>
        <row r="2788">
          <cell r="C2788">
            <v>0</v>
          </cell>
        </row>
        <row r="2789">
          <cell r="C2789">
            <v>0</v>
          </cell>
        </row>
        <row r="2790">
          <cell r="C2790">
            <v>0</v>
          </cell>
        </row>
        <row r="2791">
          <cell r="C2791">
            <v>0</v>
          </cell>
        </row>
        <row r="2812">
          <cell r="C2812">
            <v>0</v>
          </cell>
        </row>
        <row r="2814">
          <cell r="C2814">
            <v>9</v>
          </cell>
          <cell r="E2814">
            <v>9</v>
          </cell>
          <cell r="AL2814">
            <v>70110</v>
          </cell>
        </row>
        <row r="2815">
          <cell r="C2815">
            <v>0</v>
          </cell>
          <cell r="E2815"/>
          <cell r="AL2815">
            <v>0</v>
          </cell>
        </row>
        <row r="2816">
          <cell r="C2816">
            <v>0</v>
          </cell>
          <cell r="E2816"/>
          <cell r="AL2816">
            <v>0</v>
          </cell>
        </row>
        <row r="2817">
          <cell r="C2817">
            <v>0</v>
          </cell>
          <cell r="E2817"/>
          <cell r="AL2817">
            <v>0</v>
          </cell>
        </row>
        <row r="2818">
          <cell r="C2818">
            <v>0</v>
          </cell>
          <cell r="E2818"/>
          <cell r="AL2818">
            <v>0</v>
          </cell>
        </row>
        <row r="2937">
          <cell r="C2937">
            <v>0</v>
          </cell>
        </row>
        <row r="2938">
          <cell r="C2938">
            <v>0</v>
          </cell>
        </row>
        <row r="2939">
          <cell r="C2939">
            <v>4</v>
          </cell>
          <cell r="D2939">
            <v>4</v>
          </cell>
          <cell r="E2939">
            <v>4</v>
          </cell>
          <cell r="F2939">
            <v>0</v>
          </cell>
          <cell r="G2939">
            <v>0</v>
          </cell>
          <cell r="AA2939">
            <v>0</v>
          </cell>
          <cell r="AB2939">
            <v>0</v>
          </cell>
          <cell r="AC2939">
            <v>4</v>
          </cell>
          <cell r="AD2939">
            <v>0</v>
          </cell>
          <cell r="AE2939">
            <v>0</v>
          </cell>
          <cell r="AF2939">
            <v>0</v>
          </cell>
          <cell r="AG2939">
            <v>0</v>
          </cell>
          <cell r="AH2939">
            <v>0</v>
          </cell>
          <cell r="AI2939">
            <v>16</v>
          </cell>
          <cell r="AJ2939">
            <v>0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2018</v>
          </cell>
        </row>
      </sheetData>
      <sheetData sheetId="1">
        <row r="5">
          <cell r="C5">
            <v>0</v>
          </cell>
          <cell r="E5"/>
          <cell r="AL5">
            <v>0</v>
          </cell>
        </row>
        <row r="6">
          <cell r="C6">
            <v>0</v>
          </cell>
          <cell r="E6"/>
          <cell r="AL6">
            <v>0</v>
          </cell>
        </row>
        <row r="7">
          <cell r="C7">
            <v>5195</v>
          </cell>
          <cell r="E7">
            <v>4953</v>
          </cell>
          <cell r="AL7">
            <v>62952630</v>
          </cell>
        </row>
        <row r="8">
          <cell r="C8">
            <v>0</v>
          </cell>
          <cell r="E8"/>
          <cell r="AL8">
            <v>0</v>
          </cell>
        </row>
        <row r="9">
          <cell r="C9">
            <v>0</v>
          </cell>
          <cell r="E9"/>
          <cell r="AL9">
            <v>0</v>
          </cell>
        </row>
        <row r="10">
          <cell r="C10">
            <v>0</v>
          </cell>
          <cell r="E10"/>
          <cell r="AL10">
            <v>0</v>
          </cell>
        </row>
        <row r="11">
          <cell r="C11">
            <v>223</v>
          </cell>
          <cell r="E11">
            <v>154</v>
          </cell>
          <cell r="AL11">
            <v>2453220</v>
          </cell>
        </row>
        <row r="12">
          <cell r="C12">
            <v>0</v>
          </cell>
          <cell r="E12"/>
          <cell r="AL12">
            <v>0</v>
          </cell>
        </row>
        <row r="13">
          <cell r="C13">
            <v>0</v>
          </cell>
          <cell r="E13"/>
          <cell r="AL13">
            <v>0</v>
          </cell>
        </row>
        <row r="14">
          <cell r="C14">
            <v>0</v>
          </cell>
          <cell r="E14"/>
          <cell r="AL14">
            <v>0</v>
          </cell>
        </row>
        <row r="15">
          <cell r="C15">
            <v>2145</v>
          </cell>
          <cell r="E15">
            <v>2145</v>
          </cell>
          <cell r="AL15">
            <v>13770900</v>
          </cell>
        </row>
        <row r="16">
          <cell r="C16">
            <v>1292</v>
          </cell>
          <cell r="E16">
            <v>1292</v>
          </cell>
          <cell r="AL16">
            <v>9961320</v>
          </cell>
        </row>
        <row r="17">
          <cell r="C17">
            <v>2900</v>
          </cell>
          <cell r="E17">
            <v>2900</v>
          </cell>
          <cell r="AL17">
            <v>27695000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8">
          <cell r="C28">
            <v>1854</v>
          </cell>
          <cell r="E28">
            <v>1847</v>
          </cell>
          <cell r="AL28">
            <v>2308750</v>
          </cell>
        </row>
        <row r="29">
          <cell r="C29">
            <v>0</v>
          </cell>
          <cell r="E29"/>
          <cell r="AL29">
            <v>0</v>
          </cell>
        </row>
        <row r="30">
          <cell r="C30">
            <v>0</v>
          </cell>
          <cell r="E30"/>
          <cell r="AL30">
            <v>0</v>
          </cell>
        </row>
        <row r="31">
          <cell r="C31">
            <v>207</v>
          </cell>
          <cell r="E31">
            <v>207</v>
          </cell>
          <cell r="AL31">
            <v>351900</v>
          </cell>
        </row>
        <row r="32">
          <cell r="C32">
            <v>1286</v>
          </cell>
          <cell r="E32">
            <v>1286</v>
          </cell>
          <cell r="AL32">
            <v>1761820</v>
          </cell>
        </row>
        <row r="33">
          <cell r="C33">
            <v>0</v>
          </cell>
          <cell r="E33"/>
          <cell r="AL33">
            <v>0</v>
          </cell>
        </row>
        <row r="35">
          <cell r="C35">
            <v>145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3">
          <cell r="C43">
            <v>29</v>
          </cell>
          <cell r="E43">
            <v>29</v>
          </cell>
          <cell r="AL43">
            <v>119190</v>
          </cell>
        </row>
        <row r="44">
          <cell r="C44">
            <v>852</v>
          </cell>
          <cell r="E44">
            <v>852</v>
          </cell>
          <cell r="AL44">
            <v>1925520</v>
          </cell>
        </row>
        <row r="45">
          <cell r="C45">
            <v>62</v>
          </cell>
          <cell r="E45">
            <v>62</v>
          </cell>
          <cell r="AL45">
            <v>140120</v>
          </cell>
        </row>
        <row r="46">
          <cell r="C46">
            <v>359</v>
          </cell>
          <cell r="E46">
            <v>359</v>
          </cell>
          <cell r="AL46">
            <v>247710</v>
          </cell>
        </row>
        <row r="48">
          <cell r="C48">
            <v>0</v>
          </cell>
        </row>
        <row r="52">
          <cell r="C52">
            <v>236</v>
          </cell>
          <cell r="E52">
            <v>236</v>
          </cell>
          <cell r="AL52">
            <v>462560</v>
          </cell>
        </row>
        <row r="53">
          <cell r="C53">
            <v>53</v>
          </cell>
          <cell r="E53">
            <v>53</v>
          </cell>
          <cell r="AL53">
            <v>103880</v>
          </cell>
        </row>
        <row r="54">
          <cell r="C54">
            <v>311</v>
          </cell>
          <cell r="E54">
            <v>311</v>
          </cell>
          <cell r="AL54">
            <v>351430</v>
          </cell>
        </row>
        <row r="56">
          <cell r="C56">
            <v>13</v>
          </cell>
        </row>
        <row r="57">
          <cell r="C57">
            <v>0</v>
          </cell>
        </row>
        <row r="61">
          <cell r="C61">
            <v>178</v>
          </cell>
          <cell r="E61">
            <v>178</v>
          </cell>
          <cell r="AL61">
            <v>151300</v>
          </cell>
        </row>
        <row r="62">
          <cell r="C62">
            <v>0</v>
          </cell>
          <cell r="E62"/>
          <cell r="AL62">
            <v>0</v>
          </cell>
        </row>
        <row r="63">
          <cell r="C63">
            <v>0</v>
          </cell>
          <cell r="E63"/>
          <cell r="AL63">
            <v>0</v>
          </cell>
        </row>
        <row r="66">
          <cell r="C66">
            <v>444</v>
          </cell>
          <cell r="E66">
            <v>408</v>
          </cell>
          <cell r="AL66">
            <v>306000</v>
          </cell>
        </row>
        <row r="67">
          <cell r="C67">
            <v>107</v>
          </cell>
          <cell r="E67">
            <v>107</v>
          </cell>
          <cell r="AL67">
            <v>1816860</v>
          </cell>
        </row>
        <row r="68">
          <cell r="C68">
            <v>144</v>
          </cell>
          <cell r="E68">
            <v>139</v>
          </cell>
          <cell r="AL68">
            <v>5421000</v>
          </cell>
        </row>
        <row r="69">
          <cell r="C69">
            <v>5404</v>
          </cell>
          <cell r="E69">
            <v>5404</v>
          </cell>
          <cell r="AL69">
            <v>12213040</v>
          </cell>
        </row>
        <row r="70">
          <cell r="C70">
            <v>0</v>
          </cell>
          <cell r="E70"/>
          <cell r="AL70">
            <v>0</v>
          </cell>
        </row>
        <row r="72">
          <cell r="C72">
            <v>0</v>
          </cell>
          <cell r="E72"/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5">
          <cell r="C115">
            <v>4839</v>
          </cell>
          <cell r="E115">
            <v>4533</v>
          </cell>
          <cell r="AL115">
            <v>169126230</v>
          </cell>
        </row>
        <row r="116">
          <cell r="C116">
            <v>0</v>
          </cell>
          <cell r="E116"/>
          <cell r="AL116">
            <v>0</v>
          </cell>
        </row>
        <row r="117">
          <cell r="C117">
            <v>0</v>
          </cell>
          <cell r="E117"/>
          <cell r="AL117">
            <v>0</v>
          </cell>
        </row>
        <row r="118">
          <cell r="C118">
            <v>220</v>
          </cell>
          <cell r="E118">
            <v>220</v>
          </cell>
          <cell r="AL118">
            <v>34124200</v>
          </cell>
        </row>
        <row r="119">
          <cell r="C119">
            <v>0</v>
          </cell>
          <cell r="E119"/>
          <cell r="AL119">
            <v>0</v>
          </cell>
        </row>
        <row r="120">
          <cell r="C120">
            <v>0</v>
          </cell>
          <cell r="E120"/>
          <cell r="AL120">
            <v>0</v>
          </cell>
        </row>
        <row r="121">
          <cell r="C121">
            <v>159</v>
          </cell>
          <cell r="E121">
            <v>158</v>
          </cell>
          <cell r="AL121">
            <v>11837360</v>
          </cell>
        </row>
        <row r="122">
          <cell r="C122">
            <v>139</v>
          </cell>
          <cell r="E122">
            <v>137</v>
          </cell>
          <cell r="AL122">
            <v>10264040</v>
          </cell>
        </row>
        <row r="123">
          <cell r="C123">
            <v>0</v>
          </cell>
          <cell r="E123"/>
          <cell r="AL123">
            <v>0</v>
          </cell>
        </row>
        <row r="124">
          <cell r="C124">
            <v>117</v>
          </cell>
          <cell r="E124">
            <v>116</v>
          </cell>
          <cell r="AL124">
            <v>7796360</v>
          </cell>
        </row>
        <row r="125">
          <cell r="C125">
            <v>0</v>
          </cell>
          <cell r="E125"/>
          <cell r="AL125">
            <v>0</v>
          </cell>
        </row>
        <row r="126">
          <cell r="C126">
            <v>0</v>
          </cell>
          <cell r="E126"/>
          <cell r="AL126">
            <v>0</v>
          </cell>
        </row>
        <row r="127">
          <cell r="C127">
            <v>0</v>
          </cell>
          <cell r="E127"/>
          <cell r="AL127">
            <v>0</v>
          </cell>
        </row>
        <row r="130">
          <cell r="C130">
            <v>0</v>
          </cell>
          <cell r="E130"/>
          <cell r="AL130">
            <v>0</v>
          </cell>
        </row>
        <row r="131">
          <cell r="C131">
            <v>0</v>
          </cell>
          <cell r="E131"/>
          <cell r="AL131">
            <v>0</v>
          </cell>
        </row>
        <row r="132">
          <cell r="C132">
            <v>0</v>
          </cell>
          <cell r="E132"/>
          <cell r="AL132">
            <v>0</v>
          </cell>
        </row>
        <row r="133">
          <cell r="C133">
            <v>815</v>
          </cell>
          <cell r="E133">
            <v>815</v>
          </cell>
          <cell r="AL133">
            <v>4506950</v>
          </cell>
        </row>
        <row r="134">
          <cell r="C134">
            <v>0</v>
          </cell>
          <cell r="E134"/>
          <cell r="AL134">
            <v>0</v>
          </cell>
        </row>
        <row r="135">
          <cell r="C135">
            <v>0</v>
          </cell>
          <cell r="E135"/>
          <cell r="AL135">
            <v>0</v>
          </cell>
        </row>
        <row r="136">
          <cell r="C136">
            <v>0</v>
          </cell>
          <cell r="E136"/>
          <cell r="AL136">
            <v>0</v>
          </cell>
        </row>
        <row r="137">
          <cell r="C137">
            <v>41</v>
          </cell>
          <cell r="E137">
            <v>41</v>
          </cell>
          <cell r="AL137">
            <v>296840</v>
          </cell>
        </row>
        <row r="138">
          <cell r="C138">
            <v>0</v>
          </cell>
          <cell r="E138"/>
          <cell r="AL138">
            <v>0</v>
          </cell>
        </row>
        <row r="139">
          <cell r="C139">
            <v>0</v>
          </cell>
          <cell r="E139"/>
          <cell r="AL139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210">
          <cell r="C210">
            <v>28053</v>
          </cell>
          <cell r="D210">
            <v>27724</v>
          </cell>
          <cell r="E210">
            <v>27724</v>
          </cell>
          <cell r="F210">
            <v>0</v>
          </cell>
          <cell r="G210">
            <v>329</v>
          </cell>
          <cell r="AA210">
            <v>12098</v>
          </cell>
          <cell r="AB210">
            <v>5851</v>
          </cell>
          <cell r="AC210">
            <v>10104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58</v>
          </cell>
          <cell r="AJ210">
            <v>0</v>
          </cell>
          <cell r="AL210">
            <v>32022630</v>
          </cell>
        </row>
        <row r="212">
          <cell r="E212"/>
        </row>
        <row r="213">
          <cell r="E213"/>
        </row>
        <row r="214">
          <cell r="E214">
            <v>486</v>
          </cell>
        </row>
        <row r="215">
          <cell r="E215">
            <v>386</v>
          </cell>
        </row>
        <row r="216">
          <cell r="E216">
            <v>284</v>
          </cell>
        </row>
        <row r="217">
          <cell r="E217"/>
        </row>
        <row r="218">
          <cell r="E218">
            <v>17</v>
          </cell>
        </row>
        <row r="219">
          <cell r="E219"/>
        </row>
        <row r="220">
          <cell r="E220"/>
        </row>
        <row r="221">
          <cell r="E221">
            <v>1678</v>
          </cell>
        </row>
        <row r="222">
          <cell r="E222">
            <v>1553</v>
          </cell>
        </row>
        <row r="223">
          <cell r="E223">
            <v>621</v>
          </cell>
        </row>
        <row r="224">
          <cell r="E224"/>
        </row>
        <row r="225">
          <cell r="E225"/>
        </row>
        <row r="226">
          <cell r="E226"/>
        </row>
        <row r="227">
          <cell r="E227"/>
        </row>
        <row r="228">
          <cell r="E228">
            <v>549</v>
          </cell>
        </row>
        <row r="229">
          <cell r="E229">
            <v>427</v>
          </cell>
        </row>
        <row r="230">
          <cell r="E230"/>
        </row>
        <row r="231">
          <cell r="E231">
            <v>3060</v>
          </cell>
        </row>
        <row r="232">
          <cell r="E232">
            <v>15</v>
          </cell>
        </row>
        <row r="233">
          <cell r="E233">
            <v>378</v>
          </cell>
        </row>
        <row r="234">
          <cell r="E234">
            <v>394</v>
          </cell>
        </row>
        <row r="235">
          <cell r="E235">
            <v>400</v>
          </cell>
        </row>
        <row r="236">
          <cell r="E236">
            <v>178</v>
          </cell>
        </row>
        <row r="237">
          <cell r="E237"/>
        </row>
        <row r="238">
          <cell r="E238">
            <v>7503</v>
          </cell>
        </row>
        <row r="239">
          <cell r="E239"/>
        </row>
        <row r="240">
          <cell r="E240"/>
        </row>
        <row r="241">
          <cell r="E241"/>
        </row>
        <row r="242">
          <cell r="E242"/>
        </row>
        <row r="243">
          <cell r="E243"/>
        </row>
        <row r="244">
          <cell r="E244">
            <v>1425</v>
          </cell>
        </row>
        <row r="245">
          <cell r="E245">
            <v>401</v>
          </cell>
        </row>
        <row r="246">
          <cell r="E246"/>
        </row>
        <row r="247">
          <cell r="E247">
            <v>1418</v>
          </cell>
        </row>
        <row r="248">
          <cell r="E248">
            <v>1010</v>
          </cell>
        </row>
        <row r="249">
          <cell r="E249">
            <v>2042</v>
          </cell>
        </row>
        <row r="250">
          <cell r="E250">
            <v>19</v>
          </cell>
        </row>
        <row r="251">
          <cell r="E251"/>
        </row>
        <row r="252">
          <cell r="E252"/>
        </row>
        <row r="253">
          <cell r="E253">
            <v>321</v>
          </cell>
        </row>
        <row r="254">
          <cell r="E254"/>
        </row>
        <row r="255">
          <cell r="E255"/>
        </row>
        <row r="256">
          <cell r="E256">
            <v>2879</v>
          </cell>
        </row>
        <row r="257">
          <cell r="E257"/>
        </row>
        <row r="258">
          <cell r="E258"/>
        </row>
        <row r="259">
          <cell r="E259">
            <v>1011</v>
          </cell>
        </row>
        <row r="260">
          <cell r="E260"/>
        </row>
        <row r="261">
          <cell r="E261"/>
        </row>
        <row r="262">
          <cell r="E262">
            <v>3168</v>
          </cell>
        </row>
        <row r="263">
          <cell r="E263">
            <v>450</v>
          </cell>
        </row>
        <row r="264">
          <cell r="E264"/>
        </row>
        <row r="265">
          <cell r="E265"/>
        </row>
        <row r="266">
          <cell r="E266"/>
        </row>
        <row r="267">
          <cell r="E267"/>
        </row>
        <row r="268">
          <cell r="E268"/>
        </row>
        <row r="269">
          <cell r="E269"/>
        </row>
        <row r="270">
          <cell r="E270"/>
        </row>
        <row r="271">
          <cell r="E271"/>
        </row>
        <row r="272">
          <cell r="C272">
            <v>32333</v>
          </cell>
          <cell r="D272">
            <v>32073</v>
          </cell>
          <cell r="E272">
            <v>32073</v>
          </cell>
          <cell r="F272">
            <v>0</v>
          </cell>
          <cell r="G272">
            <v>260</v>
          </cell>
          <cell r="AA272">
            <v>12735</v>
          </cell>
          <cell r="AB272">
            <v>8827</v>
          </cell>
          <cell r="AC272">
            <v>10771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32</v>
          </cell>
          <cell r="AJ272">
            <v>0</v>
          </cell>
          <cell r="AL272">
            <v>47122330</v>
          </cell>
        </row>
        <row r="311">
          <cell r="C311">
            <v>1918</v>
          </cell>
          <cell r="D311">
            <v>1904</v>
          </cell>
          <cell r="E311">
            <v>1904</v>
          </cell>
          <cell r="F311">
            <v>0</v>
          </cell>
          <cell r="G311">
            <v>14</v>
          </cell>
          <cell r="AA311">
            <v>152</v>
          </cell>
          <cell r="AB311">
            <v>1752</v>
          </cell>
          <cell r="AC311">
            <v>14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60</v>
          </cell>
          <cell r="AJ311">
            <v>0</v>
          </cell>
          <cell r="AL311">
            <v>7532620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L318">
            <v>0</v>
          </cell>
        </row>
        <row r="374">
          <cell r="C374">
            <v>2689</v>
          </cell>
          <cell r="D374">
            <v>2672</v>
          </cell>
          <cell r="E374">
            <v>2672</v>
          </cell>
          <cell r="F374">
            <v>0</v>
          </cell>
          <cell r="G374">
            <v>17</v>
          </cell>
          <cell r="AA374">
            <v>1164</v>
          </cell>
          <cell r="AB374">
            <v>483</v>
          </cell>
          <cell r="AC374">
            <v>1042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2</v>
          </cell>
          <cell r="AI374">
            <v>117</v>
          </cell>
          <cell r="AJ374">
            <v>0</v>
          </cell>
          <cell r="AL374">
            <v>14409610</v>
          </cell>
        </row>
        <row r="411">
          <cell r="C411">
            <v>3622</v>
          </cell>
          <cell r="D411">
            <v>3601</v>
          </cell>
          <cell r="E411">
            <v>3601</v>
          </cell>
          <cell r="F411">
            <v>0</v>
          </cell>
          <cell r="G411">
            <v>21</v>
          </cell>
          <cell r="AA411">
            <v>1338</v>
          </cell>
          <cell r="AB411">
            <v>2187</v>
          </cell>
          <cell r="AC411">
            <v>97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L411">
            <v>11493120</v>
          </cell>
        </row>
        <row r="413">
          <cell r="E413"/>
        </row>
        <row r="414">
          <cell r="E414"/>
        </row>
        <row r="415">
          <cell r="E415"/>
        </row>
        <row r="416">
          <cell r="E416"/>
        </row>
        <row r="417">
          <cell r="E417"/>
        </row>
        <row r="418">
          <cell r="E418"/>
        </row>
        <row r="419">
          <cell r="E419"/>
        </row>
        <row r="420">
          <cell r="E420"/>
        </row>
        <row r="421">
          <cell r="E421"/>
        </row>
        <row r="422">
          <cell r="E422"/>
        </row>
        <row r="423">
          <cell r="E423"/>
        </row>
        <row r="424">
          <cell r="E424"/>
        </row>
        <row r="425">
          <cell r="E425"/>
        </row>
        <row r="426">
          <cell r="E426"/>
        </row>
        <row r="427">
          <cell r="E427">
            <v>8</v>
          </cell>
        </row>
        <row r="428">
          <cell r="E428"/>
        </row>
        <row r="429">
          <cell r="E429"/>
        </row>
        <row r="430">
          <cell r="E430"/>
        </row>
        <row r="431">
          <cell r="E431"/>
        </row>
        <row r="432">
          <cell r="C432">
            <v>8</v>
          </cell>
          <cell r="D432">
            <v>8</v>
          </cell>
          <cell r="E432">
            <v>8</v>
          </cell>
          <cell r="F432">
            <v>0</v>
          </cell>
          <cell r="G432">
            <v>0</v>
          </cell>
          <cell r="AA432">
            <v>0</v>
          </cell>
          <cell r="AB432">
            <v>8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18</v>
          </cell>
          <cell r="AI432">
            <v>0</v>
          </cell>
          <cell r="AJ432">
            <v>0</v>
          </cell>
          <cell r="AL432">
            <v>26960</v>
          </cell>
        </row>
        <row r="451">
          <cell r="C451">
            <v>704</v>
          </cell>
          <cell r="D451">
            <v>696</v>
          </cell>
          <cell r="E451">
            <v>696</v>
          </cell>
          <cell r="F451">
            <v>0</v>
          </cell>
          <cell r="G451">
            <v>8</v>
          </cell>
          <cell r="AA451">
            <v>230</v>
          </cell>
          <cell r="AB451">
            <v>467</v>
          </cell>
          <cell r="AC451">
            <v>7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1</v>
          </cell>
          <cell r="AI451">
            <v>11</v>
          </cell>
          <cell r="AJ451">
            <v>0</v>
          </cell>
          <cell r="AL451">
            <v>3240530</v>
          </cell>
        </row>
        <row r="461">
          <cell r="C461">
            <v>2</v>
          </cell>
          <cell r="D461">
            <v>2</v>
          </cell>
          <cell r="E461">
            <v>2</v>
          </cell>
          <cell r="F461">
            <v>0</v>
          </cell>
          <cell r="G461">
            <v>0</v>
          </cell>
          <cell r="AA461">
            <v>0</v>
          </cell>
          <cell r="AB461">
            <v>0</v>
          </cell>
          <cell r="AC461">
            <v>2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3860</v>
          </cell>
        </row>
        <row r="473">
          <cell r="C473">
            <v>4776</v>
          </cell>
          <cell r="D473">
            <v>4672</v>
          </cell>
          <cell r="E473">
            <v>4672</v>
          </cell>
          <cell r="F473">
            <v>0</v>
          </cell>
          <cell r="G473">
            <v>104</v>
          </cell>
          <cell r="AA473">
            <v>2526</v>
          </cell>
          <cell r="AB473">
            <v>1035</v>
          </cell>
          <cell r="AC473">
            <v>1215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5">
          <cell r="E475"/>
        </row>
        <row r="476">
          <cell r="E476"/>
        </row>
        <row r="477">
          <cell r="E477">
            <v>15</v>
          </cell>
        </row>
        <row r="478">
          <cell r="E478">
            <v>3</v>
          </cell>
        </row>
        <row r="479">
          <cell r="E479"/>
        </row>
        <row r="480">
          <cell r="E480"/>
        </row>
        <row r="481">
          <cell r="E481">
            <v>19</v>
          </cell>
        </row>
        <row r="482">
          <cell r="E482"/>
        </row>
        <row r="483">
          <cell r="E483"/>
        </row>
        <row r="484">
          <cell r="E484"/>
        </row>
        <row r="485">
          <cell r="E485">
            <v>19</v>
          </cell>
        </row>
        <row r="486">
          <cell r="E486"/>
        </row>
        <row r="487">
          <cell r="E487"/>
        </row>
        <row r="488">
          <cell r="E488"/>
        </row>
        <row r="489">
          <cell r="E489"/>
        </row>
        <row r="490">
          <cell r="E490"/>
        </row>
        <row r="491">
          <cell r="E491"/>
        </row>
        <row r="492">
          <cell r="E492"/>
        </row>
        <row r="493">
          <cell r="E493"/>
        </row>
        <row r="494">
          <cell r="E494"/>
        </row>
        <row r="495">
          <cell r="E495"/>
        </row>
        <row r="496">
          <cell r="E496"/>
        </row>
        <row r="497">
          <cell r="E497"/>
        </row>
        <row r="498">
          <cell r="E498"/>
        </row>
        <row r="499">
          <cell r="E499"/>
        </row>
        <row r="500">
          <cell r="E500"/>
        </row>
        <row r="501">
          <cell r="E501"/>
        </row>
        <row r="502">
          <cell r="E502"/>
        </row>
        <row r="503">
          <cell r="E503"/>
        </row>
        <row r="504">
          <cell r="E504"/>
        </row>
        <row r="505">
          <cell r="E505"/>
        </row>
        <row r="506">
          <cell r="E506"/>
        </row>
        <row r="507">
          <cell r="E507"/>
        </row>
        <row r="508">
          <cell r="E508"/>
        </row>
        <row r="509">
          <cell r="E509">
            <v>2</v>
          </cell>
        </row>
        <row r="510">
          <cell r="E510"/>
        </row>
        <row r="511">
          <cell r="E511"/>
        </row>
        <row r="512">
          <cell r="C512">
            <v>59</v>
          </cell>
          <cell r="D512">
            <v>58</v>
          </cell>
          <cell r="E512">
            <v>58</v>
          </cell>
          <cell r="F512">
            <v>0</v>
          </cell>
          <cell r="G512">
            <v>1</v>
          </cell>
          <cell r="AA512">
            <v>35</v>
          </cell>
          <cell r="AB512">
            <v>14</v>
          </cell>
          <cell r="AC512">
            <v>10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2</v>
          </cell>
          <cell r="AJ512">
            <v>0</v>
          </cell>
          <cell r="AL512">
            <v>114570</v>
          </cell>
        </row>
        <row r="542">
          <cell r="C542">
            <v>2441</v>
          </cell>
          <cell r="D542">
            <v>2431</v>
          </cell>
          <cell r="E542">
            <v>2431</v>
          </cell>
          <cell r="F542">
            <v>0</v>
          </cell>
          <cell r="G542">
            <v>10</v>
          </cell>
          <cell r="AA542">
            <v>373</v>
          </cell>
          <cell r="AB542">
            <v>1380</v>
          </cell>
          <cell r="AC542">
            <v>688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L542">
            <v>3359670</v>
          </cell>
        </row>
        <row r="545">
          <cell r="E545"/>
        </row>
        <row r="546">
          <cell r="E546">
            <v>18</v>
          </cell>
        </row>
        <row r="547">
          <cell r="E547"/>
        </row>
        <row r="548">
          <cell r="E548"/>
        </row>
        <row r="549">
          <cell r="E549">
            <v>60</v>
          </cell>
        </row>
        <row r="550">
          <cell r="E550">
            <v>771</v>
          </cell>
        </row>
        <row r="551">
          <cell r="E551">
            <v>71</v>
          </cell>
        </row>
        <row r="552">
          <cell r="E552">
            <v>89</v>
          </cell>
        </row>
        <row r="553">
          <cell r="E553">
            <v>9</v>
          </cell>
        </row>
        <row r="554">
          <cell r="E554">
            <v>14</v>
          </cell>
        </row>
        <row r="555">
          <cell r="E555"/>
        </row>
        <row r="556">
          <cell r="E556"/>
        </row>
        <row r="557">
          <cell r="E557">
            <v>100</v>
          </cell>
        </row>
        <row r="558">
          <cell r="E558">
            <v>11</v>
          </cell>
        </row>
        <row r="559">
          <cell r="E559">
            <v>4</v>
          </cell>
        </row>
        <row r="560">
          <cell r="E560">
            <v>3</v>
          </cell>
        </row>
        <row r="561">
          <cell r="E561"/>
        </row>
        <row r="562">
          <cell r="E562"/>
        </row>
        <row r="563">
          <cell r="E563">
            <v>3</v>
          </cell>
        </row>
        <row r="564">
          <cell r="E564">
            <v>1</v>
          </cell>
        </row>
        <row r="565">
          <cell r="E565"/>
        </row>
        <row r="566">
          <cell r="E566">
            <v>4</v>
          </cell>
        </row>
        <row r="567">
          <cell r="E567"/>
        </row>
        <row r="568">
          <cell r="E568"/>
        </row>
        <row r="569">
          <cell r="E569"/>
        </row>
        <row r="570">
          <cell r="E570"/>
        </row>
        <row r="571">
          <cell r="E571">
            <v>46</v>
          </cell>
        </row>
        <row r="572">
          <cell r="E572">
            <v>179</v>
          </cell>
        </row>
        <row r="573">
          <cell r="E573">
            <v>3</v>
          </cell>
        </row>
        <row r="574">
          <cell r="E574"/>
        </row>
        <row r="575">
          <cell r="E575"/>
        </row>
        <row r="576">
          <cell r="E576"/>
        </row>
        <row r="577">
          <cell r="E577">
            <v>15</v>
          </cell>
        </row>
        <row r="578">
          <cell r="E578">
            <v>49</v>
          </cell>
        </row>
        <row r="579">
          <cell r="E579"/>
        </row>
        <row r="580">
          <cell r="E580">
            <v>15</v>
          </cell>
        </row>
        <row r="581">
          <cell r="E581">
            <v>26</v>
          </cell>
        </row>
        <row r="582">
          <cell r="E582"/>
        </row>
        <row r="583">
          <cell r="E583"/>
        </row>
        <row r="584">
          <cell r="E584">
            <v>3</v>
          </cell>
        </row>
        <row r="585">
          <cell r="E585">
            <v>2</v>
          </cell>
        </row>
        <row r="586">
          <cell r="E586">
            <v>68</v>
          </cell>
        </row>
        <row r="587">
          <cell r="E587">
            <v>17</v>
          </cell>
        </row>
        <row r="588">
          <cell r="E588">
            <v>1</v>
          </cell>
        </row>
        <row r="589">
          <cell r="E589">
            <v>1</v>
          </cell>
        </row>
        <row r="590">
          <cell r="E590">
            <v>19</v>
          </cell>
        </row>
        <row r="591">
          <cell r="E591">
            <v>11</v>
          </cell>
        </row>
        <row r="592">
          <cell r="E592">
            <v>2</v>
          </cell>
        </row>
        <row r="593">
          <cell r="E593"/>
        </row>
        <row r="594">
          <cell r="E594">
            <v>22</v>
          </cell>
        </row>
        <row r="595">
          <cell r="E595">
            <v>323</v>
          </cell>
        </row>
        <row r="596">
          <cell r="E596">
            <v>74</v>
          </cell>
        </row>
        <row r="597">
          <cell r="E597"/>
        </row>
        <row r="598">
          <cell r="E598">
            <v>1</v>
          </cell>
        </row>
        <row r="600">
          <cell r="C600">
            <v>2051</v>
          </cell>
          <cell r="D600">
            <v>2035</v>
          </cell>
          <cell r="E600">
            <v>2035</v>
          </cell>
          <cell r="F600">
            <v>0</v>
          </cell>
          <cell r="G600">
            <v>16</v>
          </cell>
          <cell r="AA600">
            <v>256</v>
          </cell>
          <cell r="AB600">
            <v>609</v>
          </cell>
          <cell r="AC600">
            <v>1186</v>
          </cell>
          <cell r="AD600">
            <v>2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L600">
            <v>18882240</v>
          </cell>
        </row>
        <row r="623">
          <cell r="C623">
            <v>2</v>
          </cell>
          <cell r="D623">
            <v>2</v>
          </cell>
          <cell r="E623">
            <v>2</v>
          </cell>
          <cell r="F623">
            <v>0</v>
          </cell>
          <cell r="G623">
            <v>0</v>
          </cell>
          <cell r="AA623">
            <v>0</v>
          </cell>
          <cell r="AB623">
            <v>2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L623">
            <v>52640</v>
          </cell>
        </row>
        <row r="650">
          <cell r="C650">
            <v>995</v>
          </cell>
          <cell r="D650">
            <v>993</v>
          </cell>
          <cell r="E650">
            <v>993</v>
          </cell>
          <cell r="F650">
            <v>0</v>
          </cell>
          <cell r="G650">
            <v>2</v>
          </cell>
          <cell r="AA650">
            <v>150</v>
          </cell>
          <cell r="AB650">
            <v>326</v>
          </cell>
          <cell r="AC650">
            <v>519</v>
          </cell>
          <cell r="AD650">
            <v>1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1</v>
          </cell>
          <cell r="AJ650">
            <v>0</v>
          </cell>
          <cell r="AL650">
            <v>52396110</v>
          </cell>
        </row>
        <row r="652">
          <cell r="C652">
            <v>304</v>
          </cell>
          <cell r="D652">
            <v>304</v>
          </cell>
          <cell r="E652">
            <v>304</v>
          </cell>
          <cell r="F652"/>
          <cell r="G652"/>
          <cell r="AA652">
            <v>19</v>
          </cell>
          <cell r="AB652">
            <v>270</v>
          </cell>
          <cell r="AC652">
            <v>15</v>
          </cell>
          <cell r="AD652"/>
          <cell r="AE652"/>
          <cell r="AF652"/>
          <cell r="AG652"/>
          <cell r="AH652"/>
          <cell r="AI652"/>
          <cell r="AJ652"/>
          <cell r="AL652">
            <v>1748000</v>
          </cell>
        </row>
        <row r="653">
          <cell r="C653">
            <v>144</v>
          </cell>
          <cell r="D653">
            <v>144</v>
          </cell>
          <cell r="E653">
            <v>144</v>
          </cell>
          <cell r="F653"/>
          <cell r="G653"/>
          <cell r="AA653">
            <v>38</v>
          </cell>
          <cell r="AB653">
            <v>89</v>
          </cell>
          <cell r="AC653">
            <v>17</v>
          </cell>
          <cell r="AD653"/>
          <cell r="AE653"/>
          <cell r="AF653"/>
          <cell r="AG653"/>
          <cell r="AH653"/>
          <cell r="AI653"/>
          <cell r="AJ653"/>
          <cell r="AL653">
            <v>3031200</v>
          </cell>
        </row>
        <row r="672">
          <cell r="C672">
            <v>1288</v>
          </cell>
          <cell r="D672">
            <v>1288</v>
          </cell>
          <cell r="E672">
            <v>1288</v>
          </cell>
          <cell r="F672">
            <v>0</v>
          </cell>
          <cell r="G672">
            <v>0</v>
          </cell>
          <cell r="AA672">
            <v>488</v>
          </cell>
          <cell r="AB672">
            <v>690</v>
          </cell>
          <cell r="AC672">
            <v>110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4</v>
          </cell>
          <cell r="AJ672">
            <v>0</v>
          </cell>
          <cell r="AL672">
            <v>20049720</v>
          </cell>
        </row>
        <row r="704"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27</v>
          </cell>
          <cell r="AJ704">
            <v>0</v>
          </cell>
          <cell r="AL704">
            <v>0</v>
          </cell>
        </row>
        <row r="763"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2</v>
          </cell>
          <cell r="AJ770">
            <v>0</v>
          </cell>
          <cell r="AL770">
            <v>0</v>
          </cell>
        </row>
        <row r="777"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1</v>
          </cell>
          <cell r="AJ777">
            <v>0</v>
          </cell>
          <cell r="AL777">
            <v>0</v>
          </cell>
        </row>
        <row r="781"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17</v>
          </cell>
          <cell r="AJ781">
            <v>0</v>
          </cell>
          <cell r="AL781">
            <v>0</v>
          </cell>
        </row>
        <row r="788"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L788">
            <v>0</v>
          </cell>
        </row>
        <row r="797"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801"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5"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L805">
            <v>0</v>
          </cell>
        </row>
        <row r="809"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L809">
            <v>0</v>
          </cell>
        </row>
        <row r="817"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20"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2</v>
          </cell>
          <cell r="AJ820">
            <v>0</v>
          </cell>
          <cell r="AL820">
            <v>0</v>
          </cell>
        </row>
        <row r="828"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33"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51"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L851">
            <v>0</v>
          </cell>
        </row>
        <row r="869"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930">
          <cell r="C930">
            <v>3465</v>
          </cell>
          <cell r="D930">
            <v>3465</v>
          </cell>
          <cell r="E930">
            <v>3465</v>
          </cell>
          <cell r="F930">
            <v>0</v>
          </cell>
          <cell r="G930">
            <v>0</v>
          </cell>
          <cell r="AA930">
            <v>1280</v>
          </cell>
          <cell r="AB930">
            <v>2185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46">
          <cell r="C946">
            <v>905</v>
          </cell>
          <cell r="E946">
            <v>893</v>
          </cell>
          <cell r="AL946">
            <v>6558580</v>
          </cell>
        </row>
        <row r="958"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1540</v>
          </cell>
          <cell r="AJ958">
            <v>0</v>
          </cell>
          <cell r="AL958">
            <v>0</v>
          </cell>
        </row>
        <row r="961">
          <cell r="C961">
            <v>0</v>
          </cell>
        </row>
        <row r="981">
          <cell r="C981">
            <v>0</v>
          </cell>
          <cell r="E981">
            <v>0</v>
          </cell>
        </row>
        <row r="983">
          <cell r="C983">
            <v>248</v>
          </cell>
          <cell r="E983">
            <v>248</v>
          </cell>
          <cell r="AL983">
            <v>1934400</v>
          </cell>
        </row>
        <row r="984">
          <cell r="C984">
            <v>199</v>
          </cell>
          <cell r="E984">
            <v>199</v>
          </cell>
          <cell r="AL984">
            <v>608940</v>
          </cell>
        </row>
        <row r="985">
          <cell r="C985">
            <v>431</v>
          </cell>
          <cell r="E985">
            <v>431</v>
          </cell>
          <cell r="AL985">
            <v>1318860</v>
          </cell>
        </row>
        <row r="986">
          <cell r="C986">
            <v>15</v>
          </cell>
          <cell r="E986">
            <v>15</v>
          </cell>
          <cell r="AL986">
            <v>182400</v>
          </cell>
        </row>
        <row r="987">
          <cell r="C987">
            <v>49</v>
          </cell>
          <cell r="E987">
            <v>49</v>
          </cell>
          <cell r="AL987">
            <v>697270</v>
          </cell>
        </row>
        <row r="988">
          <cell r="C988">
            <v>13</v>
          </cell>
          <cell r="E988">
            <v>13</v>
          </cell>
          <cell r="AL988">
            <v>419900</v>
          </cell>
        </row>
        <row r="989">
          <cell r="C989">
            <v>0</v>
          </cell>
          <cell r="E989"/>
          <cell r="AL989">
            <v>0</v>
          </cell>
        </row>
        <row r="990">
          <cell r="C990">
            <v>0</v>
          </cell>
          <cell r="E990"/>
          <cell r="AL990">
            <v>0</v>
          </cell>
        </row>
        <row r="993">
          <cell r="C993">
            <v>0</v>
          </cell>
          <cell r="E993"/>
          <cell r="AL993">
            <v>0</v>
          </cell>
        </row>
        <row r="994">
          <cell r="C994">
            <v>0</v>
          </cell>
          <cell r="E994"/>
          <cell r="AL994">
            <v>0</v>
          </cell>
        </row>
        <row r="995">
          <cell r="C995">
            <v>0</v>
          </cell>
          <cell r="E995"/>
          <cell r="AL995">
            <v>0</v>
          </cell>
        </row>
        <row r="996">
          <cell r="C996">
            <v>0</v>
          </cell>
          <cell r="E996"/>
          <cell r="AL996">
            <v>0</v>
          </cell>
        </row>
        <row r="997">
          <cell r="C997">
            <v>0</v>
          </cell>
          <cell r="E997"/>
          <cell r="AL997">
            <v>0</v>
          </cell>
        </row>
        <row r="998">
          <cell r="C998">
            <v>3</v>
          </cell>
          <cell r="E998">
            <v>3</v>
          </cell>
          <cell r="AL998">
            <v>3446160</v>
          </cell>
        </row>
        <row r="999">
          <cell r="C999">
            <v>3</v>
          </cell>
          <cell r="D999">
            <v>3</v>
          </cell>
          <cell r="E999">
            <v>3</v>
          </cell>
          <cell r="F999">
            <v>0</v>
          </cell>
          <cell r="G999">
            <v>0</v>
          </cell>
          <cell r="AA999">
            <v>3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</row>
        <row r="1053">
          <cell r="C1053">
            <v>4</v>
          </cell>
          <cell r="D1053">
            <v>4</v>
          </cell>
          <cell r="E1053">
            <v>4</v>
          </cell>
          <cell r="F1053">
            <v>0</v>
          </cell>
          <cell r="G1053">
            <v>0</v>
          </cell>
          <cell r="AA1053">
            <v>4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6</v>
          </cell>
          <cell r="AJ1053">
            <v>0</v>
          </cell>
        </row>
        <row r="1125">
          <cell r="C1125">
            <v>5</v>
          </cell>
          <cell r="H1125">
            <v>5</v>
          </cell>
          <cell r="I1125">
            <v>5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P1125">
            <v>0</v>
          </cell>
          <cell r="Q1125">
            <v>0</v>
          </cell>
          <cell r="S1125">
            <v>0</v>
          </cell>
          <cell r="T1125">
            <v>5</v>
          </cell>
          <cell r="V1125">
            <v>0</v>
          </cell>
          <cell r="W1125">
            <v>0</v>
          </cell>
          <cell r="Y1125">
            <v>0</v>
          </cell>
          <cell r="Z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L1125">
            <v>844100</v>
          </cell>
        </row>
        <row r="1182">
          <cell r="C1182">
            <v>1626</v>
          </cell>
          <cell r="D1182">
            <v>1626</v>
          </cell>
          <cell r="E1182">
            <v>1625</v>
          </cell>
          <cell r="F1182">
            <v>1</v>
          </cell>
          <cell r="G1182">
            <v>0</v>
          </cell>
          <cell r="AA1182">
            <v>28</v>
          </cell>
          <cell r="AB1182">
            <v>1598</v>
          </cell>
          <cell r="AC1182">
            <v>0</v>
          </cell>
          <cell r="AD1182">
            <v>0</v>
          </cell>
          <cell r="AE1182">
            <v>0</v>
          </cell>
          <cell r="AF1182">
            <v>0</v>
          </cell>
          <cell r="AG1182">
            <v>0</v>
          </cell>
          <cell r="AH1182">
            <v>0</v>
          </cell>
          <cell r="AI1182">
            <v>180</v>
          </cell>
          <cell r="AJ1182">
            <v>1</v>
          </cell>
        </row>
        <row r="1262">
          <cell r="C1262">
            <v>449</v>
          </cell>
          <cell r="H1262">
            <v>440</v>
          </cell>
          <cell r="I1262">
            <v>427</v>
          </cell>
          <cell r="J1262">
            <v>13</v>
          </cell>
          <cell r="K1262">
            <v>1</v>
          </cell>
          <cell r="L1262">
            <v>7</v>
          </cell>
          <cell r="M1262">
            <v>1</v>
          </cell>
          <cell r="N1262">
            <v>0</v>
          </cell>
          <cell r="P1262">
            <v>0</v>
          </cell>
          <cell r="Q1262">
            <v>7</v>
          </cell>
          <cell r="S1262">
            <v>0</v>
          </cell>
          <cell r="T1262">
            <v>355</v>
          </cell>
          <cell r="V1262">
            <v>0</v>
          </cell>
          <cell r="W1262">
            <v>0</v>
          </cell>
          <cell r="Y1262">
            <v>0</v>
          </cell>
          <cell r="Z1262">
            <v>0</v>
          </cell>
          <cell r="AD1262">
            <v>2</v>
          </cell>
          <cell r="AE1262">
            <v>0</v>
          </cell>
          <cell r="AF1262">
            <v>0</v>
          </cell>
          <cell r="AG1262">
            <v>0</v>
          </cell>
          <cell r="AH1262">
            <v>4</v>
          </cell>
          <cell r="AI1262">
            <v>351</v>
          </cell>
          <cell r="AJ1262">
            <v>15</v>
          </cell>
          <cell r="AL1262">
            <v>216331195</v>
          </cell>
        </row>
        <row r="1327">
          <cell r="C1327">
            <v>258</v>
          </cell>
          <cell r="D1327">
            <v>230</v>
          </cell>
          <cell r="E1327">
            <v>230</v>
          </cell>
          <cell r="F1327">
            <v>0</v>
          </cell>
          <cell r="G1327">
            <v>28</v>
          </cell>
          <cell r="AA1327">
            <v>6</v>
          </cell>
          <cell r="AB1327">
            <v>248</v>
          </cell>
          <cell r="AC1327">
            <v>4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401">
          <cell r="I1401">
            <v>69</v>
          </cell>
          <cell r="L1401">
            <v>2</v>
          </cell>
          <cell r="AL1401">
            <v>8484985</v>
          </cell>
        </row>
        <row r="1404">
          <cell r="C1404">
            <v>77</v>
          </cell>
          <cell r="H1404">
            <v>70</v>
          </cell>
          <cell r="I1404">
            <v>69</v>
          </cell>
          <cell r="J1404">
            <v>1</v>
          </cell>
          <cell r="K1404">
            <v>3</v>
          </cell>
          <cell r="L1404">
            <v>2</v>
          </cell>
          <cell r="M1404">
            <v>2</v>
          </cell>
          <cell r="N1404">
            <v>0</v>
          </cell>
          <cell r="P1404">
            <v>38</v>
          </cell>
          <cell r="Q1404">
            <v>17</v>
          </cell>
          <cell r="S1404">
            <v>0</v>
          </cell>
          <cell r="T1404">
            <v>1</v>
          </cell>
          <cell r="V1404">
            <v>0</v>
          </cell>
          <cell r="W1404">
            <v>1</v>
          </cell>
          <cell r="Y1404">
            <v>0</v>
          </cell>
          <cell r="Z1404">
            <v>1</v>
          </cell>
          <cell r="AD1404">
            <v>1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37</v>
          </cell>
          <cell r="AJ1404">
            <v>3</v>
          </cell>
        </row>
        <row r="1406">
          <cell r="C1406">
            <v>0</v>
          </cell>
          <cell r="E1406"/>
          <cell r="AL1406">
            <v>0</v>
          </cell>
        </row>
        <row r="1407"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1</v>
          </cell>
          <cell r="AJ1407">
            <v>0</v>
          </cell>
        </row>
        <row r="1468">
          <cell r="C1468">
            <v>5</v>
          </cell>
          <cell r="H1468">
            <v>5</v>
          </cell>
          <cell r="I1468">
            <v>5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P1468">
            <v>0</v>
          </cell>
          <cell r="Q1468">
            <v>1</v>
          </cell>
          <cell r="S1468">
            <v>0</v>
          </cell>
          <cell r="T1468">
            <v>1</v>
          </cell>
          <cell r="V1468">
            <v>0</v>
          </cell>
          <cell r="W1468">
            <v>0</v>
          </cell>
          <cell r="Y1468">
            <v>0</v>
          </cell>
          <cell r="Z1468">
            <v>0</v>
          </cell>
          <cell r="AD1468">
            <v>0</v>
          </cell>
          <cell r="AE1468">
            <v>0</v>
          </cell>
          <cell r="AF1468">
            <v>0</v>
          </cell>
          <cell r="AG1468">
            <v>0</v>
          </cell>
          <cell r="AH1468">
            <v>0</v>
          </cell>
          <cell r="AI1468">
            <v>0</v>
          </cell>
          <cell r="AJ1468">
            <v>0</v>
          </cell>
          <cell r="AL1468">
            <v>519490</v>
          </cell>
        </row>
        <row r="1537">
          <cell r="C1537">
            <v>25</v>
          </cell>
          <cell r="H1537">
            <v>21</v>
          </cell>
          <cell r="I1537">
            <v>21</v>
          </cell>
          <cell r="J1537">
            <v>0</v>
          </cell>
          <cell r="K1537">
            <v>0</v>
          </cell>
          <cell r="L1537">
            <v>4</v>
          </cell>
          <cell r="M1537">
            <v>0</v>
          </cell>
          <cell r="N1537">
            <v>0</v>
          </cell>
          <cell r="P1537">
            <v>0</v>
          </cell>
          <cell r="Q1537">
            <v>0</v>
          </cell>
          <cell r="S1537">
            <v>0</v>
          </cell>
          <cell r="T1537">
            <v>0</v>
          </cell>
          <cell r="V1537">
            <v>0</v>
          </cell>
          <cell r="W1537">
            <v>0</v>
          </cell>
          <cell r="Y1537">
            <v>4</v>
          </cell>
          <cell r="Z1537">
            <v>3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0</v>
          </cell>
          <cell r="AL1537">
            <v>1427335</v>
          </cell>
        </row>
        <row r="1555">
          <cell r="C1555">
            <v>1956</v>
          </cell>
          <cell r="D1555">
            <v>1956</v>
          </cell>
          <cell r="E1555">
            <v>1955</v>
          </cell>
          <cell r="F1555">
            <v>1</v>
          </cell>
          <cell r="G1555">
            <v>0</v>
          </cell>
          <cell r="AA1555">
            <v>1927</v>
          </cell>
          <cell r="AB1555">
            <v>29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1</v>
          </cell>
        </row>
        <row r="1582">
          <cell r="C1582">
            <v>53</v>
          </cell>
          <cell r="H1582">
            <v>46</v>
          </cell>
          <cell r="I1582">
            <v>39</v>
          </cell>
          <cell r="J1582">
            <v>7</v>
          </cell>
          <cell r="K1582">
            <v>3</v>
          </cell>
          <cell r="L1582">
            <v>3</v>
          </cell>
          <cell r="M1582">
            <v>0</v>
          </cell>
          <cell r="N1582">
            <v>1</v>
          </cell>
          <cell r="P1582">
            <v>0</v>
          </cell>
          <cell r="Q1582">
            <v>0</v>
          </cell>
          <cell r="S1582">
            <v>0</v>
          </cell>
          <cell r="T1582">
            <v>0</v>
          </cell>
          <cell r="V1582">
            <v>0</v>
          </cell>
          <cell r="W1582">
            <v>1</v>
          </cell>
          <cell r="Y1582">
            <v>0</v>
          </cell>
          <cell r="Z1582">
            <v>0</v>
          </cell>
          <cell r="AD1582">
            <v>0</v>
          </cell>
          <cell r="AE1582">
            <v>0</v>
          </cell>
          <cell r="AF1582">
            <v>1</v>
          </cell>
          <cell r="AG1582">
            <v>0</v>
          </cell>
          <cell r="AH1582">
            <v>0</v>
          </cell>
          <cell r="AI1582">
            <v>0</v>
          </cell>
          <cell r="AJ1582">
            <v>8</v>
          </cell>
          <cell r="AL1582">
            <v>2673985</v>
          </cell>
        </row>
        <row r="1691">
          <cell r="C1691">
            <v>24282</v>
          </cell>
          <cell r="D1691">
            <v>23878</v>
          </cell>
          <cell r="E1691">
            <v>23878</v>
          </cell>
          <cell r="F1691">
            <v>0</v>
          </cell>
          <cell r="G1691">
            <v>404</v>
          </cell>
          <cell r="AA1691">
            <v>22729</v>
          </cell>
          <cell r="AB1691">
            <v>288</v>
          </cell>
          <cell r="AC1691">
            <v>1265</v>
          </cell>
          <cell r="AD1691">
            <v>0</v>
          </cell>
          <cell r="AE1691">
            <v>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</row>
        <row r="1693">
          <cell r="C1693">
            <v>911</v>
          </cell>
          <cell r="E1693">
            <v>895</v>
          </cell>
          <cell r="AL1693">
            <v>4940400</v>
          </cell>
        </row>
        <row r="1694">
          <cell r="C1694">
            <v>14</v>
          </cell>
          <cell r="E1694">
            <v>14</v>
          </cell>
          <cell r="AL1694">
            <v>217700</v>
          </cell>
        </row>
        <row r="1695">
          <cell r="C1695">
            <v>29</v>
          </cell>
          <cell r="E1695">
            <v>29</v>
          </cell>
          <cell r="AL1695">
            <v>765020</v>
          </cell>
        </row>
        <row r="1696">
          <cell r="C1696">
            <v>0</v>
          </cell>
          <cell r="E1696"/>
          <cell r="AL1696">
            <v>0</v>
          </cell>
        </row>
        <row r="1697">
          <cell r="C1697">
            <v>123</v>
          </cell>
          <cell r="E1697">
            <v>122</v>
          </cell>
          <cell r="AL1697">
            <v>6847860</v>
          </cell>
        </row>
        <row r="1698">
          <cell r="C1698">
            <v>0</v>
          </cell>
          <cell r="E1698"/>
          <cell r="AL1698">
            <v>0</v>
          </cell>
        </row>
        <row r="1699">
          <cell r="C1699">
            <v>0</v>
          </cell>
          <cell r="E1699"/>
          <cell r="AL1699">
            <v>0</v>
          </cell>
        </row>
        <row r="1700">
          <cell r="C1700">
            <v>0</v>
          </cell>
          <cell r="E1700"/>
          <cell r="AL1700">
            <v>0</v>
          </cell>
        </row>
        <row r="1701">
          <cell r="C1701">
            <v>0</v>
          </cell>
          <cell r="E1701"/>
          <cell r="AL1701">
            <v>0</v>
          </cell>
        </row>
        <row r="1702">
          <cell r="C1702">
            <v>0</v>
          </cell>
          <cell r="E1702"/>
          <cell r="AL1702">
            <v>0</v>
          </cell>
        </row>
        <row r="1703">
          <cell r="C1703">
            <v>0</v>
          </cell>
          <cell r="E1703"/>
          <cell r="AL1703">
            <v>0</v>
          </cell>
        </row>
        <row r="1704">
          <cell r="C1704">
            <v>0</v>
          </cell>
          <cell r="E1704"/>
          <cell r="AL1704">
            <v>0</v>
          </cell>
        </row>
        <row r="1705">
          <cell r="C1705">
            <v>0</v>
          </cell>
          <cell r="E1705"/>
          <cell r="AL1705">
            <v>0</v>
          </cell>
        </row>
        <row r="1706">
          <cell r="C1706">
            <v>0</v>
          </cell>
          <cell r="E1706"/>
          <cell r="AL1706">
            <v>0</v>
          </cell>
        </row>
        <row r="1707">
          <cell r="C1707">
            <v>0</v>
          </cell>
          <cell r="E1707"/>
          <cell r="AL1707">
            <v>0</v>
          </cell>
        </row>
        <row r="1708">
          <cell r="C1708">
            <v>0</v>
          </cell>
          <cell r="E1708"/>
          <cell r="AL1708">
            <v>0</v>
          </cell>
        </row>
        <row r="1709">
          <cell r="C1709">
            <v>0</v>
          </cell>
          <cell r="E1709"/>
          <cell r="AL1709">
            <v>0</v>
          </cell>
        </row>
        <row r="1710">
          <cell r="C1710">
            <v>0</v>
          </cell>
          <cell r="E1710"/>
          <cell r="AL1710">
            <v>0</v>
          </cell>
        </row>
        <row r="1711">
          <cell r="C1711">
            <v>0</v>
          </cell>
          <cell r="E1711"/>
          <cell r="AL1711">
            <v>0</v>
          </cell>
        </row>
        <row r="1712">
          <cell r="C1712">
            <v>0</v>
          </cell>
          <cell r="E1712"/>
          <cell r="AL1712">
            <v>0</v>
          </cell>
        </row>
        <row r="1713">
          <cell r="C1713">
            <v>0</v>
          </cell>
          <cell r="E1713"/>
          <cell r="AL1713">
            <v>0</v>
          </cell>
        </row>
        <row r="1714">
          <cell r="C1714">
            <v>0</v>
          </cell>
          <cell r="E1714"/>
          <cell r="AL1714">
            <v>0</v>
          </cell>
        </row>
        <row r="1715">
          <cell r="C1715">
            <v>0</v>
          </cell>
          <cell r="E1715"/>
          <cell r="AL1715">
            <v>0</v>
          </cell>
        </row>
        <row r="1716">
          <cell r="C1716">
            <v>0</v>
          </cell>
          <cell r="E1716"/>
          <cell r="AL1716">
            <v>0</v>
          </cell>
        </row>
        <row r="1717">
          <cell r="C1717">
            <v>1077</v>
          </cell>
          <cell r="D1717">
            <v>1060</v>
          </cell>
          <cell r="E1717">
            <v>1060</v>
          </cell>
          <cell r="F1717">
            <v>0</v>
          </cell>
          <cell r="G1717">
            <v>17</v>
          </cell>
          <cell r="AA1717">
            <v>442</v>
          </cell>
          <cell r="AB1717">
            <v>452</v>
          </cell>
          <cell r="AC1717">
            <v>183</v>
          </cell>
          <cell r="AD1717">
            <v>0</v>
          </cell>
          <cell r="AE1717">
            <v>0</v>
          </cell>
          <cell r="AF1717">
            <v>0</v>
          </cell>
          <cell r="AG1717">
            <v>0</v>
          </cell>
          <cell r="AH1717">
            <v>0</v>
          </cell>
          <cell r="AI1717">
            <v>1</v>
          </cell>
          <cell r="AJ1717">
            <v>0</v>
          </cell>
        </row>
        <row r="1719"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  <cell r="AE1719">
            <v>0</v>
          </cell>
          <cell r="AF1719">
            <v>0</v>
          </cell>
          <cell r="AG1719">
            <v>0</v>
          </cell>
          <cell r="AH1719">
            <v>0</v>
          </cell>
          <cell r="AI1719">
            <v>0</v>
          </cell>
          <cell r="AJ1719">
            <v>0</v>
          </cell>
        </row>
        <row r="1787">
          <cell r="I1787">
            <v>4</v>
          </cell>
          <cell r="L1787">
            <v>3</v>
          </cell>
          <cell r="P1787">
            <v>0</v>
          </cell>
          <cell r="Q1787">
            <v>3</v>
          </cell>
          <cell r="S1787">
            <v>0</v>
          </cell>
          <cell r="T1787">
            <v>3</v>
          </cell>
          <cell r="V1787">
            <v>0</v>
          </cell>
          <cell r="W1787">
            <v>0</v>
          </cell>
          <cell r="Y1787">
            <v>0</v>
          </cell>
          <cell r="Z1787">
            <v>2</v>
          </cell>
          <cell r="AL1787">
            <v>974885</v>
          </cell>
        </row>
        <row r="1790">
          <cell r="C1790">
            <v>0</v>
          </cell>
        </row>
        <row r="1799">
          <cell r="P1799">
            <v>0</v>
          </cell>
          <cell r="Q1799">
            <v>0</v>
          </cell>
          <cell r="S1799">
            <v>0</v>
          </cell>
          <cell r="T1799">
            <v>0</v>
          </cell>
          <cell r="V1799">
            <v>0</v>
          </cell>
          <cell r="W1799">
            <v>0</v>
          </cell>
          <cell r="Y1799">
            <v>0</v>
          </cell>
          <cell r="Z1799">
            <v>0</v>
          </cell>
        </row>
        <row r="1800">
          <cell r="C1800">
            <v>8</v>
          </cell>
          <cell r="H1800">
            <v>5</v>
          </cell>
          <cell r="I1800">
            <v>4</v>
          </cell>
          <cell r="J1800">
            <v>1</v>
          </cell>
          <cell r="K1800">
            <v>0</v>
          </cell>
          <cell r="L1800">
            <v>3</v>
          </cell>
          <cell r="M1800">
            <v>0</v>
          </cell>
          <cell r="N1800">
            <v>0</v>
          </cell>
          <cell r="AD1800">
            <v>0</v>
          </cell>
          <cell r="AE1800">
            <v>0</v>
          </cell>
          <cell r="AF1800">
            <v>0</v>
          </cell>
          <cell r="AG1800">
            <v>0</v>
          </cell>
          <cell r="AH1800">
            <v>0</v>
          </cell>
          <cell r="AI1800">
            <v>0</v>
          </cell>
          <cell r="AJ1800">
            <v>1</v>
          </cell>
        </row>
        <row r="1866">
          <cell r="I1866">
            <v>2</v>
          </cell>
          <cell r="L1866">
            <v>1</v>
          </cell>
          <cell r="AL1866">
            <v>148625</v>
          </cell>
        </row>
        <row r="1870">
          <cell r="C1870">
            <v>3</v>
          </cell>
          <cell r="H1870">
            <v>2</v>
          </cell>
          <cell r="I1870">
            <v>2</v>
          </cell>
          <cell r="J1870">
            <v>0</v>
          </cell>
          <cell r="K1870">
            <v>0</v>
          </cell>
          <cell r="L1870">
            <v>1</v>
          </cell>
          <cell r="M1870">
            <v>0</v>
          </cell>
          <cell r="N1870">
            <v>0</v>
          </cell>
          <cell r="P1870">
            <v>0</v>
          </cell>
          <cell r="Q1870">
            <v>0</v>
          </cell>
          <cell r="S1870">
            <v>0</v>
          </cell>
          <cell r="T1870">
            <v>0</v>
          </cell>
          <cell r="V1870">
            <v>0</v>
          </cell>
          <cell r="W1870">
            <v>0</v>
          </cell>
          <cell r="Y1870">
            <v>0</v>
          </cell>
          <cell r="Z1870">
            <v>0</v>
          </cell>
          <cell r="AD1870">
            <v>0</v>
          </cell>
          <cell r="AE1870">
            <v>0</v>
          </cell>
          <cell r="AF1870">
            <v>0</v>
          </cell>
          <cell r="AG1870">
            <v>0</v>
          </cell>
          <cell r="AH1870">
            <v>0</v>
          </cell>
          <cell r="AI1870">
            <v>0</v>
          </cell>
          <cell r="AJ1870">
            <v>0</v>
          </cell>
        </row>
        <row r="1934">
          <cell r="C1934">
            <v>296</v>
          </cell>
          <cell r="D1934">
            <v>292</v>
          </cell>
          <cell r="E1934">
            <v>292</v>
          </cell>
          <cell r="F1934">
            <v>0</v>
          </cell>
          <cell r="G1934">
            <v>4</v>
          </cell>
          <cell r="AA1934">
            <v>193</v>
          </cell>
          <cell r="AB1934">
            <v>76</v>
          </cell>
          <cell r="AC1934">
            <v>27</v>
          </cell>
          <cell r="AD1934">
            <v>0</v>
          </cell>
          <cell r="AE1934">
            <v>0</v>
          </cell>
          <cell r="AF1934">
            <v>0</v>
          </cell>
          <cell r="AG1934">
            <v>0</v>
          </cell>
          <cell r="AH1934">
            <v>0</v>
          </cell>
          <cell r="AI1934">
            <v>0</v>
          </cell>
          <cell r="AJ1934">
            <v>0</v>
          </cell>
        </row>
        <row r="1937">
          <cell r="C1937">
            <v>65</v>
          </cell>
          <cell r="E1937">
            <v>63</v>
          </cell>
          <cell r="AL1937">
            <v>2400300</v>
          </cell>
        </row>
        <row r="1938">
          <cell r="C1938">
            <v>0</v>
          </cell>
          <cell r="E1938"/>
          <cell r="AL1938">
            <v>0</v>
          </cell>
        </row>
        <row r="1939">
          <cell r="C1939">
            <v>13</v>
          </cell>
          <cell r="E1939">
            <v>11</v>
          </cell>
          <cell r="AL1939">
            <v>538450</v>
          </cell>
        </row>
        <row r="1940">
          <cell r="C1940">
            <v>78</v>
          </cell>
          <cell r="D1940">
            <v>74</v>
          </cell>
          <cell r="E1940">
            <v>74</v>
          </cell>
          <cell r="F1940">
            <v>0</v>
          </cell>
          <cell r="G1940">
            <v>4</v>
          </cell>
          <cell r="AA1940">
            <v>28</v>
          </cell>
          <cell r="AB1940">
            <v>50</v>
          </cell>
          <cell r="AC1940">
            <v>0</v>
          </cell>
          <cell r="AD1940">
            <v>0</v>
          </cell>
          <cell r="AE1940">
            <v>0</v>
          </cell>
          <cell r="AF1940">
            <v>0</v>
          </cell>
          <cell r="AG1940">
            <v>0</v>
          </cell>
          <cell r="AH1940">
            <v>2</v>
          </cell>
          <cell r="AI1940">
            <v>4</v>
          </cell>
          <cell r="AJ1940">
            <v>0</v>
          </cell>
        </row>
        <row r="1988">
          <cell r="C1988">
            <v>0</v>
          </cell>
        </row>
        <row r="2025">
          <cell r="I2025">
            <v>131</v>
          </cell>
          <cell r="L2025">
            <v>21</v>
          </cell>
          <cell r="AL2025">
            <v>39195805</v>
          </cell>
        </row>
        <row r="2032">
          <cell r="C2032">
            <v>174</v>
          </cell>
          <cell r="H2032">
            <v>149</v>
          </cell>
          <cell r="I2032">
            <v>131</v>
          </cell>
          <cell r="J2032">
            <v>18</v>
          </cell>
          <cell r="K2032">
            <v>4</v>
          </cell>
          <cell r="L2032">
            <v>21</v>
          </cell>
          <cell r="M2032">
            <v>0</v>
          </cell>
          <cell r="N2032">
            <v>0</v>
          </cell>
          <cell r="P2032">
            <v>1</v>
          </cell>
          <cell r="Q2032">
            <v>35</v>
          </cell>
          <cell r="S2032">
            <v>5</v>
          </cell>
          <cell r="T2032">
            <v>22</v>
          </cell>
          <cell r="V2032">
            <v>0</v>
          </cell>
          <cell r="W2032">
            <v>0</v>
          </cell>
          <cell r="Y2032">
            <v>14</v>
          </cell>
          <cell r="Z2032">
            <v>97</v>
          </cell>
          <cell r="AD2032">
            <v>0</v>
          </cell>
          <cell r="AE2032">
            <v>0</v>
          </cell>
          <cell r="AF2032">
            <v>0</v>
          </cell>
          <cell r="AG2032">
            <v>0</v>
          </cell>
          <cell r="AH2032">
            <v>0</v>
          </cell>
          <cell r="AI2032">
            <v>0</v>
          </cell>
          <cell r="AJ2032">
            <v>21</v>
          </cell>
        </row>
        <row r="2071">
          <cell r="C2071">
            <v>9</v>
          </cell>
          <cell r="H2071">
            <v>9</v>
          </cell>
          <cell r="I2071">
            <v>8</v>
          </cell>
          <cell r="J2071">
            <v>1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P2071">
            <v>0</v>
          </cell>
          <cell r="Q2071">
            <v>4</v>
          </cell>
          <cell r="S2071">
            <v>1</v>
          </cell>
          <cell r="T2071">
            <v>1</v>
          </cell>
          <cell r="V2071">
            <v>0</v>
          </cell>
          <cell r="W2071">
            <v>0</v>
          </cell>
          <cell r="Y2071">
            <v>0</v>
          </cell>
          <cell r="Z2071">
            <v>2</v>
          </cell>
          <cell r="AD2071">
            <v>0</v>
          </cell>
          <cell r="AE2071">
            <v>0</v>
          </cell>
          <cell r="AF2071">
            <v>0</v>
          </cell>
          <cell r="AG2071">
            <v>0</v>
          </cell>
          <cell r="AH2071">
            <v>0</v>
          </cell>
          <cell r="AI2071">
            <v>0</v>
          </cell>
          <cell r="AJ2071">
            <v>1</v>
          </cell>
          <cell r="AL2071">
            <v>1152810</v>
          </cell>
        </row>
        <row r="2098">
          <cell r="C2098">
            <v>335</v>
          </cell>
          <cell r="D2098">
            <v>327</v>
          </cell>
          <cell r="E2098">
            <v>326</v>
          </cell>
          <cell r="F2098">
            <v>1</v>
          </cell>
          <cell r="G2098">
            <v>8</v>
          </cell>
          <cell r="AA2098">
            <v>89</v>
          </cell>
          <cell r="AB2098">
            <v>39</v>
          </cell>
          <cell r="AC2098">
            <v>207</v>
          </cell>
          <cell r="AD2098">
            <v>0</v>
          </cell>
          <cell r="AE2098">
            <v>0</v>
          </cell>
          <cell r="AF2098">
            <v>0</v>
          </cell>
          <cell r="AG2098">
            <v>0</v>
          </cell>
          <cell r="AH2098">
            <v>0</v>
          </cell>
          <cell r="AI2098">
            <v>0</v>
          </cell>
          <cell r="AJ2098">
            <v>0</v>
          </cell>
        </row>
        <row r="2101">
          <cell r="C2101">
            <v>0</v>
          </cell>
          <cell r="D2101">
            <v>0</v>
          </cell>
          <cell r="E2101"/>
          <cell r="F2101"/>
          <cell r="G2101"/>
          <cell r="AA2101"/>
          <cell r="AB2101"/>
          <cell r="AC2101"/>
          <cell r="AD2101"/>
          <cell r="AE2101"/>
          <cell r="AF2101"/>
          <cell r="AG2101"/>
          <cell r="AH2101"/>
          <cell r="AI2101"/>
          <cell r="AJ2101"/>
          <cell r="AL2101">
            <v>0</v>
          </cell>
        </row>
        <row r="2102">
          <cell r="C2102">
            <v>0</v>
          </cell>
          <cell r="D2102">
            <v>0</v>
          </cell>
          <cell r="E2102"/>
          <cell r="F2102"/>
          <cell r="G2102"/>
          <cell r="AA2102"/>
          <cell r="AB2102"/>
          <cell r="AC2102"/>
          <cell r="AD2102"/>
          <cell r="AE2102"/>
          <cell r="AF2102"/>
          <cell r="AG2102"/>
          <cell r="AH2102"/>
          <cell r="AI2102"/>
          <cell r="AJ2102"/>
          <cell r="AL2102">
            <v>0</v>
          </cell>
        </row>
        <row r="2103">
          <cell r="C2103">
            <v>0</v>
          </cell>
          <cell r="D2103">
            <v>0</v>
          </cell>
          <cell r="E2103"/>
          <cell r="F2103"/>
          <cell r="G2103"/>
          <cell r="AA2103"/>
          <cell r="AB2103"/>
          <cell r="AC2103"/>
          <cell r="AD2103"/>
          <cell r="AE2103"/>
          <cell r="AF2103"/>
          <cell r="AG2103"/>
          <cell r="AH2103"/>
          <cell r="AI2103"/>
          <cell r="AJ2103"/>
          <cell r="AL2103">
            <v>0</v>
          </cell>
        </row>
        <row r="2104">
          <cell r="C2104">
            <v>0</v>
          </cell>
          <cell r="D2104">
            <v>0</v>
          </cell>
          <cell r="E2104"/>
          <cell r="F2104"/>
          <cell r="G2104"/>
          <cell r="AA2104"/>
          <cell r="AB2104"/>
          <cell r="AC2104"/>
          <cell r="AD2104"/>
          <cell r="AE2104"/>
          <cell r="AF2104"/>
          <cell r="AG2104"/>
          <cell r="AH2104"/>
          <cell r="AI2104"/>
          <cell r="AJ2104"/>
          <cell r="AL2104">
            <v>0</v>
          </cell>
        </row>
        <row r="2105">
          <cell r="C2105">
            <v>0</v>
          </cell>
          <cell r="D2105">
            <v>0</v>
          </cell>
          <cell r="E2105"/>
          <cell r="F2105"/>
          <cell r="G2105"/>
          <cell r="AA2105"/>
          <cell r="AB2105"/>
          <cell r="AC2105"/>
          <cell r="AD2105"/>
          <cell r="AE2105"/>
          <cell r="AF2105"/>
          <cell r="AG2105"/>
          <cell r="AH2105"/>
          <cell r="AI2105"/>
          <cell r="AJ2105"/>
          <cell r="AL2105">
            <v>0</v>
          </cell>
        </row>
        <row r="2106">
          <cell r="C2106">
            <v>0</v>
          </cell>
          <cell r="D2106">
            <v>0</v>
          </cell>
          <cell r="E2106"/>
          <cell r="F2106"/>
          <cell r="G2106"/>
          <cell r="AA2106"/>
          <cell r="AB2106"/>
          <cell r="AC2106"/>
          <cell r="AD2106"/>
          <cell r="AE2106"/>
          <cell r="AF2106"/>
          <cell r="AG2106"/>
          <cell r="AH2106"/>
          <cell r="AI2106"/>
          <cell r="AJ2106"/>
          <cell r="AL2106">
            <v>0</v>
          </cell>
        </row>
        <row r="2107">
          <cell r="C2107">
            <v>0</v>
          </cell>
          <cell r="D2107">
            <v>0</v>
          </cell>
          <cell r="E2107"/>
          <cell r="F2107"/>
          <cell r="G2107"/>
          <cell r="AA2107"/>
          <cell r="AB2107"/>
          <cell r="AC2107"/>
          <cell r="AD2107"/>
          <cell r="AE2107"/>
          <cell r="AF2107"/>
          <cell r="AG2107"/>
          <cell r="AH2107"/>
          <cell r="AI2107"/>
          <cell r="AJ2107"/>
          <cell r="AL2107">
            <v>0</v>
          </cell>
        </row>
        <row r="2108">
          <cell r="C2108">
            <v>0</v>
          </cell>
          <cell r="D2108">
            <v>0</v>
          </cell>
          <cell r="E2108"/>
          <cell r="F2108"/>
          <cell r="G2108"/>
          <cell r="AA2108"/>
          <cell r="AB2108"/>
          <cell r="AC2108"/>
          <cell r="AD2108"/>
          <cell r="AE2108"/>
          <cell r="AF2108"/>
          <cell r="AG2108"/>
          <cell r="AH2108"/>
          <cell r="AI2108"/>
          <cell r="AJ2108"/>
          <cell r="AL2108">
            <v>0</v>
          </cell>
        </row>
        <row r="2113">
          <cell r="C2113">
            <v>0</v>
          </cell>
        </row>
        <row r="2194">
          <cell r="C2194">
            <v>47</v>
          </cell>
          <cell r="H2194">
            <v>44</v>
          </cell>
          <cell r="I2194">
            <v>32</v>
          </cell>
          <cell r="J2194">
            <v>12</v>
          </cell>
          <cell r="K2194">
            <v>2</v>
          </cell>
          <cell r="L2194">
            <v>1</v>
          </cell>
          <cell r="M2194">
            <v>0</v>
          </cell>
          <cell r="N2194">
            <v>0</v>
          </cell>
          <cell r="P2194">
            <v>1</v>
          </cell>
          <cell r="Q2194">
            <v>19</v>
          </cell>
          <cell r="S2194">
            <v>15</v>
          </cell>
          <cell r="T2194">
            <v>4</v>
          </cell>
          <cell r="V2194">
            <v>0</v>
          </cell>
          <cell r="W2194">
            <v>0</v>
          </cell>
          <cell r="Y2194">
            <v>0</v>
          </cell>
          <cell r="Z2194">
            <v>8</v>
          </cell>
          <cell r="AD2194">
            <v>0</v>
          </cell>
          <cell r="AE2194">
            <v>0</v>
          </cell>
          <cell r="AF2194">
            <v>0</v>
          </cell>
          <cell r="AG2194">
            <v>0</v>
          </cell>
          <cell r="AH2194">
            <v>0</v>
          </cell>
          <cell r="AI2194">
            <v>0</v>
          </cell>
          <cell r="AJ2194">
            <v>12</v>
          </cell>
          <cell r="AL2194">
            <v>8717340</v>
          </cell>
        </row>
        <row r="2214">
          <cell r="C2214">
            <v>632</v>
          </cell>
          <cell r="D2214">
            <v>456</v>
          </cell>
          <cell r="E2214">
            <v>456</v>
          </cell>
          <cell r="F2214">
            <v>0</v>
          </cell>
          <cell r="G2214">
            <v>176</v>
          </cell>
          <cell r="AA2214">
            <v>555</v>
          </cell>
          <cell r="AB2214">
            <v>58</v>
          </cell>
          <cell r="AC2214">
            <v>19</v>
          </cell>
          <cell r="AD2214">
            <v>0</v>
          </cell>
          <cell r="AE2214">
            <v>0</v>
          </cell>
          <cell r="AF2214">
            <v>0</v>
          </cell>
          <cell r="AG2214">
            <v>0</v>
          </cell>
          <cell r="AH2214">
            <v>0</v>
          </cell>
          <cell r="AI2214">
            <v>0</v>
          </cell>
          <cell r="AJ2214">
            <v>0</v>
          </cell>
          <cell r="AL2214">
            <v>2383160</v>
          </cell>
        </row>
        <row r="2222"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0</v>
          </cell>
          <cell r="AE2222">
            <v>0</v>
          </cell>
          <cell r="AF2222">
            <v>0</v>
          </cell>
          <cell r="AG2222">
            <v>0</v>
          </cell>
          <cell r="AH2222">
            <v>0</v>
          </cell>
          <cell r="AI2222">
            <v>0</v>
          </cell>
          <cell r="AJ2222">
            <v>0</v>
          </cell>
        </row>
        <row r="2223">
          <cell r="C2223">
            <v>632</v>
          </cell>
        </row>
        <row r="2229">
          <cell r="C2229">
            <v>5</v>
          </cell>
          <cell r="H2229">
            <v>4</v>
          </cell>
          <cell r="I2229">
            <v>4</v>
          </cell>
          <cell r="J2229">
            <v>0</v>
          </cell>
          <cell r="K2229">
            <v>0</v>
          </cell>
          <cell r="L2229">
            <v>1</v>
          </cell>
          <cell r="M2229">
            <v>0</v>
          </cell>
          <cell r="N2229">
            <v>0</v>
          </cell>
          <cell r="P2229">
            <v>0</v>
          </cell>
          <cell r="Q2229">
            <v>5</v>
          </cell>
          <cell r="S2229">
            <v>0</v>
          </cell>
          <cell r="T2229">
            <v>0</v>
          </cell>
          <cell r="V2229">
            <v>0</v>
          </cell>
          <cell r="W2229">
            <v>0</v>
          </cell>
          <cell r="Y2229">
            <v>0</v>
          </cell>
          <cell r="Z2229">
            <v>0</v>
          </cell>
          <cell r="AD2229">
            <v>0</v>
          </cell>
          <cell r="AE2229">
            <v>0</v>
          </cell>
          <cell r="AF2229">
            <v>1</v>
          </cell>
          <cell r="AG2229">
            <v>0</v>
          </cell>
          <cell r="AH2229">
            <v>0</v>
          </cell>
          <cell r="AI2229">
            <v>0</v>
          </cell>
          <cell r="AJ2229">
            <v>0</v>
          </cell>
          <cell r="AL2229">
            <v>1312560</v>
          </cell>
        </row>
        <row r="2264">
          <cell r="C2264">
            <v>63</v>
          </cell>
          <cell r="H2264">
            <v>30</v>
          </cell>
          <cell r="I2264">
            <v>21</v>
          </cell>
          <cell r="J2264">
            <v>9</v>
          </cell>
          <cell r="K2264">
            <v>1</v>
          </cell>
          <cell r="L2264">
            <v>18</v>
          </cell>
          <cell r="M2264">
            <v>14</v>
          </cell>
          <cell r="N2264">
            <v>0</v>
          </cell>
          <cell r="P2264">
            <v>0</v>
          </cell>
          <cell r="Q2264">
            <v>44</v>
          </cell>
          <cell r="S2264">
            <v>0</v>
          </cell>
          <cell r="T2264">
            <v>0</v>
          </cell>
          <cell r="V2264">
            <v>0</v>
          </cell>
          <cell r="W2264">
            <v>0</v>
          </cell>
          <cell r="Y2264">
            <v>0</v>
          </cell>
          <cell r="Z2264">
            <v>15</v>
          </cell>
          <cell r="AD2264">
            <v>0</v>
          </cell>
          <cell r="AE2264">
            <v>0</v>
          </cell>
          <cell r="AF2264">
            <v>0</v>
          </cell>
          <cell r="AG2264">
            <v>0</v>
          </cell>
          <cell r="AH2264">
            <v>0</v>
          </cell>
          <cell r="AI2264">
            <v>0</v>
          </cell>
          <cell r="AJ2264">
            <v>9</v>
          </cell>
          <cell r="AL2264">
            <v>4860955</v>
          </cell>
        </row>
        <row r="2266">
          <cell r="C2266">
            <v>1</v>
          </cell>
          <cell r="D2266">
            <v>1</v>
          </cell>
          <cell r="E2266">
            <v>1</v>
          </cell>
          <cell r="F2266"/>
          <cell r="G2266"/>
          <cell r="AA2266">
            <v>1</v>
          </cell>
          <cell r="AB2266"/>
          <cell r="AC2266"/>
          <cell r="AD2266"/>
          <cell r="AE2266"/>
          <cell r="AF2266"/>
          <cell r="AG2266"/>
          <cell r="AH2266"/>
          <cell r="AI2266"/>
          <cell r="AJ2266"/>
          <cell r="AL2266">
            <v>114690</v>
          </cell>
        </row>
        <row r="2267">
          <cell r="C2267">
            <v>26</v>
          </cell>
          <cell r="D2267">
            <v>26</v>
          </cell>
          <cell r="E2267">
            <v>25</v>
          </cell>
          <cell r="F2267">
            <v>1</v>
          </cell>
          <cell r="G2267"/>
          <cell r="AA2267">
            <v>26</v>
          </cell>
          <cell r="AB2267"/>
          <cell r="AC2267"/>
          <cell r="AD2267"/>
          <cell r="AE2267"/>
          <cell r="AF2267"/>
          <cell r="AG2267"/>
          <cell r="AH2267"/>
          <cell r="AI2267"/>
          <cell r="AJ2267">
            <v>1</v>
          </cell>
          <cell r="AL2267">
            <v>2753000</v>
          </cell>
        </row>
        <row r="2272">
          <cell r="C2272">
            <v>101</v>
          </cell>
          <cell r="H2272">
            <v>101</v>
          </cell>
          <cell r="I2272">
            <v>41</v>
          </cell>
          <cell r="J2272">
            <v>60</v>
          </cell>
          <cell r="K2272"/>
          <cell r="L2272"/>
          <cell r="M2272"/>
          <cell r="N2272"/>
          <cell r="AD2272"/>
          <cell r="AE2272"/>
          <cell r="AF2272"/>
          <cell r="AG2272"/>
          <cell r="AH2272"/>
          <cell r="AI2272"/>
          <cell r="AJ2272">
            <v>55</v>
          </cell>
          <cell r="AL2272">
            <v>5973290</v>
          </cell>
        </row>
        <row r="2273">
          <cell r="C2273">
            <v>65</v>
          </cell>
          <cell r="E2273">
            <v>60</v>
          </cell>
          <cell r="AL2273">
            <v>8741400</v>
          </cell>
        </row>
        <row r="2274">
          <cell r="C2274">
            <v>1</v>
          </cell>
          <cell r="E2274"/>
          <cell r="AL2274">
            <v>0</v>
          </cell>
        </row>
        <row r="2275">
          <cell r="P2275">
            <v>0</v>
          </cell>
          <cell r="Q2275">
            <v>61</v>
          </cell>
          <cell r="S2275">
            <v>0</v>
          </cell>
          <cell r="T2275">
            <v>0</v>
          </cell>
          <cell r="V2275">
            <v>0</v>
          </cell>
          <cell r="W2275">
            <v>0</v>
          </cell>
          <cell r="Y2275">
            <v>0</v>
          </cell>
          <cell r="Z2275">
            <v>40</v>
          </cell>
        </row>
        <row r="2278">
          <cell r="C2278">
            <v>0</v>
          </cell>
        </row>
        <row r="2298">
          <cell r="C2298">
            <v>153</v>
          </cell>
          <cell r="D2298">
            <v>153</v>
          </cell>
          <cell r="E2298">
            <v>153</v>
          </cell>
          <cell r="F2298">
            <v>0</v>
          </cell>
          <cell r="G2298">
            <v>0</v>
          </cell>
          <cell r="AA2298">
            <v>0</v>
          </cell>
          <cell r="AB2298">
            <v>124</v>
          </cell>
          <cell r="AC2298">
            <v>29</v>
          </cell>
          <cell r="AD2298">
            <v>0</v>
          </cell>
          <cell r="AE2298">
            <v>0</v>
          </cell>
          <cell r="AF2298">
            <v>0</v>
          </cell>
          <cell r="AG2298">
            <v>0</v>
          </cell>
          <cell r="AH2298">
            <v>0</v>
          </cell>
          <cell r="AI2298">
            <v>0</v>
          </cell>
          <cell r="AJ2298">
            <v>0</v>
          </cell>
        </row>
        <row r="2505">
          <cell r="C2505">
            <v>95</v>
          </cell>
          <cell r="H2505">
            <v>86</v>
          </cell>
          <cell r="I2505">
            <v>77</v>
          </cell>
          <cell r="J2505">
            <v>9</v>
          </cell>
          <cell r="K2505">
            <v>3</v>
          </cell>
          <cell r="L2505">
            <v>6</v>
          </cell>
          <cell r="M2505">
            <v>0</v>
          </cell>
          <cell r="N2505">
            <v>0</v>
          </cell>
          <cell r="AD2505">
            <v>0</v>
          </cell>
          <cell r="AE2505">
            <v>0</v>
          </cell>
          <cell r="AF2505">
            <v>0</v>
          </cell>
          <cell r="AG2505">
            <v>0</v>
          </cell>
          <cell r="AH2505">
            <v>0</v>
          </cell>
          <cell r="AI2505">
            <v>1</v>
          </cell>
          <cell r="AJ2505">
            <v>12</v>
          </cell>
          <cell r="AL2505">
            <v>19561880</v>
          </cell>
        </row>
        <row r="2508">
          <cell r="C2508">
            <v>1</v>
          </cell>
          <cell r="H2508">
            <v>1</v>
          </cell>
        </row>
        <row r="2509">
          <cell r="C2509">
            <v>3</v>
          </cell>
          <cell r="H2509">
            <v>3</v>
          </cell>
        </row>
        <row r="2510">
          <cell r="C2510">
            <v>2</v>
          </cell>
          <cell r="H2510">
            <v>2</v>
          </cell>
        </row>
        <row r="2512">
          <cell r="P2512">
            <v>2</v>
          </cell>
          <cell r="Q2512">
            <v>32</v>
          </cell>
          <cell r="S2512">
            <v>0</v>
          </cell>
          <cell r="T2512">
            <v>5</v>
          </cell>
          <cell r="V2512">
            <v>0</v>
          </cell>
          <cell r="W2512">
            <v>0</v>
          </cell>
          <cell r="Y2512">
            <v>11</v>
          </cell>
          <cell r="Z2512">
            <v>39</v>
          </cell>
        </row>
        <row r="2517">
          <cell r="C2517">
            <v>9</v>
          </cell>
          <cell r="H2517">
            <v>9</v>
          </cell>
          <cell r="I2517">
            <v>9</v>
          </cell>
          <cell r="J2517">
            <v>0</v>
          </cell>
          <cell r="K2517">
            <v>0</v>
          </cell>
          <cell r="L2517">
            <v>0</v>
          </cell>
          <cell r="M2517">
            <v>0</v>
          </cell>
          <cell r="N2517">
            <v>0</v>
          </cell>
          <cell r="P2517">
            <v>0</v>
          </cell>
          <cell r="Q2517">
            <v>0</v>
          </cell>
          <cell r="S2517">
            <v>7</v>
          </cell>
          <cell r="T2517">
            <v>2</v>
          </cell>
          <cell r="V2517">
            <v>0</v>
          </cell>
          <cell r="W2517">
            <v>0</v>
          </cell>
          <cell r="Y2517">
            <v>0</v>
          </cell>
          <cell r="Z2517">
            <v>0</v>
          </cell>
          <cell r="AD2517">
            <v>0</v>
          </cell>
          <cell r="AE2517">
            <v>0</v>
          </cell>
          <cell r="AF2517">
            <v>0</v>
          </cell>
          <cell r="AG2517">
            <v>0</v>
          </cell>
          <cell r="AH2517">
            <v>0</v>
          </cell>
          <cell r="AI2517">
            <v>0</v>
          </cell>
          <cell r="AJ2517">
            <v>0</v>
          </cell>
          <cell r="AL2517">
            <v>548370</v>
          </cell>
        </row>
        <row r="2529">
          <cell r="C2529">
            <v>4</v>
          </cell>
          <cell r="D2529">
            <v>3</v>
          </cell>
          <cell r="E2529">
            <v>3</v>
          </cell>
          <cell r="F2529">
            <v>0</v>
          </cell>
          <cell r="G2529">
            <v>1</v>
          </cell>
          <cell r="AA2529">
            <v>2</v>
          </cell>
          <cell r="AB2529">
            <v>2</v>
          </cell>
          <cell r="AC2529">
            <v>0</v>
          </cell>
          <cell r="AD2529">
            <v>0</v>
          </cell>
          <cell r="AE2529">
            <v>0</v>
          </cell>
          <cell r="AF2529">
            <v>0</v>
          </cell>
          <cell r="AG2529">
            <v>0</v>
          </cell>
          <cell r="AH2529">
            <v>0</v>
          </cell>
          <cell r="AI2529">
            <v>0</v>
          </cell>
          <cell r="AJ2529">
            <v>1</v>
          </cell>
          <cell r="AL2529">
            <v>232390</v>
          </cell>
        </row>
        <row r="2584">
          <cell r="C2584">
            <v>0</v>
          </cell>
          <cell r="E2584">
            <v>0</v>
          </cell>
        </row>
        <row r="2587">
          <cell r="C2587">
            <v>0</v>
          </cell>
          <cell r="E2587">
            <v>0</v>
          </cell>
          <cell r="AL2587">
            <v>0</v>
          </cell>
        </row>
        <row r="2596">
          <cell r="C2596">
            <v>0</v>
          </cell>
          <cell r="E2596">
            <v>0</v>
          </cell>
        </row>
        <row r="2598">
          <cell r="C2598">
            <v>189</v>
          </cell>
          <cell r="E2598">
            <v>189</v>
          </cell>
          <cell r="AL2598">
            <v>3934980</v>
          </cell>
        </row>
        <row r="2599">
          <cell r="C2599">
            <v>226</v>
          </cell>
          <cell r="E2599">
            <v>226</v>
          </cell>
          <cell r="AL2599">
            <v>14803000</v>
          </cell>
        </row>
        <row r="2600">
          <cell r="C2600">
            <v>0</v>
          </cell>
          <cell r="E2600"/>
          <cell r="AL2600">
            <v>0</v>
          </cell>
        </row>
        <row r="2601">
          <cell r="C2601">
            <v>224</v>
          </cell>
          <cell r="E2601">
            <v>222</v>
          </cell>
          <cell r="AL2601">
            <v>632700</v>
          </cell>
        </row>
        <row r="2602">
          <cell r="C2602">
            <v>0</v>
          </cell>
          <cell r="E2602"/>
          <cell r="AL2602">
            <v>0</v>
          </cell>
        </row>
        <row r="2603">
          <cell r="C2603">
            <v>0</v>
          </cell>
          <cell r="E2603"/>
          <cell r="AL2603">
            <v>0</v>
          </cell>
        </row>
        <row r="2604">
          <cell r="C2604">
            <v>0</v>
          </cell>
          <cell r="E2604"/>
          <cell r="AL2604">
            <v>0</v>
          </cell>
        </row>
        <row r="2625">
          <cell r="C2625">
            <v>681</v>
          </cell>
          <cell r="E2625">
            <v>681</v>
          </cell>
          <cell r="AL2625">
            <v>3482850</v>
          </cell>
        </row>
        <row r="2651">
          <cell r="E2651">
            <v>234</v>
          </cell>
          <cell r="AL2651">
            <v>6379360</v>
          </cell>
        </row>
        <row r="2661">
          <cell r="C2661">
            <v>2</v>
          </cell>
          <cell r="H2661">
            <v>2</v>
          </cell>
          <cell r="I2661">
            <v>2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AD2661">
            <v>0</v>
          </cell>
          <cell r="AE2661">
            <v>0</v>
          </cell>
          <cell r="AF2661">
            <v>0</v>
          </cell>
          <cell r="AG2661">
            <v>0</v>
          </cell>
          <cell r="AH2661">
            <v>0</v>
          </cell>
          <cell r="AI2661">
            <v>0</v>
          </cell>
          <cell r="AJ2661">
            <v>0</v>
          </cell>
        </row>
        <row r="2662">
          <cell r="C2662">
            <v>236</v>
          </cell>
          <cell r="P2662">
            <v>0</v>
          </cell>
          <cell r="Q2662">
            <v>0</v>
          </cell>
          <cell r="S2662">
            <v>0</v>
          </cell>
          <cell r="T2662">
            <v>0</v>
          </cell>
          <cell r="V2662">
            <v>0</v>
          </cell>
          <cell r="W2662">
            <v>0</v>
          </cell>
          <cell r="Y2662">
            <v>0</v>
          </cell>
          <cell r="Z2662">
            <v>0</v>
          </cell>
        </row>
        <row r="2684">
          <cell r="C2684">
            <v>12</v>
          </cell>
          <cell r="E2684">
            <v>12</v>
          </cell>
          <cell r="H2684"/>
          <cell r="I2684"/>
          <cell r="J2684"/>
          <cell r="K2684"/>
          <cell r="L2684"/>
          <cell r="M2684"/>
          <cell r="N2684"/>
          <cell r="AD2684"/>
          <cell r="AE2684"/>
          <cell r="AF2684"/>
          <cell r="AG2684"/>
          <cell r="AH2684"/>
          <cell r="AI2684"/>
          <cell r="AJ2684"/>
          <cell r="AL2684">
            <v>414960</v>
          </cell>
        </row>
        <row r="2685">
          <cell r="C2685">
            <v>0</v>
          </cell>
          <cell r="E2685"/>
          <cell r="H2685"/>
          <cell r="I2685"/>
          <cell r="J2685"/>
          <cell r="K2685"/>
          <cell r="L2685"/>
          <cell r="M2685"/>
          <cell r="N2685"/>
          <cell r="AD2685"/>
          <cell r="AE2685"/>
          <cell r="AF2685"/>
          <cell r="AG2685"/>
          <cell r="AH2685"/>
          <cell r="AI2685"/>
          <cell r="AJ2685"/>
          <cell r="AL2685">
            <v>0</v>
          </cell>
        </row>
        <row r="2688">
          <cell r="C2688">
            <v>56</v>
          </cell>
          <cell r="H2688">
            <v>55</v>
          </cell>
          <cell r="I2688">
            <v>54</v>
          </cell>
          <cell r="J2688">
            <v>1</v>
          </cell>
          <cell r="K2688">
            <v>0</v>
          </cell>
          <cell r="L2688">
            <v>1</v>
          </cell>
          <cell r="M2688">
            <v>0</v>
          </cell>
          <cell r="N2688">
            <v>0</v>
          </cell>
          <cell r="P2688">
            <v>0</v>
          </cell>
          <cell r="Q2688">
            <v>0</v>
          </cell>
          <cell r="S2688">
            <v>0</v>
          </cell>
          <cell r="T2688">
            <v>0</v>
          </cell>
          <cell r="V2688">
            <v>0</v>
          </cell>
          <cell r="W2688">
            <v>0</v>
          </cell>
          <cell r="Y2688">
            <v>0</v>
          </cell>
          <cell r="Z2688">
            <v>0</v>
          </cell>
          <cell r="AD2688">
            <v>0</v>
          </cell>
          <cell r="AE2688">
            <v>0</v>
          </cell>
          <cell r="AF2688">
            <v>0</v>
          </cell>
          <cell r="AG2688">
            <v>0</v>
          </cell>
          <cell r="AH2688">
            <v>0</v>
          </cell>
          <cell r="AI2688">
            <v>0</v>
          </cell>
          <cell r="AJ2688">
            <v>1</v>
          </cell>
          <cell r="AL2688">
            <v>2117220</v>
          </cell>
        </row>
        <row r="2738">
          <cell r="C2738">
            <v>0</v>
          </cell>
        </row>
        <row r="2741">
          <cell r="C2741">
            <v>465</v>
          </cell>
          <cell r="E2741">
            <v>465</v>
          </cell>
          <cell r="AL2741">
            <v>10146300</v>
          </cell>
        </row>
        <row r="2742">
          <cell r="C2742">
            <v>0</v>
          </cell>
          <cell r="E2742"/>
          <cell r="AL2742">
            <v>0</v>
          </cell>
        </row>
        <row r="2745">
          <cell r="C2745">
            <v>0</v>
          </cell>
          <cell r="E2745"/>
          <cell r="AL2745">
            <v>0</v>
          </cell>
        </row>
        <row r="2746">
          <cell r="C2746">
            <v>0</v>
          </cell>
          <cell r="E2746"/>
          <cell r="AL2746">
            <v>0</v>
          </cell>
        </row>
        <row r="2747">
          <cell r="C2747">
            <v>0</v>
          </cell>
          <cell r="E2747"/>
          <cell r="AL2747">
            <v>0</v>
          </cell>
        </row>
        <row r="2748">
          <cell r="C2748">
            <v>0</v>
          </cell>
          <cell r="E2748"/>
          <cell r="AL2748">
            <v>0</v>
          </cell>
        </row>
        <row r="2749">
          <cell r="C2749">
            <v>0</v>
          </cell>
          <cell r="E2749"/>
          <cell r="AL2749">
            <v>0</v>
          </cell>
        </row>
        <row r="2750">
          <cell r="C2750">
            <v>0</v>
          </cell>
          <cell r="E2750"/>
          <cell r="AL2750">
            <v>0</v>
          </cell>
        </row>
        <row r="2751">
          <cell r="C2751">
            <v>0</v>
          </cell>
          <cell r="E2751"/>
          <cell r="AL2751">
            <v>0</v>
          </cell>
        </row>
        <row r="2752">
          <cell r="C2752">
            <v>0</v>
          </cell>
          <cell r="E2752"/>
          <cell r="AL2752">
            <v>0</v>
          </cell>
        </row>
        <row r="2753">
          <cell r="C2753">
            <v>0</v>
          </cell>
          <cell r="E2753"/>
          <cell r="AL2753">
            <v>0</v>
          </cell>
        </row>
        <row r="2754">
          <cell r="C2754">
            <v>0</v>
          </cell>
          <cell r="E2754"/>
          <cell r="AL2754">
            <v>0</v>
          </cell>
        </row>
        <row r="2755">
          <cell r="C2755">
            <v>0</v>
          </cell>
          <cell r="E2755"/>
          <cell r="AL2755">
            <v>0</v>
          </cell>
        </row>
        <row r="2756">
          <cell r="C2756">
            <v>0</v>
          </cell>
          <cell r="E2756"/>
          <cell r="AL2756">
            <v>0</v>
          </cell>
        </row>
        <row r="2757">
          <cell r="C2757">
            <v>0</v>
          </cell>
          <cell r="E2757"/>
          <cell r="AL2757">
            <v>0</v>
          </cell>
        </row>
        <row r="2758">
          <cell r="C2758">
            <v>0</v>
          </cell>
          <cell r="E2758"/>
          <cell r="AL2758">
            <v>0</v>
          </cell>
        </row>
        <row r="2759">
          <cell r="C2759">
            <v>0</v>
          </cell>
          <cell r="E2759"/>
          <cell r="AL2759">
            <v>0</v>
          </cell>
        </row>
        <row r="2760">
          <cell r="C2760">
            <v>0</v>
          </cell>
          <cell r="E2760"/>
          <cell r="AL2760">
            <v>0</v>
          </cell>
        </row>
        <row r="2761">
          <cell r="C2761">
            <v>0</v>
          </cell>
          <cell r="E2761"/>
          <cell r="AL2761">
            <v>0</v>
          </cell>
        </row>
        <row r="2762">
          <cell r="C2762">
            <v>0</v>
          </cell>
          <cell r="E2762"/>
          <cell r="AL2762">
            <v>0</v>
          </cell>
        </row>
        <row r="2763">
          <cell r="C2763">
            <v>0</v>
          </cell>
          <cell r="E2763"/>
          <cell r="AL2763">
            <v>0</v>
          </cell>
        </row>
        <row r="2764">
          <cell r="C2764">
            <v>0</v>
          </cell>
          <cell r="E2764"/>
          <cell r="AL2764">
            <v>0</v>
          </cell>
        </row>
        <row r="2765">
          <cell r="C2765">
            <v>0</v>
          </cell>
          <cell r="E2765"/>
          <cell r="AL2765">
            <v>0</v>
          </cell>
        </row>
        <row r="2766">
          <cell r="C2766">
            <v>0</v>
          </cell>
          <cell r="E2766"/>
          <cell r="AL2766">
            <v>0</v>
          </cell>
        </row>
        <row r="2767">
          <cell r="C2767">
            <v>0</v>
          </cell>
          <cell r="E2767"/>
          <cell r="AL2767">
            <v>0</v>
          </cell>
        </row>
        <row r="2768">
          <cell r="C2768">
            <v>0</v>
          </cell>
          <cell r="E2768"/>
          <cell r="AL2768">
            <v>0</v>
          </cell>
        </row>
        <row r="2769">
          <cell r="C2769">
            <v>0</v>
          </cell>
          <cell r="E2769"/>
          <cell r="AL2769">
            <v>0</v>
          </cell>
        </row>
        <row r="2770">
          <cell r="C2770">
            <v>0</v>
          </cell>
          <cell r="E2770"/>
          <cell r="AL2770">
            <v>0</v>
          </cell>
        </row>
        <row r="2771">
          <cell r="C2771">
            <v>0</v>
          </cell>
          <cell r="E2771"/>
          <cell r="AL2771">
            <v>0</v>
          </cell>
        </row>
        <row r="2772">
          <cell r="C2772">
            <v>0</v>
          </cell>
          <cell r="E2772"/>
          <cell r="AL2772">
            <v>0</v>
          </cell>
        </row>
        <row r="2773">
          <cell r="C2773">
            <v>0</v>
          </cell>
          <cell r="E2773"/>
          <cell r="AL2773">
            <v>0</v>
          </cell>
        </row>
        <row r="2774">
          <cell r="C2774">
            <v>0</v>
          </cell>
          <cell r="E2774"/>
          <cell r="AL2774">
            <v>0</v>
          </cell>
        </row>
        <row r="2775">
          <cell r="C2775">
            <v>0</v>
          </cell>
          <cell r="E2775"/>
          <cell r="AL2775">
            <v>0</v>
          </cell>
        </row>
        <row r="2776">
          <cell r="C2776">
            <v>0</v>
          </cell>
          <cell r="E2776"/>
          <cell r="AL2776">
            <v>0</v>
          </cell>
        </row>
        <row r="2777">
          <cell r="C2777">
            <v>0</v>
          </cell>
          <cell r="E2777"/>
          <cell r="AL2777">
            <v>0</v>
          </cell>
        </row>
        <row r="2778">
          <cell r="C2778">
            <v>0</v>
          </cell>
          <cell r="E2778"/>
          <cell r="AL2778">
            <v>0</v>
          </cell>
        </row>
        <row r="2779">
          <cell r="C2779">
            <v>0</v>
          </cell>
          <cell r="E2779"/>
          <cell r="AL2779">
            <v>0</v>
          </cell>
        </row>
        <row r="2780">
          <cell r="C2780">
            <v>0</v>
          </cell>
          <cell r="E2780"/>
          <cell r="AL2780">
            <v>0</v>
          </cell>
        </row>
        <row r="2781">
          <cell r="C2781">
            <v>0</v>
          </cell>
          <cell r="E2781"/>
          <cell r="AL2781">
            <v>0</v>
          </cell>
        </row>
        <row r="2782">
          <cell r="C2782">
            <v>179</v>
          </cell>
          <cell r="E2782">
            <v>179</v>
          </cell>
          <cell r="AL2782">
            <v>7081240</v>
          </cell>
        </row>
        <row r="2785">
          <cell r="C2785">
            <v>0</v>
          </cell>
        </row>
        <row r="2786">
          <cell r="C2786">
            <v>0</v>
          </cell>
        </row>
        <row r="2787">
          <cell r="C2787">
            <v>0</v>
          </cell>
        </row>
        <row r="2788">
          <cell r="C2788">
            <v>0</v>
          </cell>
        </row>
        <row r="2789">
          <cell r="C2789">
            <v>0</v>
          </cell>
        </row>
        <row r="2790">
          <cell r="C2790">
            <v>0</v>
          </cell>
        </row>
        <row r="2791">
          <cell r="C2791">
            <v>0</v>
          </cell>
        </row>
        <row r="2812">
          <cell r="C2812">
            <v>0</v>
          </cell>
        </row>
        <row r="2814">
          <cell r="C2814">
            <v>9</v>
          </cell>
          <cell r="E2814">
            <v>9</v>
          </cell>
          <cell r="AL2814">
            <v>70110</v>
          </cell>
        </row>
        <row r="2815">
          <cell r="C2815">
            <v>0</v>
          </cell>
          <cell r="E2815"/>
          <cell r="AL2815">
            <v>0</v>
          </cell>
        </row>
        <row r="2816">
          <cell r="C2816">
            <v>0</v>
          </cell>
          <cell r="E2816"/>
          <cell r="AL2816">
            <v>0</v>
          </cell>
        </row>
        <row r="2817">
          <cell r="C2817">
            <v>0</v>
          </cell>
          <cell r="E2817"/>
          <cell r="AL2817">
            <v>0</v>
          </cell>
        </row>
        <row r="2818">
          <cell r="C2818">
            <v>0</v>
          </cell>
          <cell r="E2818"/>
          <cell r="AL2818">
            <v>0</v>
          </cell>
        </row>
        <row r="2937">
          <cell r="C2937">
            <v>0</v>
          </cell>
        </row>
        <row r="2938">
          <cell r="C2938">
            <v>0</v>
          </cell>
        </row>
        <row r="2939">
          <cell r="C2939">
            <v>10</v>
          </cell>
          <cell r="D2939">
            <v>10</v>
          </cell>
          <cell r="E2939">
            <v>10</v>
          </cell>
          <cell r="F2939">
            <v>0</v>
          </cell>
          <cell r="G2939">
            <v>0</v>
          </cell>
          <cell r="AA2939">
            <v>8</v>
          </cell>
          <cell r="AB2939">
            <v>0</v>
          </cell>
          <cell r="AC2939">
            <v>2</v>
          </cell>
          <cell r="AD2939">
            <v>0</v>
          </cell>
          <cell r="AE2939">
            <v>0</v>
          </cell>
          <cell r="AF2939">
            <v>0</v>
          </cell>
          <cell r="AG2939">
            <v>0</v>
          </cell>
          <cell r="AH2939">
            <v>0</v>
          </cell>
          <cell r="AI2939">
            <v>8</v>
          </cell>
          <cell r="AJ2939">
            <v>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 refreshError="1"/>
      <sheetData sheetId="1">
        <row r="5">
          <cell r="A5" t="str">
            <v>0101101</v>
          </cell>
          <cell r="B5" t="str">
            <v>Consulta o control médico integral en atención primaria</v>
          </cell>
          <cell r="C5" t="str">
            <v>MAI</v>
          </cell>
          <cell r="D5">
            <v>0</v>
          </cell>
          <cell r="E5">
            <v>0</v>
          </cell>
          <cell r="AL5" t="str">
            <v>Aten</v>
          </cell>
          <cell r="AM5">
            <v>4590</v>
          </cell>
          <cell r="AN5">
            <v>0</v>
          </cell>
        </row>
        <row r="6">
          <cell r="A6" t="str">
            <v>0101102</v>
          </cell>
          <cell r="B6" t="str">
            <v>Consulta o control médico integral en especialidades (Hosp. Mediana Complejidad)</v>
          </cell>
          <cell r="C6" t="str">
            <v>MAI</v>
          </cell>
          <cell r="D6">
            <v>0</v>
          </cell>
          <cell r="E6">
            <v>0</v>
          </cell>
          <cell r="AL6" t="str">
            <v>Aten</v>
          </cell>
          <cell r="AM6">
            <v>5780</v>
          </cell>
          <cell r="AN6">
            <v>0</v>
          </cell>
        </row>
        <row r="7">
          <cell r="A7" t="str">
            <v>0101103</v>
          </cell>
          <cell r="B7" t="str">
            <v>Consulta médica integral en servicio de urgencia (Hosp. Alta Complejidad)</v>
          </cell>
          <cell r="C7" t="str">
            <v>MAI</v>
          </cell>
          <cell r="D7">
            <v>4911</v>
          </cell>
          <cell r="E7">
            <v>4683</v>
          </cell>
          <cell r="F7">
            <v>4683</v>
          </cell>
          <cell r="H7">
            <v>228</v>
          </cell>
          <cell r="AL7" t="str">
            <v>Cons</v>
          </cell>
          <cell r="AM7">
            <v>12390</v>
          </cell>
          <cell r="AN7">
            <v>58022370</v>
          </cell>
        </row>
        <row r="8">
          <cell r="A8" t="str">
            <v>0101104</v>
          </cell>
          <cell r="B8" t="str">
            <v>Consulta médica integral en C.R.S.</v>
          </cell>
          <cell r="C8" t="str">
            <v>MAI</v>
          </cell>
          <cell r="D8">
            <v>0</v>
          </cell>
          <cell r="E8">
            <v>0</v>
          </cell>
          <cell r="AL8" t="str">
            <v>Cons</v>
          </cell>
          <cell r="AM8">
            <v>7400</v>
          </cell>
          <cell r="AN8">
            <v>0</v>
          </cell>
        </row>
        <row r="9">
          <cell r="A9" t="str">
            <v>0101105</v>
          </cell>
          <cell r="B9" t="str">
            <v>Consulta médica integral en servicio de urgencia (Hosp. Mediana Complejidad)</v>
          </cell>
          <cell r="C9" t="str">
            <v>MAI</v>
          </cell>
          <cell r="D9">
            <v>0</v>
          </cell>
          <cell r="E9">
            <v>0</v>
          </cell>
          <cell r="AL9" t="str">
            <v>Cons</v>
          </cell>
          <cell r="AM9">
            <v>8120</v>
          </cell>
          <cell r="AN9">
            <v>0</v>
          </cell>
        </row>
        <row r="10">
          <cell r="A10" t="str">
            <v>0101106</v>
          </cell>
          <cell r="B10" t="str">
            <v>Asistencia de cardiólogo a cirugías no cardíacas</v>
          </cell>
          <cell r="C10" t="str">
            <v>MAI</v>
          </cell>
          <cell r="D10">
            <v>0</v>
          </cell>
          <cell r="E10">
            <v>0</v>
          </cell>
          <cell r="AL10" t="str">
            <v>Aten</v>
          </cell>
          <cell r="AM10">
            <v>15530</v>
          </cell>
          <cell r="AN10">
            <v>0</v>
          </cell>
        </row>
        <row r="11">
          <cell r="A11" t="str">
            <v>0101107</v>
          </cell>
          <cell r="B11" t="str">
            <v>Atención médica del recién nacido</v>
          </cell>
          <cell r="C11" t="str">
            <v>MAI</v>
          </cell>
          <cell r="D11">
            <v>218</v>
          </cell>
          <cell r="E11">
            <v>149</v>
          </cell>
          <cell r="F11">
            <v>149</v>
          </cell>
          <cell r="H11">
            <v>69</v>
          </cell>
          <cell r="AB11">
            <v>218</v>
          </cell>
          <cell r="AL11" t="str">
            <v>Aten</v>
          </cell>
          <cell r="AM11">
            <v>15530</v>
          </cell>
          <cell r="AN11">
            <v>2313970</v>
          </cell>
        </row>
        <row r="12">
          <cell r="A12" t="str">
            <v>0101108</v>
          </cell>
          <cell r="B12" t="str">
            <v>Consulta integral de especialidades en Cirugía, Ginecología y Obstetricia, Ortopedia y Traumatología (en CDT)</v>
          </cell>
          <cell r="C12" t="str">
            <v>MAI</v>
          </cell>
          <cell r="D12">
            <v>0</v>
          </cell>
          <cell r="E12">
            <v>0</v>
          </cell>
          <cell r="AL12" t="str">
            <v>Cons</v>
          </cell>
          <cell r="AM12">
            <v>6260</v>
          </cell>
          <cell r="AN12">
            <v>0</v>
          </cell>
        </row>
        <row r="13">
          <cell r="A13" t="str">
            <v>0101109</v>
          </cell>
          <cell r="B13" t="str">
            <v>Consulta integral de especialidades en Urología, Otorrinolaringología, Medicina Fisica y Rehabilitación, Dermatología, Pediatría y Subespecialidades (en CDT)</v>
          </cell>
          <cell r="C13" t="str">
            <v>MAI</v>
          </cell>
          <cell r="D13">
            <v>0</v>
          </cell>
          <cell r="E13">
            <v>0</v>
          </cell>
          <cell r="AL13" t="str">
            <v>Cons</v>
          </cell>
          <cell r="AM13">
            <v>7510</v>
          </cell>
          <cell r="AN13">
            <v>0</v>
          </cell>
        </row>
        <row r="14">
          <cell r="A14" t="str">
            <v>0101110</v>
          </cell>
          <cell r="B14" t="str">
            <v>Consulta integral de especialidades en Medicina Interna y Subespecialidades, Oftalmología, Neurología, Oncología (en CDT)</v>
          </cell>
          <cell r="C14" t="str">
            <v>MAI</v>
          </cell>
          <cell r="D14">
            <v>0</v>
          </cell>
          <cell r="E14">
            <v>0</v>
          </cell>
          <cell r="AL14" t="str">
            <v>Cons</v>
          </cell>
          <cell r="AM14">
            <v>9310</v>
          </cell>
          <cell r="AN14">
            <v>0</v>
          </cell>
        </row>
        <row r="15">
          <cell r="A15" t="str">
            <v>0101111</v>
          </cell>
          <cell r="B15" t="str">
            <v>Consulta integral de especialidades en Cirugía, Ginecología y Obstetricia, Ortopedia y Traumatología (Hosp. Alta Complejidad)</v>
          </cell>
          <cell r="C15" t="str">
            <v>MAI</v>
          </cell>
          <cell r="D15">
            <v>2424</v>
          </cell>
          <cell r="E15">
            <v>2424</v>
          </cell>
          <cell r="F15">
            <v>2424</v>
          </cell>
          <cell r="AL15" t="str">
            <v>Cons</v>
          </cell>
          <cell r="AM15">
            <v>6260</v>
          </cell>
          <cell r="AN15">
            <v>15174240</v>
          </cell>
        </row>
        <row r="16">
          <cell r="A16" t="str">
            <v>0101112</v>
          </cell>
          <cell r="B16" t="str">
            <v>Consulta integral de especialidades en Urología, Otorrinolaringología, Medicina Física y Rehabilitación, Dermatología, Pediatría y Subespecialidades (Hosp. Alta Complejidad)</v>
          </cell>
          <cell r="C16" t="str">
            <v>MAI</v>
          </cell>
          <cell r="D16">
            <v>1430</v>
          </cell>
          <cell r="E16">
            <v>1430</v>
          </cell>
          <cell r="F16">
            <v>1430</v>
          </cell>
          <cell r="AL16" t="str">
            <v>Cons</v>
          </cell>
          <cell r="AM16">
            <v>7510</v>
          </cell>
          <cell r="AN16">
            <v>10739300</v>
          </cell>
        </row>
        <row r="17">
          <cell r="A17" t="str">
            <v>0101113</v>
          </cell>
          <cell r="B17" t="str">
            <v>Consulta integral de especialidades en Medicina Interna y Subespecialidades, Oftalmología, Neurología, Oncología (Hosp. Alta Complejidad)</v>
          </cell>
          <cell r="C17" t="str">
            <v>MAI</v>
          </cell>
          <cell r="D17">
            <v>2415</v>
          </cell>
          <cell r="E17">
            <v>2415</v>
          </cell>
          <cell r="F17">
            <v>2415</v>
          </cell>
          <cell r="AL17" t="str">
            <v>Cons</v>
          </cell>
          <cell r="AM17">
            <v>9310</v>
          </cell>
          <cell r="AN17">
            <v>22483650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/>
      <sheetData sheetId="1">
        <row r="5">
          <cell r="A5" t="str">
            <v>0101101</v>
          </cell>
          <cell r="B5" t="str">
            <v>Consulta o control médico integral en atención primaria</v>
          </cell>
          <cell r="C5" t="str">
            <v>MAI</v>
          </cell>
          <cell r="D5">
            <v>0</v>
          </cell>
          <cell r="E5">
            <v>0</v>
          </cell>
          <cell r="AL5" t="str">
            <v>Aten</v>
          </cell>
          <cell r="AM5">
            <v>4590</v>
          </cell>
          <cell r="AN5">
            <v>0</v>
          </cell>
        </row>
        <row r="6">
          <cell r="A6" t="str">
            <v>0101102</v>
          </cell>
          <cell r="B6" t="str">
            <v>Consulta o control médico integral en especialidades (Hosp. Mediana Complejidad)</v>
          </cell>
          <cell r="C6" t="str">
            <v>MAI</v>
          </cell>
          <cell r="D6">
            <v>0</v>
          </cell>
          <cell r="E6">
            <v>0</v>
          </cell>
          <cell r="AL6" t="str">
            <v>Aten</v>
          </cell>
          <cell r="AM6">
            <v>5780</v>
          </cell>
          <cell r="AN6">
            <v>0</v>
          </cell>
        </row>
        <row r="7">
          <cell r="A7" t="str">
            <v>0101103</v>
          </cell>
          <cell r="B7" t="str">
            <v>Consulta médica integral en servicio de urgencia (Hosp. Alta Complejidad)</v>
          </cell>
          <cell r="C7" t="str">
            <v>MAI</v>
          </cell>
          <cell r="D7">
            <v>5307</v>
          </cell>
          <cell r="E7">
            <v>5099</v>
          </cell>
          <cell r="F7">
            <v>5099</v>
          </cell>
          <cell r="H7">
            <v>208</v>
          </cell>
          <cell r="AL7" t="str">
            <v>Cons</v>
          </cell>
          <cell r="AM7">
            <v>12390</v>
          </cell>
          <cell r="AN7">
            <v>63176610</v>
          </cell>
        </row>
        <row r="8">
          <cell r="A8" t="str">
            <v>0101104</v>
          </cell>
          <cell r="B8" t="str">
            <v>Consulta médica integral en C.R.S.</v>
          </cell>
          <cell r="C8" t="str">
            <v>MAI</v>
          </cell>
          <cell r="D8">
            <v>0</v>
          </cell>
          <cell r="E8">
            <v>0</v>
          </cell>
          <cell r="AL8" t="str">
            <v>Cons</v>
          </cell>
          <cell r="AM8">
            <v>7400</v>
          </cell>
          <cell r="AN8">
            <v>0</v>
          </cell>
        </row>
        <row r="9">
          <cell r="A9" t="str">
            <v>0101105</v>
          </cell>
          <cell r="B9" t="str">
            <v>Consulta médica integral en servicio de urgencia (Hosp. Mediana Complejidad)</v>
          </cell>
          <cell r="C9" t="str">
            <v>MAI</v>
          </cell>
          <cell r="D9">
            <v>0</v>
          </cell>
          <cell r="E9">
            <v>0</v>
          </cell>
          <cell r="AL9" t="str">
            <v>Cons</v>
          </cell>
          <cell r="AM9">
            <v>8120</v>
          </cell>
          <cell r="AN9">
            <v>0</v>
          </cell>
        </row>
        <row r="10">
          <cell r="A10" t="str">
            <v>0101106</v>
          </cell>
          <cell r="B10" t="str">
            <v>Asistencia de cardiólogo a cirugías no cardíacas</v>
          </cell>
          <cell r="C10" t="str">
            <v>MAI</v>
          </cell>
          <cell r="D10">
            <v>0</v>
          </cell>
          <cell r="E10">
            <v>0</v>
          </cell>
          <cell r="AL10" t="str">
            <v>Aten</v>
          </cell>
          <cell r="AM10">
            <v>15530</v>
          </cell>
          <cell r="AN10">
            <v>0</v>
          </cell>
        </row>
        <row r="11">
          <cell r="A11" t="str">
            <v>0101107</v>
          </cell>
          <cell r="B11" t="str">
            <v>Atención médica del recién nacido</v>
          </cell>
          <cell r="C11" t="str">
            <v>MAI</v>
          </cell>
          <cell r="D11">
            <v>274</v>
          </cell>
          <cell r="E11">
            <v>195</v>
          </cell>
          <cell r="F11">
            <v>195</v>
          </cell>
          <cell r="H11">
            <v>79</v>
          </cell>
          <cell r="AL11" t="str">
            <v>Aten</v>
          </cell>
          <cell r="AM11">
            <v>15530</v>
          </cell>
          <cell r="AN11">
            <v>3028350</v>
          </cell>
        </row>
        <row r="12">
          <cell r="A12" t="str">
            <v>0101108</v>
          </cell>
          <cell r="B12" t="str">
            <v>Consulta integral de especialidades en Cirugía, Ginecología y Obstetricia, Ortopedia y Traumatología (en CDT)</v>
          </cell>
          <cell r="C12" t="str">
            <v>MAI</v>
          </cell>
          <cell r="D12">
            <v>0</v>
          </cell>
          <cell r="E12">
            <v>0</v>
          </cell>
          <cell r="AL12" t="str">
            <v>Cons</v>
          </cell>
          <cell r="AM12">
            <v>6260</v>
          </cell>
          <cell r="AN12">
            <v>0</v>
          </cell>
        </row>
        <row r="13">
          <cell r="A13" t="str">
            <v>0101109</v>
          </cell>
          <cell r="B13" t="str">
            <v>Consulta integral de especialidades en Urología, Otorrinolaringología, Medicina Fisica y Rehabilitación, Dermatología, Pediatría y Subespecialidades (en CDT)</v>
          </cell>
          <cell r="C13" t="str">
            <v>MAI</v>
          </cell>
          <cell r="D13">
            <v>0</v>
          </cell>
          <cell r="E13">
            <v>0</v>
          </cell>
          <cell r="AL13" t="str">
            <v>Cons</v>
          </cell>
          <cell r="AM13">
            <v>7510</v>
          </cell>
          <cell r="AN13">
            <v>0</v>
          </cell>
        </row>
        <row r="14">
          <cell r="A14" t="str">
            <v>0101110</v>
          </cell>
          <cell r="B14" t="str">
            <v>Consulta integral de especialidades en Medicina Interna y Subespecialidades, Oftalmología, Neurología, Oncología (en CDT)</v>
          </cell>
          <cell r="C14" t="str">
            <v>MAI</v>
          </cell>
          <cell r="D14">
            <v>0</v>
          </cell>
          <cell r="E14">
            <v>0</v>
          </cell>
          <cell r="AL14" t="str">
            <v>Cons</v>
          </cell>
          <cell r="AM14">
            <v>9310</v>
          </cell>
          <cell r="AN14">
            <v>0</v>
          </cell>
        </row>
        <row r="15">
          <cell r="A15" t="str">
            <v>0101111</v>
          </cell>
          <cell r="B15" t="str">
            <v>Consulta integral de especialidades en Cirugía, Ginecología y Obstetricia, Ortopedia y Traumatología (Hosp. Alta Complejidad)</v>
          </cell>
          <cell r="C15" t="str">
            <v>MAI</v>
          </cell>
          <cell r="D15">
            <v>2780</v>
          </cell>
          <cell r="E15">
            <v>2780</v>
          </cell>
          <cell r="F15">
            <v>2780</v>
          </cell>
          <cell r="AL15" t="str">
            <v>Cons</v>
          </cell>
          <cell r="AM15">
            <v>6260</v>
          </cell>
          <cell r="AN15">
            <v>17402800</v>
          </cell>
        </row>
        <row r="16">
          <cell r="A16" t="str">
            <v>0101112</v>
          </cell>
          <cell r="B16" t="str">
            <v>Consulta integral de especialidades en Urología, Otorrinolaringología, Medicina Física y Rehabilitación, Dermatología, Pediatría y Subespecialidades (Hosp. Alta Complejidad)</v>
          </cell>
          <cell r="C16" t="str">
            <v>MAI</v>
          </cell>
          <cell r="D16">
            <v>1661</v>
          </cell>
          <cell r="E16">
            <v>1661</v>
          </cell>
          <cell r="F16">
            <v>1661</v>
          </cell>
          <cell r="AL16" t="str">
            <v>Cons</v>
          </cell>
          <cell r="AM16">
            <v>7510</v>
          </cell>
          <cell r="AN16">
            <v>12474110</v>
          </cell>
        </row>
        <row r="17">
          <cell r="A17" t="str">
            <v>0101113</v>
          </cell>
          <cell r="B17" t="str">
            <v>Consulta integral de especialidades en Medicina Interna y Subespecialidades, Oftalmología, Neurología, Oncología (Hosp. Alta Complejidad)</v>
          </cell>
          <cell r="C17" t="str">
            <v>MAI</v>
          </cell>
          <cell r="D17">
            <v>2731</v>
          </cell>
          <cell r="E17">
            <v>2731</v>
          </cell>
          <cell r="F17">
            <v>2731</v>
          </cell>
          <cell r="AL17" t="str">
            <v>Cons</v>
          </cell>
          <cell r="AM17">
            <v>9310</v>
          </cell>
          <cell r="AN17">
            <v>25425610</v>
          </cell>
        </row>
        <row r="19">
          <cell r="B19" t="str">
            <v>Consulta médica general</v>
          </cell>
          <cell r="C19" t="str">
            <v>MLE</v>
          </cell>
          <cell r="D19">
            <v>0</v>
          </cell>
          <cell r="E19">
            <v>0</v>
          </cell>
          <cell r="AL19" t="str">
            <v>Cons</v>
          </cell>
        </row>
        <row r="20">
          <cell r="B20" t="str">
            <v>Consultas de urgencia en Hospitales de baja complejidad</v>
          </cell>
          <cell r="D20">
            <v>0</v>
          </cell>
          <cell r="E20">
            <v>0</v>
          </cell>
        </row>
        <row r="21">
          <cell r="B21" t="str">
            <v>Consultas de especialidad en hospitales de baja complejidad y establecimientos de APS</v>
          </cell>
          <cell r="D21">
            <v>0</v>
          </cell>
          <cell r="E21">
            <v>0</v>
          </cell>
        </row>
        <row r="22">
          <cell r="B22" t="str">
            <v xml:space="preserve">Otras consulta médica de especialidades </v>
          </cell>
          <cell r="D22">
            <v>0</v>
          </cell>
          <cell r="E22">
            <v>0</v>
          </cell>
          <cell r="AL22" t="str">
            <v>Cons</v>
          </cell>
        </row>
        <row r="23">
          <cell r="B23" t="str">
            <v>Consulta médica de especialidad en servicio de urgencia</v>
          </cell>
          <cell r="D23">
            <v>0</v>
          </cell>
          <cell r="E23">
            <v>0</v>
          </cell>
          <cell r="AL23" t="str">
            <v>Cons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/>
      <sheetData sheetId="1">
        <row r="5">
          <cell r="A5" t="str">
            <v>0101101</v>
          </cell>
          <cell r="B5" t="str">
            <v>Consulta o control médico integral en atención primaria</v>
          </cell>
          <cell r="C5" t="str">
            <v>MAI</v>
          </cell>
          <cell r="D5">
            <v>0</v>
          </cell>
          <cell r="E5">
            <v>0</v>
          </cell>
          <cell r="AL5" t="str">
            <v>Aten</v>
          </cell>
          <cell r="AM5">
            <v>4590</v>
          </cell>
          <cell r="AN5">
            <v>0</v>
          </cell>
        </row>
        <row r="6">
          <cell r="A6" t="str">
            <v>0101102</v>
          </cell>
          <cell r="B6" t="str">
            <v>Consulta o control médico integral en especialidades (Hosp. Mediana Complejidad)</v>
          </cell>
          <cell r="C6" t="str">
            <v>MAI</v>
          </cell>
          <cell r="D6">
            <v>0</v>
          </cell>
          <cell r="E6">
            <v>0</v>
          </cell>
          <cell r="AL6" t="str">
            <v>Aten</v>
          </cell>
          <cell r="AM6">
            <v>5780</v>
          </cell>
          <cell r="AN6">
            <v>0</v>
          </cell>
        </row>
        <row r="7">
          <cell r="A7" t="str">
            <v>0101103</v>
          </cell>
          <cell r="B7" t="str">
            <v>Consulta médica integral en servicio de urgencia (Hosp. Alta Complejidad)</v>
          </cell>
          <cell r="C7" t="str">
            <v>MAI</v>
          </cell>
          <cell r="D7">
            <v>5306</v>
          </cell>
          <cell r="E7">
            <v>5048</v>
          </cell>
          <cell r="F7">
            <v>5048</v>
          </cell>
          <cell r="H7">
            <v>258</v>
          </cell>
          <cell r="AL7" t="str">
            <v>Cons</v>
          </cell>
          <cell r="AM7">
            <v>12390</v>
          </cell>
          <cell r="AN7">
            <v>62544720</v>
          </cell>
        </row>
        <row r="8">
          <cell r="A8" t="str">
            <v>0101104</v>
          </cell>
          <cell r="B8" t="str">
            <v>Consulta médica integral en C.R.S.</v>
          </cell>
          <cell r="C8" t="str">
            <v>MAI</v>
          </cell>
          <cell r="D8">
            <v>0</v>
          </cell>
          <cell r="E8">
            <v>0</v>
          </cell>
          <cell r="AL8" t="str">
            <v>Cons</v>
          </cell>
          <cell r="AM8">
            <v>7400</v>
          </cell>
          <cell r="AN8">
            <v>0</v>
          </cell>
        </row>
        <row r="9">
          <cell r="A9" t="str">
            <v>0101105</v>
          </cell>
          <cell r="B9" t="str">
            <v>Consulta médica integral en servicio de urgencia (Hosp. Mediana Complejidad)</v>
          </cell>
          <cell r="C9" t="str">
            <v>MAI</v>
          </cell>
          <cell r="D9">
            <v>0</v>
          </cell>
          <cell r="E9">
            <v>0</v>
          </cell>
          <cell r="AL9" t="str">
            <v>Cons</v>
          </cell>
          <cell r="AM9">
            <v>8120</v>
          </cell>
          <cell r="AN9">
            <v>0</v>
          </cell>
        </row>
        <row r="10">
          <cell r="A10" t="str">
            <v>0101106</v>
          </cell>
          <cell r="B10" t="str">
            <v>Asistencia de cardiólogo a cirugías no cardíacas</v>
          </cell>
          <cell r="C10" t="str">
            <v>MAI</v>
          </cell>
          <cell r="D10">
            <v>0</v>
          </cell>
          <cell r="E10">
            <v>0</v>
          </cell>
          <cell r="AL10" t="str">
            <v>Aten</v>
          </cell>
          <cell r="AM10">
            <v>15530</v>
          </cell>
          <cell r="AN10">
            <v>0</v>
          </cell>
        </row>
        <row r="11">
          <cell r="A11" t="str">
            <v>0101107</v>
          </cell>
          <cell r="B11" t="str">
            <v>Atención médica del recién nacido</v>
          </cell>
          <cell r="C11" t="str">
            <v>MAI</v>
          </cell>
          <cell r="D11">
            <v>224</v>
          </cell>
          <cell r="E11">
            <v>130</v>
          </cell>
          <cell r="F11">
            <v>130</v>
          </cell>
          <cell r="H11">
            <v>94</v>
          </cell>
          <cell r="AB11">
            <v>224</v>
          </cell>
          <cell r="AL11" t="str">
            <v>Aten</v>
          </cell>
          <cell r="AM11">
            <v>15530</v>
          </cell>
          <cell r="AN11">
            <v>2018900</v>
          </cell>
        </row>
        <row r="12">
          <cell r="A12" t="str">
            <v>0101108</v>
          </cell>
          <cell r="B12" t="str">
            <v>Consulta integral de especialidades en Cirugía, Ginecología y Obstetricia, Ortopedia y Traumatología (en CDT)</v>
          </cell>
          <cell r="C12" t="str">
            <v>MAI</v>
          </cell>
          <cell r="D12">
            <v>0</v>
          </cell>
          <cell r="E12">
            <v>0</v>
          </cell>
          <cell r="AL12" t="str">
            <v>Cons</v>
          </cell>
          <cell r="AM12">
            <v>6260</v>
          </cell>
          <cell r="AN12">
            <v>0</v>
          </cell>
        </row>
        <row r="13">
          <cell r="A13" t="str">
            <v>0101109</v>
          </cell>
          <cell r="B13" t="str">
            <v>Consulta integral de especialidades en Urología, Otorrinolaringología, Medicina Fisica y Rehabilitación, Dermatología, Pediatría y Subespecialidades (en CDT)</v>
          </cell>
          <cell r="C13" t="str">
            <v>MAI</v>
          </cell>
          <cell r="D13">
            <v>0</v>
          </cell>
          <cell r="E13">
            <v>0</v>
          </cell>
          <cell r="AL13" t="str">
            <v>Cons</v>
          </cell>
          <cell r="AM13">
            <v>7510</v>
          </cell>
          <cell r="AN13">
            <v>0</v>
          </cell>
        </row>
        <row r="14">
          <cell r="A14" t="str">
            <v>0101110</v>
          </cell>
          <cell r="B14" t="str">
            <v>Consulta integral de especialidades en Medicina Interna y Subespecialidades, Oftalmología, Neurología, Oncología (en CDT)</v>
          </cell>
          <cell r="C14" t="str">
            <v>MAI</v>
          </cell>
          <cell r="D14">
            <v>0</v>
          </cell>
          <cell r="E14">
            <v>0</v>
          </cell>
          <cell r="AL14" t="str">
            <v>Cons</v>
          </cell>
          <cell r="AM14">
            <v>9310</v>
          </cell>
          <cell r="AN14">
            <v>0</v>
          </cell>
        </row>
        <row r="15">
          <cell r="A15" t="str">
            <v>0101111</v>
          </cell>
          <cell r="B15" t="str">
            <v>Consulta integral de especialidades en Cirugía, Ginecología y Obstetricia, Ortopedia y Traumatología (Hosp. Alta Complejidad)</v>
          </cell>
          <cell r="C15" t="str">
            <v>MAI</v>
          </cell>
          <cell r="D15">
            <v>2727</v>
          </cell>
          <cell r="E15">
            <v>2727</v>
          </cell>
          <cell r="F15">
            <v>2727</v>
          </cell>
          <cell r="AL15" t="str">
            <v>Cons</v>
          </cell>
          <cell r="AM15">
            <v>6260</v>
          </cell>
          <cell r="AN15">
            <v>17071020</v>
          </cell>
        </row>
        <row r="16">
          <cell r="A16" t="str">
            <v>0101112</v>
          </cell>
          <cell r="B16" t="str">
            <v>Consulta integral de especialidades en Urología, Otorrinolaringología, Medicina Física y Rehabilitación, Dermatología, Pediatría y Subespecialidades (Hosp. Alta Complejidad)</v>
          </cell>
          <cell r="C16" t="str">
            <v>MAI</v>
          </cell>
          <cell r="D16">
            <v>1430</v>
          </cell>
          <cell r="E16">
            <v>1430</v>
          </cell>
          <cell r="F16">
            <v>1430</v>
          </cell>
          <cell r="AL16" t="str">
            <v>Cons</v>
          </cell>
          <cell r="AM16">
            <v>7510</v>
          </cell>
          <cell r="AN16">
            <v>10739300</v>
          </cell>
        </row>
        <row r="17">
          <cell r="A17" t="str">
            <v>0101113</v>
          </cell>
          <cell r="B17" t="str">
            <v>Consulta integral de especialidades en Medicina Interna y Subespecialidades, Oftalmología, Neurología, Oncología (Hosp. Alta Complejidad)</v>
          </cell>
          <cell r="C17" t="str">
            <v>MAI</v>
          </cell>
          <cell r="D17">
            <v>2311</v>
          </cell>
          <cell r="E17">
            <v>2311</v>
          </cell>
          <cell r="F17">
            <v>2311</v>
          </cell>
          <cell r="AL17" t="str">
            <v>Cons</v>
          </cell>
          <cell r="AM17">
            <v>9310</v>
          </cell>
          <cell r="AN17">
            <v>21515410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 refreshError="1"/>
      <sheetData sheetId="1" refreshError="1">
        <row r="5">
          <cell r="A5" t="str">
            <v>0101101</v>
          </cell>
          <cell r="B5" t="str">
            <v>Consulta o control médico integral en atención primaria</v>
          </cell>
          <cell r="C5" t="str">
            <v>MAI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 t="str">
            <v>Aten</v>
          </cell>
          <cell r="AM5">
            <v>4590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</row>
        <row r="6">
          <cell r="A6" t="str">
            <v>0101102</v>
          </cell>
          <cell r="B6" t="str">
            <v>Consulta o control médico integral en especialidades (Hosp. Mediana Complejidad)</v>
          </cell>
          <cell r="C6" t="str">
            <v>MAI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 t="str">
            <v>Aten</v>
          </cell>
          <cell r="AM6">
            <v>5780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</row>
        <row r="7">
          <cell r="A7" t="str">
            <v>0101103</v>
          </cell>
          <cell r="B7" t="str">
            <v>Consulta médica integral en servicio de urgencia (Hosp. Alta Complejidad)</v>
          </cell>
          <cell r="C7" t="str">
            <v>MAI</v>
          </cell>
          <cell r="D7">
            <v>4818</v>
          </cell>
          <cell r="E7">
            <v>4632</v>
          </cell>
          <cell r="F7">
            <v>4632</v>
          </cell>
          <cell r="G7">
            <v>0</v>
          </cell>
          <cell r="H7">
            <v>186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 t="str">
            <v>Cons</v>
          </cell>
          <cell r="AM7">
            <v>12390</v>
          </cell>
          <cell r="AN7">
            <v>57390480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</row>
        <row r="8">
          <cell r="A8" t="str">
            <v>0101104</v>
          </cell>
          <cell r="B8" t="str">
            <v>Consulta médica integral en C.R.S.</v>
          </cell>
          <cell r="C8" t="str">
            <v>MAI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 t="str">
            <v>Cons</v>
          </cell>
          <cell r="AM8">
            <v>7400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</row>
        <row r="9">
          <cell r="A9" t="str">
            <v>0101105</v>
          </cell>
          <cell r="B9" t="str">
            <v>Consulta médica integral en servicio de urgencia (Hosp. Mediana Complejidad)</v>
          </cell>
          <cell r="C9" t="str">
            <v>MAI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 t="str">
            <v>Cons</v>
          </cell>
          <cell r="AM9">
            <v>8120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</row>
        <row r="10">
          <cell r="A10" t="str">
            <v>0101106</v>
          </cell>
          <cell r="B10" t="str">
            <v>Asistencia de cardiólogo a cirugías no cardíacas</v>
          </cell>
          <cell r="C10" t="str">
            <v>MAI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 t="str">
            <v>Aten</v>
          </cell>
          <cell r="AM10">
            <v>15530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</row>
        <row r="11">
          <cell r="A11" t="str">
            <v>0101107</v>
          </cell>
          <cell r="B11" t="str">
            <v>Atención médica del recién nacido</v>
          </cell>
          <cell r="C11" t="str">
            <v>MAI</v>
          </cell>
          <cell r="D11">
            <v>186</v>
          </cell>
          <cell r="E11">
            <v>124</v>
          </cell>
          <cell r="F11">
            <v>124</v>
          </cell>
          <cell r="G11">
            <v>0</v>
          </cell>
          <cell r="H11">
            <v>62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186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 t="str">
            <v>Aten</v>
          </cell>
          <cell r="AM11">
            <v>15530</v>
          </cell>
          <cell r="AN11">
            <v>1925720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</row>
        <row r="12">
          <cell r="A12" t="str">
            <v>0101108</v>
          </cell>
          <cell r="B12" t="str">
            <v>Consulta integral de especialidades en Cirugía, Ginecología y Obstetricia, Ortopedia y Traumatología (en CDT)</v>
          </cell>
          <cell r="C12" t="str">
            <v>MAI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 t="str">
            <v>Cons</v>
          </cell>
          <cell r="AM12">
            <v>6260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</row>
        <row r="13">
          <cell r="A13" t="str">
            <v>0101109</v>
          </cell>
          <cell r="B13" t="str">
            <v>Consulta integral de especialidades en Urología, Otorrinolaringología, Medicina Fisica y Rehabilitación, Dermatología, Pediatría y Subespecialidades (en CDT)</v>
          </cell>
          <cell r="C13" t="str">
            <v>MAI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 t="str">
            <v>Cons</v>
          </cell>
          <cell r="AM13">
            <v>7510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A14" t="str">
            <v>0101110</v>
          </cell>
          <cell r="B14" t="str">
            <v>Consulta integral de especialidades en Medicina Interna y Subespecialidades, Oftalmología, Neurología, Oncología (en CDT)</v>
          </cell>
          <cell r="C14" t="str">
            <v>MAI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 t="str">
            <v>Cons</v>
          </cell>
          <cell r="AM14">
            <v>9310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</row>
        <row r="15">
          <cell r="A15" t="str">
            <v>0101111</v>
          </cell>
          <cell r="B15" t="str">
            <v>Consulta integral de especialidades en Cirugía, Ginecología y Obstetricia, Ortopedia y Traumatología (Hosp. Alta Complejidad)</v>
          </cell>
          <cell r="C15" t="str">
            <v>MAI</v>
          </cell>
          <cell r="D15">
            <v>2516</v>
          </cell>
          <cell r="E15">
            <v>2516</v>
          </cell>
          <cell r="F15">
            <v>2516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 t="str">
            <v>Cons</v>
          </cell>
          <cell r="AM15">
            <v>6260</v>
          </cell>
          <cell r="AN15">
            <v>15750160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</row>
        <row r="16">
          <cell r="A16" t="str">
            <v>0101112</v>
          </cell>
          <cell r="B16" t="str">
            <v>Consulta integral de especialidades en Urología, Otorrinolaringología, Medicina Física y Rehabilitación, Dermatología, Pediatría y Subespecialidades (Hosp. Alta Complejidad)</v>
          </cell>
          <cell r="C16" t="str">
            <v>MAI</v>
          </cell>
          <cell r="D16">
            <v>1198</v>
          </cell>
          <cell r="E16">
            <v>1198</v>
          </cell>
          <cell r="F16">
            <v>1198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 t="str">
            <v>Cons</v>
          </cell>
          <cell r="AM16">
            <v>7510</v>
          </cell>
          <cell r="AN16">
            <v>8996980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</row>
        <row r="17">
          <cell r="A17" t="str">
            <v>0101113</v>
          </cell>
          <cell r="B17" t="str">
            <v>Consulta integral de especialidades en Medicina Interna y Subespecialidades, Oftalmología, Neurología, Oncología (Hosp. Alta Complejidad)</v>
          </cell>
          <cell r="C17" t="str">
            <v>MAI</v>
          </cell>
          <cell r="D17">
            <v>2443</v>
          </cell>
          <cell r="E17">
            <v>2443</v>
          </cell>
          <cell r="F17">
            <v>2443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 t="str">
            <v>Cons</v>
          </cell>
          <cell r="AM17">
            <v>9310</v>
          </cell>
          <cell r="AN17">
            <v>22744330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</row>
        <row r="19">
          <cell r="B19" t="str">
            <v>Consulta médica general</v>
          </cell>
          <cell r="C19" t="str">
            <v>MLE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 t="str">
            <v>Cons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</row>
        <row r="20">
          <cell r="B20" t="str">
            <v>Consultas de urgencia en Hospitales de baja complejidad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B21" t="str">
            <v>Consultas de especialidad en hospitales de baja complejidad y establecimientos de APS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</row>
        <row r="22">
          <cell r="B22" t="str">
            <v xml:space="preserve">Otras consulta médica de especialidades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 t="str">
            <v>Cons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</row>
        <row r="23">
          <cell r="B23" t="str">
            <v>Consulta médica de especialidad en servicio de urgencia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 t="str">
            <v>Cons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2018</v>
          </cell>
        </row>
      </sheetData>
      <sheetData sheetId="1">
        <row r="5">
          <cell r="C5">
            <v>0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2018</v>
          </cell>
        </row>
      </sheetData>
      <sheetData sheetId="1">
        <row r="5">
          <cell r="C5">
            <v>0</v>
          </cell>
          <cell r="AL5">
            <v>0</v>
          </cell>
        </row>
        <row r="6">
          <cell r="C6">
            <v>0</v>
          </cell>
          <cell r="AL6">
            <v>0</v>
          </cell>
        </row>
        <row r="7">
          <cell r="C7">
            <v>5138</v>
          </cell>
          <cell r="E7">
            <v>4931</v>
          </cell>
          <cell r="AL7">
            <v>62673010</v>
          </cell>
        </row>
        <row r="8">
          <cell r="C8">
            <v>0</v>
          </cell>
          <cell r="AL8">
            <v>0</v>
          </cell>
        </row>
        <row r="9">
          <cell r="C9">
            <v>0</v>
          </cell>
          <cell r="AL9">
            <v>0</v>
          </cell>
        </row>
        <row r="10">
          <cell r="C10">
            <v>0</v>
          </cell>
          <cell r="AL10">
            <v>0</v>
          </cell>
        </row>
        <row r="11">
          <cell r="C11">
            <v>219</v>
          </cell>
          <cell r="E11">
            <v>147</v>
          </cell>
          <cell r="AL11">
            <v>2341710</v>
          </cell>
        </row>
        <row r="12">
          <cell r="C12">
            <v>0</v>
          </cell>
          <cell r="AL12">
            <v>0</v>
          </cell>
        </row>
        <row r="13">
          <cell r="C13">
            <v>0</v>
          </cell>
          <cell r="AL13">
            <v>0</v>
          </cell>
        </row>
        <row r="14">
          <cell r="C14">
            <v>0</v>
          </cell>
          <cell r="AL14">
            <v>0</v>
          </cell>
        </row>
        <row r="15">
          <cell r="C15">
            <v>2646</v>
          </cell>
          <cell r="E15">
            <v>2646</v>
          </cell>
          <cell r="AL15">
            <v>16987320</v>
          </cell>
        </row>
        <row r="16">
          <cell r="C16">
            <v>1550</v>
          </cell>
          <cell r="E16">
            <v>1550</v>
          </cell>
          <cell r="AL16">
            <v>11950500</v>
          </cell>
        </row>
        <row r="17">
          <cell r="C17">
            <v>2660</v>
          </cell>
          <cell r="E17">
            <v>2660</v>
          </cell>
          <cell r="AL17">
            <v>25403000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8">
          <cell r="C28">
            <v>2077</v>
          </cell>
          <cell r="E28">
            <v>2072</v>
          </cell>
          <cell r="AL28">
            <v>2590000</v>
          </cell>
        </row>
        <row r="29">
          <cell r="C29">
            <v>0</v>
          </cell>
          <cell r="AL29">
            <v>0</v>
          </cell>
        </row>
        <row r="30">
          <cell r="C30">
            <v>0</v>
          </cell>
          <cell r="AL30">
            <v>0</v>
          </cell>
        </row>
        <row r="31">
          <cell r="C31">
            <v>113</v>
          </cell>
          <cell r="E31">
            <v>113</v>
          </cell>
          <cell r="AL31">
            <v>192100</v>
          </cell>
        </row>
        <row r="32">
          <cell r="C32">
            <v>1447</v>
          </cell>
          <cell r="E32">
            <v>1447</v>
          </cell>
          <cell r="AL32">
            <v>1982390</v>
          </cell>
        </row>
        <row r="33">
          <cell r="C33">
            <v>0</v>
          </cell>
          <cell r="AL33">
            <v>0</v>
          </cell>
        </row>
        <row r="35">
          <cell r="C35">
            <v>0</v>
          </cell>
        </row>
        <row r="37">
          <cell r="C37">
            <v>419</v>
          </cell>
        </row>
        <row r="38">
          <cell r="C38">
            <v>496</v>
          </cell>
        </row>
        <row r="39">
          <cell r="C39">
            <v>38</v>
          </cell>
        </row>
        <row r="43">
          <cell r="C43">
            <v>39</v>
          </cell>
          <cell r="E43">
            <v>39</v>
          </cell>
          <cell r="AL43">
            <v>160290</v>
          </cell>
        </row>
        <row r="44">
          <cell r="C44">
            <v>745</v>
          </cell>
          <cell r="E44">
            <v>745</v>
          </cell>
          <cell r="AL44">
            <v>1683700</v>
          </cell>
        </row>
        <row r="45">
          <cell r="C45">
            <v>60</v>
          </cell>
          <cell r="E45">
            <v>60</v>
          </cell>
          <cell r="AL45">
            <v>135600</v>
          </cell>
        </row>
        <row r="46">
          <cell r="C46">
            <v>483</v>
          </cell>
          <cell r="E46">
            <v>483</v>
          </cell>
          <cell r="AL46">
            <v>333270</v>
          </cell>
        </row>
        <row r="48">
          <cell r="C48">
            <v>0</v>
          </cell>
        </row>
        <row r="52">
          <cell r="C52">
            <v>35</v>
          </cell>
          <cell r="E52">
            <v>35</v>
          </cell>
          <cell r="AL52">
            <v>68600</v>
          </cell>
        </row>
        <row r="53">
          <cell r="C53">
            <v>25</v>
          </cell>
          <cell r="E53">
            <v>25</v>
          </cell>
          <cell r="AL53">
            <v>49000</v>
          </cell>
        </row>
        <row r="54">
          <cell r="C54">
            <v>0</v>
          </cell>
          <cell r="AL54">
            <v>0</v>
          </cell>
        </row>
        <row r="56">
          <cell r="C56">
            <v>56</v>
          </cell>
        </row>
        <row r="57">
          <cell r="C57">
            <v>0</v>
          </cell>
        </row>
        <row r="61">
          <cell r="C61">
            <v>200</v>
          </cell>
          <cell r="E61">
            <v>200</v>
          </cell>
          <cell r="AL61">
            <v>170000</v>
          </cell>
        </row>
        <row r="62">
          <cell r="C62">
            <v>0</v>
          </cell>
          <cell r="AL62">
            <v>0</v>
          </cell>
        </row>
        <row r="63">
          <cell r="C63">
            <v>0</v>
          </cell>
          <cell r="AL63">
            <v>0</v>
          </cell>
        </row>
        <row r="66">
          <cell r="C66">
            <v>444</v>
          </cell>
          <cell r="E66">
            <v>406</v>
          </cell>
          <cell r="AL66">
            <v>304500</v>
          </cell>
        </row>
        <row r="67">
          <cell r="C67">
            <v>96</v>
          </cell>
          <cell r="E67">
            <v>96</v>
          </cell>
          <cell r="AL67">
            <v>1630080</v>
          </cell>
        </row>
        <row r="68">
          <cell r="C68">
            <v>136</v>
          </cell>
          <cell r="E68">
            <v>130</v>
          </cell>
          <cell r="AL68">
            <v>5070000</v>
          </cell>
        </row>
        <row r="69">
          <cell r="C69">
            <v>6107</v>
          </cell>
          <cell r="E69">
            <v>6107</v>
          </cell>
          <cell r="AL69">
            <v>13801820</v>
          </cell>
        </row>
        <row r="70">
          <cell r="C70">
            <v>0</v>
          </cell>
          <cell r="AL70">
            <v>0</v>
          </cell>
        </row>
        <row r="72">
          <cell r="C72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5">
          <cell r="C115">
            <v>4929</v>
          </cell>
          <cell r="E115">
            <v>4618</v>
          </cell>
          <cell r="AL115">
            <v>172297580</v>
          </cell>
        </row>
        <row r="116">
          <cell r="C116">
            <v>0</v>
          </cell>
          <cell r="AL116">
            <v>0</v>
          </cell>
        </row>
        <row r="117">
          <cell r="C117">
            <v>0</v>
          </cell>
          <cell r="AL117">
            <v>0</v>
          </cell>
        </row>
        <row r="118">
          <cell r="C118">
            <v>196</v>
          </cell>
          <cell r="E118">
            <v>196</v>
          </cell>
          <cell r="AL118">
            <v>30401560</v>
          </cell>
        </row>
        <row r="119">
          <cell r="C119">
            <v>0</v>
          </cell>
          <cell r="AL119">
            <v>0</v>
          </cell>
        </row>
        <row r="120">
          <cell r="C120">
            <v>0</v>
          </cell>
          <cell r="AL120">
            <v>0</v>
          </cell>
        </row>
        <row r="121">
          <cell r="C121">
            <v>204</v>
          </cell>
          <cell r="E121">
            <v>204</v>
          </cell>
          <cell r="AL121">
            <v>15283680</v>
          </cell>
        </row>
        <row r="122">
          <cell r="C122">
            <v>69</v>
          </cell>
          <cell r="E122">
            <v>69</v>
          </cell>
          <cell r="AL122">
            <v>5169480</v>
          </cell>
        </row>
        <row r="123">
          <cell r="C123">
            <v>0</v>
          </cell>
          <cell r="AL123">
            <v>0</v>
          </cell>
        </row>
        <row r="124">
          <cell r="C124">
            <v>150</v>
          </cell>
          <cell r="E124">
            <v>150</v>
          </cell>
          <cell r="AL124">
            <v>10081500</v>
          </cell>
        </row>
        <row r="125">
          <cell r="C125">
            <v>0</v>
          </cell>
          <cell r="AL125">
            <v>0</v>
          </cell>
        </row>
        <row r="126">
          <cell r="C126">
            <v>0</v>
          </cell>
          <cell r="AL126">
            <v>0</v>
          </cell>
        </row>
        <row r="127">
          <cell r="C127">
            <v>0</v>
          </cell>
          <cell r="AL127">
            <v>0</v>
          </cell>
        </row>
        <row r="130">
          <cell r="C130">
            <v>0</v>
          </cell>
          <cell r="AL130">
            <v>0</v>
          </cell>
        </row>
        <row r="131">
          <cell r="C131">
            <v>0</v>
          </cell>
          <cell r="AL131">
            <v>0</v>
          </cell>
        </row>
        <row r="132">
          <cell r="C132">
            <v>0</v>
          </cell>
          <cell r="AL132">
            <v>0</v>
          </cell>
        </row>
        <row r="133">
          <cell r="C133">
            <v>15</v>
          </cell>
          <cell r="E133">
            <v>15</v>
          </cell>
          <cell r="AL133">
            <v>82950</v>
          </cell>
        </row>
        <row r="134">
          <cell r="C134">
            <v>0</v>
          </cell>
          <cell r="AL134">
            <v>0</v>
          </cell>
        </row>
        <row r="135">
          <cell r="C135">
            <v>0</v>
          </cell>
          <cell r="AL135">
            <v>0</v>
          </cell>
        </row>
        <row r="136">
          <cell r="C136">
            <v>0</v>
          </cell>
          <cell r="AL136">
            <v>0</v>
          </cell>
        </row>
        <row r="137">
          <cell r="C137">
            <v>37</v>
          </cell>
          <cell r="E137">
            <v>37</v>
          </cell>
          <cell r="AL137">
            <v>267880</v>
          </cell>
        </row>
        <row r="138">
          <cell r="C138">
            <v>0</v>
          </cell>
          <cell r="AL138">
            <v>0</v>
          </cell>
        </row>
        <row r="139">
          <cell r="C139">
            <v>0</v>
          </cell>
          <cell r="AL139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210">
          <cell r="C210">
            <v>34312</v>
          </cell>
          <cell r="D210">
            <v>33940</v>
          </cell>
          <cell r="E210">
            <v>33940</v>
          </cell>
          <cell r="F210">
            <v>0</v>
          </cell>
          <cell r="G210">
            <v>372</v>
          </cell>
          <cell r="AA210">
            <v>11314</v>
          </cell>
          <cell r="AB210">
            <v>13046</v>
          </cell>
          <cell r="AC210">
            <v>9952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41</v>
          </cell>
          <cell r="AJ210">
            <v>0</v>
          </cell>
          <cell r="AL210">
            <v>37817430</v>
          </cell>
        </row>
        <row r="214">
          <cell r="E214">
            <v>367</v>
          </cell>
        </row>
        <row r="215">
          <cell r="E215">
            <v>496</v>
          </cell>
        </row>
        <row r="216">
          <cell r="E216">
            <v>288</v>
          </cell>
        </row>
        <row r="218">
          <cell r="E218">
            <v>30</v>
          </cell>
        </row>
        <row r="221">
          <cell r="E221">
            <v>1544</v>
          </cell>
        </row>
        <row r="222">
          <cell r="E222">
            <v>1416</v>
          </cell>
        </row>
        <row r="223">
          <cell r="E223">
            <v>664</v>
          </cell>
        </row>
        <row r="228">
          <cell r="E228">
            <v>971</v>
          </cell>
        </row>
        <row r="229">
          <cell r="E229">
            <v>846</v>
          </cell>
        </row>
        <row r="231">
          <cell r="E231">
            <v>3381</v>
          </cell>
        </row>
        <row r="232">
          <cell r="E232">
            <v>24</v>
          </cell>
        </row>
        <row r="233">
          <cell r="E233">
            <v>296</v>
          </cell>
        </row>
        <row r="234">
          <cell r="E234">
            <v>308</v>
          </cell>
        </row>
        <row r="235">
          <cell r="E235">
            <v>385</v>
          </cell>
        </row>
        <row r="236">
          <cell r="E236">
            <v>147</v>
          </cell>
        </row>
        <row r="238">
          <cell r="E238">
            <v>8181</v>
          </cell>
        </row>
        <row r="244">
          <cell r="E244">
            <v>1343</v>
          </cell>
        </row>
        <row r="245">
          <cell r="E245">
            <v>473</v>
          </cell>
        </row>
        <row r="247">
          <cell r="E247">
            <v>2444</v>
          </cell>
        </row>
        <row r="248">
          <cell r="E248">
            <v>946</v>
          </cell>
        </row>
        <row r="249">
          <cell r="E249">
            <v>2321</v>
          </cell>
        </row>
        <row r="250">
          <cell r="E250">
            <v>92</v>
          </cell>
        </row>
        <row r="253">
          <cell r="E253">
            <v>336</v>
          </cell>
        </row>
        <row r="256">
          <cell r="E256">
            <v>3195</v>
          </cell>
        </row>
        <row r="259">
          <cell r="E259">
            <v>1138</v>
          </cell>
        </row>
        <row r="262">
          <cell r="E262">
            <v>3005</v>
          </cell>
        </row>
        <row r="263">
          <cell r="E263">
            <v>846</v>
          </cell>
        </row>
        <row r="272">
          <cell r="C272">
            <v>35761</v>
          </cell>
          <cell r="D272">
            <v>35483</v>
          </cell>
          <cell r="E272">
            <v>35483</v>
          </cell>
          <cell r="F272">
            <v>0</v>
          </cell>
          <cell r="G272">
            <v>278</v>
          </cell>
          <cell r="AA272">
            <v>11623</v>
          </cell>
          <cell r="AB272">
            <v>13801</v>
          </cell>
          <cell r="AC272">
            <v>10337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15</v>
          </cell>
          <cell r="AJ272">
            <v>0</v>
          </cell>
          <cell r="AL272">
            <v>51437060</v>
          </cell>
        </row>
        <row r="311">
          <cell r="C311">
            <v>2256</v>
          </cell>
          <cell r="D311">
            <v>2245</v>
          </cell>
          <cell r="E311">
            <v>2245</v>
          </cell>
          <cell r="F311">
            <v>0</v>
          </cell>
          <cell r="G311">
            <v>11</v>
          </cell>
          <cell r="AA311">
            <v>173</v>
          </cell>
          <cell r="AB311">
            <v>2049</v>
          </cell>
          <cell r="AC311">
            <v>34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52</v>
          </cell>
          <cell r="AJ311">
            <v>0</v>
          </cell>
          <cell r="AL311">
            <v>8891030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2</v>
          </cell>
          <cell r="AJ318">
            <v>0</v>
          </cell>
          <cell r="AL318">
            <v>0</v>
          </cell>
        </row>
        <row r="374">
          <cell r="C374">
            <v>2374</v>
          </cell>
          <cell r="D374">
            <v>2353</v>
          </cell>
          <cell r="E374">
            <v>2353</v>
          </cell>
          <cell r="F374">
            <v>0</v>
          </cell>
          <cell r="G374">
            <v>21</v>
          </cell>
          <cell r="AA374">
            <v>998</v>
          </cell>
          <cell r="AB374">
            <v>491</v>
          </cell>
          <cell r="AC374">
            <v>885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96</v>
          </cell>
          <cell r="AJ374">
            <v>0</v>
          </cell>
          <cell r="AL374">
            <v>12704750</v>
          </cell>
        </row>
        <row r="411">
          <cell r="C411">
            <v>4324</v>
          </cell>
          <cell r="D411">
            <v>4311</v>
          </cell>
          <cell r="E411">
            <v>4311</v>
          </cell>
          <cell r="F411">
            <v>0</v>
          </cell>
          <cell r="G411">
            <v>13</v>
          </cell>
          <cell r="AA411">
            <v>980</v>
          </cell>
          <cell r="AB411">
            <v>3161</v>
          </cell>
          <cell r="AC411">
            <v>183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L411">
            <v>12758210</v>
          </cell>
        </row>
        <row r="420">
          <cell r="E420">
            <v>8</v>
          </cell>
        </row>
        <row r="427">
          <cell r="E427">
            <v>29</v>
          </cell>
        </row>
        <row r="432">
          <cell r="C432">
            <v>37</v>
          </cell>
          <cell r="D432">
            <v>37</v>
          </cell>
          <cell r="E432">
            <v>37</v>
          </cell>
          <cell r="F432">
            <v>0</v>
          </cell>
          <cell r="G432">
            <v>0</v>
          </cell>
          <cell r="AA432">
            <v>1</v>
          </cell>
          <cell r="AB432">
            <v>36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L432">
            <v>111810</v>
          </cell>
        </row>
        <row r="451">
          <cell r="C451">
            <v>644</v>
          </cell>
          <cell r="D451">
            <v>644</v>
          </cell>
          <cell r="E451">
            <v>644</v>
          </cell>
          <cell r="F451">
            <v>0</v>
          </cell>
          <cell r="G451">
            <v>0</v>
          </cell>
          <cell r="AA451">
            <v>140</v>
          </cell>
          <cell r="AB451">
            <v>500</v>
          </cell>
          <cell r="AC451">
            <v>4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7</v>
          </cell>
          <cell r="AJ451">
            <v>0</v>
          </cell>
          <cell r="AL451">
            <v>3059620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73">
          <cell r="C473">
            <v>4766</v>
          </cell>
          <cell r="D473">
            <v>4414</v>
          </cell>
          <cell r="E473">
            <v>4414</v>
          </cell>
          <cell r="F473">
            <v>0</v>
          </cell>
          <cell r="G473">
            <v>352</v>
          </cell>
          <cell r="AA473">
            <v>3032</v>
          </cell>
          <cell r="AB473">
            <v>1575</v>
          </cell>
          <cell r="AC473">
            <v>159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7">
          <cell r="E477">
            <v>17</v>
          </cell>
        </row>
        <row r="478">
          <cell r="E478">
            <v>2</v>
          </cell>
        </row>
        <row r="479">
          <cell r="E479">
            <v>1</v>
          </cell>
        </row>
        <row r="485">
          <cell r="E485">
            <v>17</v>
          </cell>
        </row>
        <row r="509">
          <cell r="E509">
            <v>17</v>
          </cell>
        </row>
        <row r="512">
          <cell r="C512">
            <v>54</v>
          </cell>
          <cell r="D512">
            <v>54</v>
          </cell>
          <cell r="E512">
            <v>54</v>
          </cell>
          <cell r="F512">
            <v>0</v>
          </cell>
          <cell r="G512">
            <v>0</v>
          </cell>
          <cell r="AA512">
            <v>17</v>
          </cell>
          <cell r="AB512">
            <v>29</v>
          </cell>
          <cell r="AC512">
            <v>8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1</v>
          </cell>
          <cell r="AJ512">
            <v>0</v>
          </cell>
          <cell r="AL512">
            <v>166350</v>
          </cell>
        </row>
        <row r="542">
          <cell r="C542">
            <v>2802</v>
          </cell>
          <cell r="D542">
            <v>2794</v>
          </cell>
          <cell r="E542">
            <v>2794</v>
          </cell>
          <cell r="F542">
            <v>0</v>
          </cell>
          <cell r="G542">
            <v>8</v>
          </cell>
          <cell r="AA542">
            <v>115</v>
          </cell>
          <cell r="AB542">
            <v>1747</v>
          </cell>
          <cell r="AC542">
            <v>1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L542">
            <v>3943970</v>
          </cell>
        </row>
        <row r="546">
          <cell r="E546">
            <v>37</v>
          </cell>
        </row>
        <row r="549">
          <cell r="E549">
            <v>38</v>
          </cell>
        </row>
        <row r="550">
          <cell r="E550">
            <v>814</v>
          </cell>
        </row>
        <row r="551">
          <cell r="E551">
            <v>75</v>
          </cell>
        </row>
        <row r="552">
          <cell r="E552">
            <v>104</v>
          </cell>
        </row>
        <row r="553">
          <cell r="E553">
            <v>16</v>
          </cell>
        </row>
        <row r="554">
          <cell r="E554">
            <v>23</v>
          </cell>
        </row>
        <row r="557">
          <cell r="E557">
            <v>85</v>
          </cell>
        </row>
        <row r="558">
          <cell r="E558">
            <v>2</v>
          </cell>
        </row>
        <row r="559">
          <cell r="E559">
            <v>7</v>
          </cell>
        </row>
        <row r="560">
          <cell r="E560">
            <v>1</v>
          </cell>
        </row>
        <row r="561">
          <cell r="E561">
            <v>1</v>
          </cell>
        </row>
        <row r="562">
          <cell r="E562">
            <v>1</v>
          </cell>
        </row>
        <row r="563">
          <cell r="E563">
            <v>2</v>
          </cell>
        </row>
        <row r="566">
          <cell r="E566">
            <v>2</v>
          </cell>
        </row>
        <row r="568">
          <cell r="E568">
            <v>9</v>
          </cell>
        </row>
        <row r="569">
          <cell r="E569">
            <v>2</v>
          </cell>
        </row>
        <row r="571">
          <cell r="E571">
            <v>30</v>
          </cell>
        </row>
        <row r="572">
          <cell r="E572">
            <v>173</v>
          </cell>
        </row>
        <row r="573">
          <cell r="E573">
            <v>8</v>
          </cell>
        </row>
        <row r="577">
          <cell r="E577">
            <v>43</v>
          </cell>
        </row>
        <row r="578">
          <cell r="E578">
            <v>21</v>
          </cell>
        </row>
        <row r="579">
          <cell r="E579">
            <v>3</v>
          </cell>
        </row>
        <row r="580">
          <cell r="E580">
            <v>48</v>
          </cell>
        </row>
        <row r="581">
          <cell r="E581">
            <v>48</v>
          </cell>
        </row>
        <row r="582">
          <cell r="E582">
            <v>4</v>
          </cell>
        </row>
        <row r="583">
          <cell r="E583">
            <v>2</v>
          </cell>
        </row>
        <row r="584">
          <cell r="E584">
            <v>9</v>
          </cell>
        </row>
        <row r="585">
          <cell r="E585">
            <v>199</v>
          </cell>
        </row>
        <row r="586">
          <cell r="E586">
            <v>62</v>
          </cell>
        </row>
        <row r="587">
          <cell r="E587">
            <v>19</v>
          </cell>
        </row>
        <row r="589">
          <cell r="E589">
            <v>668</v>
          </cell>
        </row>
        <row r="590">
          <cell r="E590">
            <v>11</v>
          </cell>
        </row>
        <row r="591">
          <cell r="E591">
            <v>3</v>
          </cell>
        </row>
        <row r="592">
          <cell r="E592">
            <v>2</v>
          </cell>
        </row>
        <row r="594">
          <cell r="E594">
            <v>22</v>
          </cell>
        </row>
        <row r="595">
          <cell r="E595">
            <v>388</v>
          </cell>
        </row>
        <row r="596">
          <cell r="E596">
            <v>64</v>
          </cell>
        </row>
        <row r="598">
          <cell r="E598">
            <v>3</v>
          </cell>
        </row>
        <row r="600">
          <cell r="C600">
            <v>3094</v>
          </cell>
          <cell r="D600">
            <v>3049</v>
          </cell>
          <cell r="E600">
            <v>3049</v>
          </cell>
          <cell r="F600">
            <v>0</v>
          </cell>
          <cell r="G600">
            <v>45</v>
          </cell>
          <cell r="AA600">
            <v>332</v>
          </cell>
          <cell r="AB600">
            <v>1068</v>
          </cell>
          <cell r="AC600">
            <v>1694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L600">
            <v>26607750</v>
          </cell>
        </row>
        <row r="623">
          <cell r="C623">
            <v>5</v>
          </cell>
          <cell r="D623">
            <v>5</v>
          </cell>
          <cell r="E623">
            <v>5</v>
          </cell>
          <cell r="F623">
            <v>0</v>
          </cell>
          <cell r="G623">
            <v>0</v>
          </cell>
          <cell r="AA623">
            <v>0</v>
          </cell>
          <cell r="AB623">
            <v>5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L623">
            <v>115600</v>
          </cell>
        </row>
        <row r="650">
          <cell r="C650">
            <v>1262</v>
          </cell>
          <cell r="D650">
            <v>1261</v>
          </cell>
          <cell r="E650">
            <v>1261</v>
          </cell>
          <cell r="F650">
            <v>0</v>
          </cell>
          <cell r="G650">
            <v>1</v>
          </cell>
          <cell r="AA650">
            <v>163</v>
          </cell>
          <cell r="AB650">
            <v>424</v>
          </cell>
          <cell r="AC650">
            <v>675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L650">
            <v>65215740</v>
          </cell>
        </row>
        <row r="652">
          <cell r="C652">
            <v>254</v>
          </cell>
          <cell r="D652">
            <v>254</v>
          </cell>
          <cell r="E652">
            <v>254</v>
          </cell>
          <cell r="AB652">
            <v>254</v>
          </cell>
          <cell r="AL652">
            <v>1460500</v>
          </cell>
        </row>
        <row r="653">
          <cell r="C653">
            <v>240</v>
          </cell>
          <cell r="D653">
            <v>240</v>
          </cell>
          <cell r="E653">
            <v>240</v>
          </cell>
          <cell r="AA653">
            <v>66</v>
          </cell>
          <cell r="AB653">
            <v>174</v>
          </cell>
          <cell r="AL653">
            <v>5052000</v>
          </cell>
        </row>
        <row r="672">
          <cell r="C672">
            <v>1298</v>
          </cell>
          <cell r="D672">
            <v>1298</v>
          </cell>
          <cell r="E672">
            <v>1298</v>
          </cell>
          <cell r="F672">
            <v>0</v>
          </cell>
          <cell r="G672">
            <v>0</v>
          </cell>
          <cell r="AA672">
            <v>449</v>
          </cell>
          <cell r="AB672">
            <v>849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19070230</v>
          </cell>
        </row>
        <row r="704"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1</v>
          </cell>
          <cell r="AJ704">
            <v>0</v>
          </cell>
          <cell r="AL704">
            <v>0</v>
          </cell>
        </row>
        <row r="763"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7"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L777">
            <v>0</v>
          </cell>
        </row>
        <row r="781"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8"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L788">
            <v>0</v>
          </cell>
        </row>
        <row r="797"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801"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5"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L805">
            <v>0</v>
          </cell>
        </row>
        <row r="809"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L809">
            <v>0</v>
          </cell>
        </row>
        <row r="817"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20"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8"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33"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51"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L851">
            <v>0</v>
          </cell>
        </row>
        <row r="869"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930">
          <cell r="C930">
            <v>4387</v>
          </cell>
          <cell r="D930">
            <v>4387</v>
          </cell>
          <cell r="E930">
            <v>4387</v>
          </cell>
          <cell r="F930">
            <v>0</v>
          </cell>
          <cell r="G930">
            <v>0</v>
          </cell>
          <cell r="AA930">
            <v>2115</v>
          </cell>
          <cell r="AB930">
            <v>2272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46">
          <cell r="C946">
            <v>531</v>
          </cell>
          <cell r="E946">
            <v>531</v>
          </cell>
          <cell r="AL946">
            <v>5182270</v>
          </cell>
        </row>
        <row r="958"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579</v>
          </cell>
          <cell r="AJ958">
            <v>0</v>
          </cell>
          <cell r="AL958">
            <v>0</v>
          </cell>
        </row>
        <row r="961">
          <cell r="C961">
            <v>0</v>
          </cell>
        </row>
        <row r="981">
          <cell r="C981">
            <v>3</v>
          </cell>
          <cell r="E981">
            <v>3</v>
          </cell>
        </row>
        <row r="983">
          <cell r="C983">
            <v>240</v>
          </cell>
          <cell r="E983">
            <v>240</v>
          </cell>
          <cell r="AL983">
            <v>1872000</v>
          </cell>
        </row>
        <row r="984">
          <cell r="C984">
            <v>299</v>
          </cell>
          <cell r="E984">
            <v>299</v>
          </cell>
          <cell r="AL984">
            <v>914940</v>
          </cell>
        </row>
        <row r="985">
          <cell r="C985">
            <v>578</v>
          </cell>
          <cell r="E985">
            <v>578</v>
          </cell>
          <cell r="AL985">
            <v>1768680</v>
          </cell>
        </row>
        <row r="986">
          <cell r="C986">
            <v>15</v>
          </cell>
          <cell r="E986">
            <v>15</v>
          </cell>
          <cell r="AL986">
            <v>182400</v>
          </cell>
        </row>
        <row r="987">
          <cell r="C987">
            <v>30</v>
          </cell>
          <cell r="E987">
            <v>30</v>
          </cell>
          <cell r="AL987">
            <v>426900</v>
          </cell>
        </row>
        <row r="988">
          <cell r="C988">
            <v>13</v>
          </cell>
          <cell r="E988">
            <v>13</v>
          </cell>
          <cell r="AL988">
            <v>419900</v>
          </cell>
        </row>
        <row r="989">
          <cell r="C989">
            <v>0</v>
          </cell>
          <cell r="AL989">
            <v>0</v>
          </cell>
        </row>
        <row r="990">
          <cell r="C990">
            <v>0</v>
          </cell>
          <cell r="AL990">
            <v>0</v>
          </cell>
        </row>
        <row r="993">
          <cell r="C993">
            <v>12</v>
          </cell>
          <cell r="E993">
            <v>12</v>
          </cell>
          <cell r="AL993">
            <v>193440</v>
          </cell>
        </row>
        <row r="994">
          <cell r="C994">
            <v>0</v>
          </cell>
          <cell r="AL994">
            <v>0</v>
          </cell>
        </row>
        <row r="995">
          <cell r="C995">
            <v>0</v>
          </cell>
          <cell r="AL995">
            <v>0</v>
          </cell>
        </row>
        <row r="996">
          <cell r="C996">
            <v>0</v>
          </cell>
          <cell r="AL996">
            <v>0</v>
          </cell>
        </row>
        <row r="997">
          <cell r="C997">
            <v>0</v>
          </cell>
          <cell r="AL997">
            <v>0</v>
          </cell>
        </row>
        <row r="998">
          <cell r="C998">
            <v>0</v>
          </cell>
          <cell r="AL998">
            <v>0</v>
          </cell>
        </row>
        <row r="999">
          <cell r="C999">
            <v>12</v>
          </cell>
          <cell r="D999">
            <v>12</v>
          </cell>
          <cell r="E999">
            <v>12</v>
          </cell>
          <cell r="F999">
            <v>0</v>
          </cell>
          <cell r="G999">
            <v>0</v>
          </cell>
          <cell r="AA999">
            <v>3</v>
          </cell>
          <cell r="AB999">
            <v>9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</row>
        <row r="1053">
          <cell r="C1053">
            <v>2</v>
          </cell>
          <cell r="D1053">
            <v>2</v>
          </cell>
          <cell r="E1053">
            <v>2</v>
          </cell>
          <cell r="F1053">
            <v>0</v>
          </cell>
          <cell r="G1053">
            <v>0</v>
          </cell>
          <cell r="AA1053">
            <v>2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125">
          <cell r="C1125">
            <v>2</v>
          </cell>
          <cell r="H1125">
            <v>0</v>
          </cell>
          <cell r="I1125">
            <v>0</v>
          </cell>
          <cell r="J1125">
            <v>0</v>
          </cell>
          <cell r="K1125">
            <v>2</v>
          </cell>
          <cell r="L1125">
            <v>0</v>
          </cell>
          <cell r="M1125">
            <v>0</v>
          </cell>
          <cell r="N1125">
            <v>0</v>
          </cell>
          <cell r="P1125">
            <v>0</v>
          </cell>
          <cell r="Q1125">
            <v>0</v>
          </cell>
          <cell r="S1125">
            <v>0</v>
          </cell>
          <cell r="T1125">
            <v>2</v>
          </cell>
          <cell r="V1125">
            <v>0</v>
          </cell>
          <cell r="W1125">
            <v>0</v>
          </cell>
          <cell r="Y1125">
            <v>0</v>
          </cell>
          <cell r="Z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L1125">
            <v>0</v>
          </cell>
        </row>
        <row r="1182">
          <cell r="C1182">
            <v>1529</v>
          </cell>
          <cell r="D1182">
            <v>1528</v>
          </cell>
          <cell r="E1182">
            <v>1528</v>
          </cell>
          <cell r="F1182">
            <v>0</v>
          </cell>
          <cell r="G1182">
            <v>1</v>
          </cell>
          <cell r="AA1182">
            <v>7</v>
          </cell>
          <cell r="AB1182">
            <v>1504</v>
          </cell>
          <cell r="AC1182">
            <v>18</v>
          </cell>
          <cell r="AD1182">
            <v>0</v>
          </cell>
          <cell r="AE1182">
            <v>0</v>
          </cell>
          <cell r="AF1182">
            <v>0</v>
          </cell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262">
          <cell r="C1262">
            <v>67</v>
          </cell>
          <cell r="H1262">
            <v>66</v>
          </cell>
          <cell r="I1262">
            <v>63</v>
          </cell>
          <cell r="J1262">
            <v>3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P1262">
            <v>0</v>
          </cell>
          <cell r="Q1262">
            <v>1</v>
          </cell>
          <cell r="S1262">
            <v>0</v>
          </cell>
          <cell r="T1262">
            <v>46</v>
          </cell>
          <cell r="V1262">
            <v>0</v>
          </cell>
          <cell r="W1262">
            <v>0</v>
          </cell>
          <cell r="Y1262">
            <v>0</v>
          </cell>
          <cell r="Z1262">
            <v>1</v>
          </cell>
          <cell r="AD1262">
            <v>0</v>
          </cell>
          <cell r="AE1262">
            <v>0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L1262">
            <v>27804600</v>
          </cell>
        </row>
        <row r="1327">
          <cell r="C1327">
            <v>496</v>
          </cell>
          <cell r="D1327">
            <v>496</v>
          </cell>
          <cell r="E1327">
            <v>496</v>
          </cell>
          <cell r="F1327">
            <v>0</v>
          </cell>
          <cell r="G1327">
            <v>0</v>
          </cell>
          <cell r="AA1327">
            <v>37</v>
          </cell>
          <cell r="AB1327">
            <v>456</v>
          </cell>
          <cell r="AC1327">
            <v>3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401">
          <cell r="I1401">
            <v>16</v>
          </cell>
          <cell r="L1401">
            <v>2</v>
          </cell>
          <cell r="AL1401">
            <v>1838680</v>
          </cell>
        </row>
        <row r="1404">
          <cell r="C1404">
            <v>33</v>
          </cell>
          <cell r="H1404">
            <v>24</v>
          </cell>
          <cell r="I1404">
            <v>16</v>
          </cell>
          <cell r="J1404">
            <v>8</v>
          </cell>
          <cell r="K1404">
            <v>6</v>
          </cell>
          <cell r="L1404">
            <v>2</v>
          </cell>
          <cell r="M1404">
            <v>1</v>
          </cell>
          <cell r="N1404">
            <v>0</v>
          </cell>
          <cell r="P1404">
            <v>12</v>
          </cell>
          <cell r="Q1404">
            <v>5</v>
          </cell>
          <cell r="S1404">
            <v>0</v>
          </cell>
          <cell r="T1404">
            <v>0</v>
          </cell>
          <cell r="V1404">
            <v>0</v>
          </cell>
          <cell r="W1404">
            <v>0</v>
          </cell>
          <cell r="Y1404">
            <v>0</v>
          </cell>
          <cell r="Z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6">
          <cell r="C1406">
            <v>0</v>
          </cell>
          <cell r="AL1406">
            <v>0</v>
          </cell>
        </row>
        <row r="1407"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68">
          <cell r="C1468">
            <v>14</v>
          </cell>
          <cell r="H1468">
            <v>10</v>
          </cell>
          <cell r="I1468">
            <v>10</v>
          </cell>
          <cell r="J1468">
            <v>0</v>
          </cell>
          <cell r="K1468">
            <v>4</v>
          </cell>
          <cell r="L1468">
            <v>0</v>
          </cell>
          <cell r="M1468">
            <v>0</v>
          </cell>
          <cell r="N1468">
            <v>0</v>
          </cell>
          <cell r="P1468">
            <v>0</v>
          </cell>
          <cell r="Q1468">
            <v>8</v>
          </cell>
          <cell r="S1468">
            <v>0</v>
          </cell>
          <cell r="T1468">
            <v>1</v>
          </cell>
          <cell r="V1468">
            <v>0</v>
          </cell>
          <cell r="W1468">
            <v>0</v>
          </cell>
          <cell r="Y1468">
            <v>0</v>
          </cell>
          <cell r="Z1468">
            <v>0</v>
          </cell>
          <cell r="AD1468">
            <v>0</v>
          </cell>
          <cell r="AE1468">
            <v>0</v>
          </cell>
          <cell r="AF1468">
            <v>0</v>
          </cell>
          <cell r="AG1468">
            <v>0</v>
          </cell>
          <cell r="AH1468">
            <v>0</v>
          </cell>
          <cell r="AI1468">
            <v>0</v>
          </cell>
          <cell r="AJ1468">
            <v>0</v>
          </cell>
          <cell r="AL1468">
            <v>1192510</v>
          </cell>
        </row>
        <row r="1537">
          <cell r="C1537">
            <v>45</v>
          </cell>
          <cell r="H1537">
            <v>45</v>
          </cell>
          <cell r="I1537">
            <v>45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P1537">
            <v>0</v>
          </cell>
          <cell r="Q1537">
            <v>0</v>
          </cell>
          <cell r="S1537">
            <v>0</v>
          </cell>
          <cell r="T1537">
            <v>0</v>
          </cell>
          <cell r="V1537">
            <v>0</v>
          </cell>
          <cell r="W1537">
            <v>0</v>
          </cell>
          <cell r="Y1537">
            <v>2</v>
          </cell>
          <cell r="Z1537">
            <v>3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0</v>
          </cell>
          <cell r="AL1537">
            <v>2537990</v>
          </cell>
        </row>
        <row r="1555">
          <cell r="C1555">
            <v>106</v>
          </cell>
          <cell r="D1555">
            <v>105</v>
          </cell>
          <cell r="E1555">
            <v>105</v>
          </cell>
          <cell r="F1555">
            <v>0</v>
          </cell>
          <cell r="G1555">
            <v>1</v>
          </cell>
          <cell r="AA1555">
            <v>106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0</v>
          </cell>
        </row>
        <row r="1582">
          <cell r="C1582">
            <v>108</v>
          </cell>
          <cell r="H1582">
            <v>94</v>
          </cell>
          <cell r="I1582">
            <v>94</v>
          </cell>
          <cell r="J1582">
            <v>0</v>
          </cell>
          <cell r="K1582">
            <v>14</v>
          </cell>
          <cell r="L1582">
            <v>0</v>
          </cell>
          <cell r="M1582">
            <v>0</v>
          </cell>
          <cell r="N1582">
            <v>0</v>
          </cell>
          <cell r="P1582">
            <v>0</v>
          </cell>
          <cell r="Q1582">
            <v>0</v>
          </cell>
          <cell r="S1582">
            <v>0</v>
          </cell>
          <cell r="T1582">
            <v>0</v>
          </cell>
          <cell r="V1582">
            <v>0</v>
          </cell>
          <cell r="W1582">
            <v>0</v>
          </cell>
          <cell r="Y1582">
            <v>1</v>
          </cell>
          <cell r="Z1582">
            <v>0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0</v>
          </cell>
          <cell r="AL1582">
            <v>3275790</v>
          </cell>
        </row>
        <row r="1691">
          <cell r="C1691">
            <v>19614</v>
          </cell>
          <cell r="D1691">
            <v>15114</v>
          </cell>
          <cell r="E1691">
            <v>15114</v>
          </cell>
          <cell r="F1691">
            <v>0</v>
          </cell>
          <cell r="G1691">
            <v>4500</v>
          </cell>
          <cell r="AA1691">
            <v>18221</v>
          </cell>
          <cell r="AB1691">
            <v>601</v>
          </cell>
          <cell r="AC1691">
            <v>792</v>
          </cell>
          <cell r="AD1691">
            <v>0</v>
          </cell>
          <cell r="AE1691">
            <v>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</row>
        <row r="1693">
          <cell r="C1693">
            <v>752</v>
          </cell>
          <cell r="E1693">
            <v>717</v>
          </cell>
          <cell r="AL1693">
            <v>3957840</v>
          </cell>
        </row>
        <row r="1694">
          <cell r="C1694">
            <v>16</v>
          </cell>
          <cell r="E1694">
            <v>16</v>
          </cell>
          <cell r="AL1694">
            <v>248800</v>
          </cell>
        </row>
        <row r="1695">
          <cell r="C1695">
            <v>67</v>
          </cell>
          <cell r="E1695">
            <v>67</v>
          </cell>
          <cell r="AL1695">
            <v>1767460</v>
          </cell>
        </row>
        <row r="1696">
          <cell r="C1696">
            <v>0</v>
          </cell>
          <cell r="AL1696">
            <v>0</v>
          </cell>
        </row>
        <row r="1697">
          <cell r="C1697">
            <v>129</v>
          </cell>
          <cell r="E1697">
            <v>129</v>
          </cell>
          <cell r="AL1697">
            <v>7240770</v>
          </cell>
        </row>
        <row r="1698">
          <cell r="C1698">
            <v>0</v>
          </cell>
          <cell r="AL1698">
            <v>0</v>
          </cell>
        </row>
        <row r="1699">
          <cell r="C1699">
            <v>0</v>
          </cell>
          <cell r="AL1699">
            <v>0</v>
          </cell>
        </row>
        <row r="1700">
          <cell r="C1700">
            <v>0</v>
          </cell>
          <cell r="AL1700">
            <v>0</v>
          </cell>
        </row>
        <row r="1701">
          <cell r="C1701">
            <v>0</v>
          </cell>
          <cell r="AL1701">
            <v>0</v>
          </cell>
        </row>
        <row r="1702">
          <cell r="C1702">
            <v>0</v>
          </cell>
          <cell r="AL1702">
            <v>0</v>
          </cell>
        </row>
        <row r="1703">
          <cell r="C1703">
            <v>0</v>
          </cell>
          <cell r="AL1703">
            <v>0</v>
          </cell>
        </row>
        <row r="1704">
          <cell r="C1704">
            <v>0</v>
          </cell>
          <cell r="AL1704">
            <v>0</v>
          </cell>
        </row>
        <row r="1705">
          <cell r="C1705">
            <v>0</v>
          </cell>
          <cell r="AL1705">
            <v>0</v>
          </cell>
        </row>
        <row r="1706">
          <cell r="C1706">
            <v>0</v>
          </cell>
          <cell r="AL1706">
            <v>0</v>
          </cell>
        </row>
        <row r="1707">
          <cell r="C1707">
            <v>0</v>
          </cell>
          <cell r="AL1707">
            <v>0</v>
          </cell>
        </row>
        <row r="1708">
          <cell r="C1708">
            <v>0</v>
          </cell>
          <cell r="AL1708">
            <v>0</v>
          </cell>
        </row>
        <row r="1709">
          <cell r="C1709">
            <v>0</v>
          </cell>
          <cell r="AL1709">
            <v>0</v>
          </cell>
        </row>
        <row r="1710">
          <cell r="C1710">
            <v>0</v>
          </cell>
          <cell r="AL1710">
            <v>0</v>
          </cell>
        </row>
        <row r="1711">
          <cell r="C1711">
            <v>0</v>
          </cell>
          <cell r="AL1711">
            <v>0</v>
          </cell>
        </row>
        <row r="1712">
          <cell r="C1712">
            <v>0</v>
          </cell>
          <cell r="AL1712">
            <v>0</v>
          </cell>
        </row>
        <row r="1713">
          <cell r="C1713">
            <v>0</v>
          </cell>
          <cell r="AL1713">
            <v>0</v>
          </cell>
        </row>
        <row r="1714">
          <cell r="C1714">
            <v>0</v>
          </cell>
          <cell r="AL1714">
            <v>0</v>
          </cell>
        </row>
        <row r="1715">
          <cell r="C1715">
            <v>0</v>
          </cell>
          <cell r="AL1715">
            <v>0</v>
          </cell>
        </row>
        <row r="1716">
          <cell r="C1716">
            <v>0</v>
          </cell>
          <cell r="AL1716">
            <v>0</v>
          </cell>
        </row>
        <row r="1717">
          <cell r="C1717">
            <v>964</v>
          </cell>
          <cell r="D1717">
            <v>929</v>
          </cell>
          <cell r="E1717">
            <v>929</v>
          </cell>
          <cell r="F1717">
            <v>0</v>
          </cell>
          <cell r="G1717">
            <v>35</v>
          </cell>
          <cell r="AA1717">
            <v>208</v>
          </cell>
          <cell r="AB1717">
            <v>467</v>
          </cell>
          <cell r="AC1717">
            <v>289</v>
          </cell>
          <cell r="AD1717">
            <v>0</v>
          </cell>
          <cell r="AE1717">
            <v>0</v>
          </cell>
          <cell r="AF1717">
            <v>0</v>
          </cell>
          <cell r="AG1717">
            <v>0</v>
          </cell>
          <cell r="AH1717">
            <v>0</v>
          </cell>
          <cell r="AI1717">
            <v>0</v>
          </cell>
          <cell r="AJ1717">
            <v>0</v>
          </cell>
        </row>
        <row r="1719"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  <cell r="AE1719">
            <v>0</v>
          </cell>
          <cell r="AF1719">
            <v>0</v>
          </cell>
          <cell r="AG1719">
            <v>0</v>
          </cell>
          <cell r="AH1719">
            <v>0</v>
          </cell>
          <cell r="AI1719">
            <v>0</v>
          </cell>
          <cell r="AJ1719">
            <v>0</v>
          </cell>
        </row>
        <row r="1787">
          <cell r="I1787">
            <v>2</v>
          </cell>
          <cell r="L1787">
            <v>0</v>
          </cell>
          <cell r="P1787">
            <v>0</v>
          </cell>
          <cell r="Q1787">
            <v>0</v>
          </cell>
          <cell r="S1787">
            <v>0</v>
          </cell>
          <cell r="T1787">
            <v>0</v>
          </cell>
          <cell r="V1787">
            <v>0</v>
          </cell>
          <cell r="W1787">
            <v>0</v>
          </cell>
          <cell r="Y1787">
            <v>0</v>
          </cell>
          <cell r="Z1787">
            <v>0</v>
          </cell>
          <cell r="AL1787">
            <v>176040</v>
          </cell>
        </row>
        <row r="1790">
          <cell r="C1790">
            <v>0</v>
          </cell>
        </row>
        <row r="1799">
          <cell r="P1799">
            <v>0</v>
          </cell>
          <cell r="Q1799">
            <v>0</v>
          </cell>
          <cell r="S1799">
            <v>0</v>
          </cell>
          <cell r="T1799">
            <v>0</v>
          </cell>
          <cell r="V1799">
            <v>0</v>
          </cell>
          <cell r="W1799">
            <v>0</v>
          </cell>
          <cell r="Y1799">
            <v>0</v>
          </cell>
          <cell r="Z1799">
            <v>0</v>
          </cell>
        </row>
        <row r="1800">
          <cell r="C1800">
            <v>2</v>
          </cell>
          <cell r="H1800">
            <v>2</v>
          </cell>
          <cell r="I1800">
            <v>2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AD1800">
            <v>0</v>
          </cell>
          <cell r="AE1800">
            <v>0</v>
          </cell>
          <cell r="AF1800">
            <v>0</v>
          </cell>
          <cell r="AG1800">
            <v>0</v>
          </cell>
          <cell r="AH1800">
            <v>0</v>
          </cell>
          <cell r="AI1800">
            <v>0</v>
          </cell>
          <cell r="AJ1800">
            <v>0</v>
          </cell>
        </row>
        <row r="1866">
          <cell r="I1866">
            <v>7</v>
          </cell>
          <cell r="L1866">
            <v>1</v>
          </cell>
          <cell r="AL1866">
            <v>1012105</v>
          </cell>
        </row>
        <row r="1870">
          <cell r="C1870">
            <v>8</v>
          </cell>
          <cell r="H1870">
            <v>7</v>
          </cell>
          <cell r="I1870">
            <v>7</v>
          </cell>
          <cell r="J1870">
            <v>0</v>
          </cell>
          <cell r="K1870">
            <v>0</v>
          </cell>
          <cell r="L1870">
            <v>1</v>
          </cell>
          <cell r="M1870">
            <v>0</v>
          </cell>
          <cell r="N1870">
            <v>0</v>
          </cell>
          <cell r="P1870">
            <v>0</v>
          </cell>
          <cell r="Q1870">
            <v>0</v>
          </cell>
          <cell r="S1870">
            <v>0</v>
          </cell>
          <cell r="T1870">
            <v>0</v>
          </cell>
          <cell r="V1870">
            <v>0</v>
          </cell>
          <cell r="W1870">
            <v>0</v>
          </cell>
          <cell r="Y1870">
            <v>0</v>
          </cell>
          <cell r="Z1870">
            <v>4</v>
          </cell>
          <cell r="AD1870">
            <v>0</v>
          </cell>
          <cell r="AE1870">
            <v>0</v>
          </cell>
          <cell r="AF1870">
            <v>0</v>
          </cell>
          <cell r="AG1870">
            <v>0</v>
          </cell>
          <cell r="AH1870">
            <v>0</v>
          </cell>
          <cell r="AI1870">
            <v>0</v>
          </cell>
          <cell r="AJ1870">
            <v>0</v>
          </cell>
        </row>
        <row r="1934">
          <cell r="C1934">
            <v>301</v>
          </cell>
          <cell r="D1934">
            <v>299</v>
          </cell>
          <cell r="E1934">
            <v>299</v>
          </cell>
          <cell r="F1934">
            <v>0</v>
          </cell>
          <cell r="G1934">
            <v>2</v>
          </cell>
          <cell r="AA1934">
            <v>151</v>
          </cell>
          <cell r="AB1934">
            <v>137</v>
          </cell>
          <cell r="AC1934">
            <v>13</v>
          </cell>
          <cell r="AD1934">
            <v>0</v>
          </cell>
          <cell r="AE1934">
            <v>0</v>
          </cell>
          <cell r="AF1934">
            <v>0</v>
          </cell>
          <cell r="AG1934">
            <v>0</v>
          </cell>
          <cell r="AH1934">
            <v>0</v>
          </cell>
          <cell r="AI1934">
            <v>0</v>
          </cell>
          <cell r="AJ1934">
            <v>0</v>
          </cell>
        </row>
        <row r="1937">
          <cell r="C1937">
            <v>102</v>
          </cell>
          <cell r="E1937">
            <v>102</v>
          </cell>
          <cell r="AL1937">
            <v>3886200</v>
          </cell>
        </row>
        <row r="1938">
          <cell r="C1938">
            <v>0</v>
          </cell>
          <cell r="AL1938">
            <v>0</v>
          </cell>
        </row>
        <row r="1939">
          <cell r="C1939">
            <v>17</v>
          </cell>
          <cell r="E1939">
            <v>15</v>
          </cell>
          <cell r="AL1939">
            <v>734250</v>
          </cell>
        </row>
        <row r="1940">
          <cell r="C1940">
            <v>119</v>
          </cell>
          <cell r="D1940">
            <v>117</v>
          </cell>
          <cell r="E1940">
            <v>117</v>
          </cell>
          <cell r="F1940">
            <v>0</v>
          </cell>
          <cell r="G1940">
            <v>2</v>
          </cell>
          <cell r="AA1940">
            <v>14</v>
          </cell>
          <cell r="AB1940">
            <v>104</v>
          </cell>
          <cell r="AC1940">
            <v>1</v>
          </cell>
          <cell r="AD1940">
            <v>0</v>
          </cell>
          <cell r="AE1940">
            <v>0</v>
          </cell>
          <cell r="AF1940">
            <v>0</v>
          </cell>
          <cell r="AG1940">
            <v>0</v>
          </cell>
          <cell r="AH1940">
            <v>0</v>
          </cell>
          <cell r="AI1940">
            <v>0</v>
          </cell>
          <cell r="AJ1940">
            <v>0</v>
          </cell>
        </row>
        <row r="1988">
          <cell r="C1988">
            <v>0</v>
          </cell>
        </row>
        <row r="2025">
          <cell r="I2025">
            <v>160</v>
          </cell>
          <cell r="L2025">
            <v>12</v>
          </cell>
          <cell r="AL2025">
            <v>42830550</v>
          </cell>
        </row>
        <row r="2032">
          <cell r="C2032">
            <v>214</v>
          </cell>
          <cell r="H2032">
            <v>193</v>
          </cell>
          <cell r="I2032">
            <v>160</v>
          </cell>
          <cell r="J2032">
            <v>33</v>
          </cell>
          <cell r="K2032">
            <v>7</v>
          </cell>
          <cell r="L2032">
            <v>12</v>
          </cell>
          <cell r="M2032">
            <v>1</v>
          </cell>
          <cell r="N2032">
            <v>1</v>
          </cell>
          <cell r="P2032">
            <v>3</v>
          </cell>
          <cell r="Q2032">
            <v>62</v>
          </cell>
          <cell r="S2032">
            <v>6</v>
          </cell>
          <cell r="T2032">
            <v>19</v>
          </cell>
          <cell r="V2032">
            <v>0</v>
          </cell>
          <cell r="W2032">
            <v>1</v>
          </cell>
          <cell r="Y2032">
            <v>13</v>
          </cell>
          <cell r="Z2032">
            <v>110</v>
          </cell>
          <cell r="AD2032">
            <v>0</v>
          </cell>
          <cell r="AE2032">
            <v>0</v>
          </cell>
          <cell r="AF2032">
            <v>0</v>
          </cell>
          <cell r="AG2032">
            <v>0</v>
          </cell>
          <cell r="AH2032">
            <v>0</v>
          </cell>
          <cell r="AI2032">
            <v>0</v>
          </cell>
          <cell r="AJ2032">
            <v>0</v>
          </cell>
        </row>
        <row r="2035">
          <cell r="C2035">
            <v>0</v>
          </cell>
        </row>
        <row r="2036">
          <cell r="C2036">
            <v>0</v>
          </cell>
        </row>
        <row r="2038">
          <cell r="C2038">
            <v>0</v>
          </cell>
        </row>
        <row r="2040">
          <cell r="C2040">
            <v>0</v>
          </cell>
        </row>
        <row r="2052">
          <cell r="C2052">
            <v>1</v>
          </cell>
        </row>
        <row r="2069">
          <cell r="C2069">
            <v>0</v>
          </cell>
        </row>
        <row r="2071">
          <cell r="C2071">
            <v>4</v>
          </cell>
          <cell r="H2071">
            <v>2</v>
          </cell>
          <cell r="I2071">
            <v>2</v>
          </cell>
          <cell r="J2071">
            <v>0</v>
          </cell>
          <cell r="K2071">
            <v>2</v>
          </cell>
          <cell r="L2071">
            <v>0</v>
          </cell>
          <cell r="M2071">
            <v>0</v>
          </cell>
          <cell r="N2071">
            <v>0</v>
          </cell>
          <cell r="P2071">
            <v>0</v>
          </cell>
          <cell r="Q2071">
            <v>2</v>
          </cell>
          <cell r="S2071">
            <v>0</v>
          </cell>
          <cell r="T2071">
            <v>0</v>
          </cell>
          <cell r="V2071">
            <v>0</v>
          </cell>
          <cell r="W2071">
            <v>0</v>
          </cell>
          <cell r="Y2071">
            <v>0</v>
          </cell>
          <cell r="Z2071">
            <v>1</v>
          </cell>
          <cell r="AD2071">
            <v>0</v>
          </cell>
          <cell r="AE2071">
            <v>0</v>
          </cell>
          <cell r="AF2071">
            <v>0</v>
          </cell>
          <cell r="AG2071">
            <v>0</v>
          </cell>
          <cell r="AH2071">
            <v>0</v>
          </cell>
          <cell r="AI2071">
            <v>0</v>
          </cell>
          <cell r="AJ2071">
            <v>0</v>
          </cell>
          <cell r="AL2071">
            <v>165250</v>
          </cell>
        </row>
        <row r="2098">
          <cell r="C2098">
            <v>324</v>
          </cell>
          <cell r="D2098">
            <v>210</v>
          </cell>
          <cell r="E2098">
            <v>210</v>
          </cell>
          <cell r="F2098">
            <v>0</v>
          </cell>
          <cell r="G2098">
            <v>114</v>
          </cell>
          <cell r="AA2098">
            <v>234</v>
          </cell>
          <cell r="AB2098">
            <v>32</v>
          </cell>
          <cell r="AC2098">
            <v>58</v>
          </cell>
          <cell r="AD2098">
            <v>0</v>
          </cell>
          <cell r="AE2098">
            <v>0</v>
          </cell>
          <cell r="AF2098">
            <v>0</v>
          </cell>
          <cell r="AG2098">
            <v>0</v>
          </cell>
          <cell r="AH2098">
            <v>0</v>
          </cell>
          <cell r="AI2098">
            <v>0</v>
          </cell>
          <cell r="AJ2098">
            <v>0</v>
          </cell>
        </row>
        <row r="2101">
          <cell r="C2101">
            <v>0</v>
          </cell>
          <cell r="D2101">
            <v>0</v>
          </cell>
          <cell r="AL2101">
            <v>0</v>
          </cell>
        </row>
        <row r="2102">
          <cell r="C2102">
            <v>0</v>
          </cell>
          <cell r="D2102">
            <v>0</v>
          </cell>
          <cell r="AL2102">
            <v>0</v>
          </cell>
        </row>
        <row r="2103">
          <cell r="C2103">
            <v>0</v>
          </cell>
          <cell r="D2103">
            <v>0</v>
          </cell>
          <cell r="AL2103">
            <v>0</v>
          </cell>
        </row>
        <row r="2104">
          <cell r="C2104">
            <v>0</v>
          </cell>
          <cell r="D2104">
            <v>0</v>
          </cell>
          <cell r="AL2104">
            <v>0</v>
          </cell>
        </row>
        <row r="2105">
          <cell r="C2105">
            <v>0</v>
          </cell>
          <cell r="D2105">
            <v>0</v>
          </cell>
          <cell r="AL2105">
            <v>0</v>
          </cell>
        </row>
        <row r="2106">
          <cell r="C2106">
            <v>0</v>
          </cell>
          <cell r="D2106">
            <v>0</v>
          </cell>
          <cell r="AL2106">
            <v>0</v>
          </cell>
        </row>
        <row r="2107">
          <cell r="C2107">
            <v>0</v>
          </cell>
          <cell r="D2107">
            <v>0</v>
          </cell>
          <cell r="AL2107">
            <v>0</v>
          </cell>
        </row>
        <row r="2108">
          <cell r="C2108">
            <v>0</v>
          </cell>
          <cell r="D2108">
            <v>0</v>
          </cell>
          <cell r="AL2108">
            <v>0</v>
          </cell>
        </row>
        <row r="2113">
          <cell r="C2113">
            <v>0</v>
          </cell>
        </row>
        <row r="2188">
          <cell r="C2188">
            <v>0</v>
          </cell>
        </row>
        <row r="2192">
          <cell r="C2192">
            <v>0</v>
          </cell>
        </row>
        <row r="2194">
          <cell r="C2194">
            <v>63</v>
          </cell>
          <cell r="H2194">
            <v>54</v>
          </cell>
          <cell r="I2194">
            <v>40</v>
          </cell>
          <cell r="J2194">
            <v>14</v>
          </cell>
          <cell r="K2194">
            <v>6</v>
          </cell>
          <cell r="L2194">
            <v>3</v>
          </cell>
          <cell r="M2194">
            <v>0</v>
          </cell>
          <cell r="N2194">
            <v>0</v>
          </cell>
          <cell r="P2194">
            <v>4</v>
          </cell>
          <cell r="Q2194">
            <v>16</v>
          </cell>
          <cell r="S2194">
            <v>35</v>
          </cell>
          <cell r="T2194">
            <v>3</v>
          </cell>
          <cell r="V2194">
            <v>0</v>
          </cell>
          <cell r="W2194">
            <v>0</v>
          </cell>
          <cell r="Y2194">
            <v>0</v>
          </cell>
          <cell r="Z2194">
            <v>5</v>
          </cell>
          <cell r="AD2194">
            <v>0</v>
          </cell>
          <cell r="AE2194">
            <v>0</v>
          </cell>
          <cell r="AF2194">
            <v>0</v>
          </cell>
          <cell r="AG2194">
            <v>0</v>
          </cell>
          <cell r="AH2194">
            <v>0</v>
          </cell>
          <cell r="AI2194">
            <v>0</v>
          </cell>
          <cell r="AJ2194">
            <v>0</v>
          </cell>
          <cell r="AL2194">
            <v>9626980</v>
          </cell>
        </row>
        <row r="2214">
          <cell r="C2214">
            <v>1903</v>
          </cell>
          <cell r="D2214">
            <v>1777</v>
          </cell>
          <cell r="E2214">
            <v>1777</v>
          </cell>
          <cell r="F2214">
            <v>0</v>
          </cell>
          <cell r="G2214">
            <v>126</v>
          </cell>
          <cell r="AA2214">
            <v>1811</v>
          </cell>
          <cell r="AB2214">
            <v>92</v>
          </cell>
          <cell r="AC2214">
            <v>0</v>
          </cell>
          <cell r="AD2214">
            <v>0</v>
          </cell>
          <cell r="AE2214">
            <v>0</v>
          </cell>
          <cell r="AF2214">
            <v>0</v>
          </cell>
          <cell r="AG2214">
            <v>0</v>
          </cell>
          <cell r="AH2214">
            <v>0</v>
          </cell>
          <cell r="AI2214">
            <v>0</v>
          </cell>
          <cell r="AJ2214">
            <v>0</v>
          </cell>
          <cell r="AL2214">
            <v>15576700</v>
          </cell>
        </row>
        <row r="2222"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0</v>
          </cell>
          <cell r="AE2222">
            <v>0</v>
          </cell>
          <cell r="AF2222">
            <v>0</v>
          </cell>
          <cell r="AG2222">
            <v>0</v>
          </cell>
          <cell r="AH2222">
            <v>0</v>
          </cell>
          <cell r="AI2222">
            <v>0</v>
          </cell>
          <cell r="AJ2222">
            <v>0</v>
          </cell>
        </row>
        <row r="2223">
          <cell r="C2223">
            <v>1903</v>
          </cell>
        </row>
        <row r="2225">
          <cell r="C2225">
            <v>1</v>
          </cell>
        </row>
        <row r="2229">
          <cell r="C2229">
            <v>6</v>
          </cell>
          <cell r="H2229">
            <v>4</v>
          </cell>
          <cell r="I2229">
            <v>4</v>
          </cell>
          <cell r="J2229">
            <v>0</v>
          </cell>
          <cell r="K2229">
            <v>1</v>
          </cell>
          <cell r="L2229">
            <v>0</v>
          </cell>
          <cell r="M2229">
            <v>0</v>
          </cell>
          <cell r="N2229">
            <v>1</v>
          </cell>
          <cell r="P2229">
            <v>2</v>
          </cell>
          <cell r="Q2229">
            <v>1</v>
          </cell>
          <cell r="S2229">
            <v>0</v>
          </cell>
          <cell r="T2229">
            <v>2</v>
          </cell>
          <cell r="V2229">
            <v>0</v>
          </cell>
          <cell r="W2229">
            <v>0</v>
          </cell>
          <cell r="Y2229">
            <v>0</v>
          </cell>
          <cell r="Z2229">
            <v>0</v>
          </cell>
          <cell r="AD2229">
            <v>0</v>
          </cell>
          <cell r="AE2229">
            <v>0</v>
          </cell>
          <cell r="AF2229">
            <v>0</v>
          </cell>
          <cell r="AG2229">
            <v>0</v>
          </cell>
          <cell r="AH2229">
            <v>0</v>
          </cell>
          <cell r="AI2229">
            <v>0</v>
          </cell>
          <cell r="AJ2229">
            <v>0</v>
          </cell>
          <cell r="AL2229">
            <v>680980</v>
          </cell>
        </row>
        <row r="2251">
          <cell r="C2251">
            <v>1</v>
          </cell>
        </row>
        <row r="2260">
          <cell r="C2260">
            <v>0</v>
          </cell>
        </row>
        <row r="2264">
          <cell r="C2264">
            <v>70</v>
          </cell>
          <cell r="H2264">
            <v>57</v>
          </cell>
          <cell r="I2264">
            <v>41</v>
          </cell>
          <cell r="J2264">
            <v>16</v>
          </cell>
          <cell r="K2264">
            <v>8</v>
          </cell>
          <cell r="L2264">
            <v>5</v>
          </cell>
          <cell r="M2264">
            <v>0</v>
          </cell>
          <cell r="N2264">
            <v>0</v>
          </cell>
          <cell r="P2264">
            <v>0</v>
          </cell>
          <cell r="Q2264">
            <v>63</v>
          </cell>
          <cell r="S2264">
            <v>0</v>
          </cell>
          <cell r="T2264">
            <v>0</v>
          </cell>
          <cell r="V2264">
            <v>0</v>
          </cell>
          <cell r="W2264">
            <v>0</v>
          </cell>
          <cell r="Y2264">
            <v>0</v>
          </cell>
          <cell r="Z2264">
            <v>6</v>
          </cell>
          <cell r="AD2264">
            <v>0</v>
          </cell>
          <cell r="AE2264">
            <v>0</v>
          </cell>
          <cell r="AF2264">
            <v>0</v>
          </cell>
          <cell r="AG2264">
            <v>0</v>
          </cell>
          <cell r="AH2264">
            <v>0</v>
          </cell>
          <cell r="AI2264">
            <v>0</v>
          </cell>
          <cell r="AJ2264">
            <v>0</v>
          </cell>
          <cell r="AL2264">
            <v>9101990</v>
          </cell>
        </row>
        <row r="2266">
          <cell r="C2266">
            <v>2</v>
          </cell>
          <cell r="D2266">
            <v>2</v>
          </cell>
          <cell r="E2266">
            <v>2</v>
          </cell>
          <cell r="AA2266">
            <v>2</v>
          </cell>
          <cell r="AL2266">
            <v>229380</v>
          </cell>
        </row>
        <row r="2267">
          <cell r="C2267">
            <v>20</v>
          </cell>
          <cell r="D2267">
            <v>18</v>
          </cell>
          <cell r="E2267">
            <v>18</v>
          </cell>
          <cell r="G2267">
            <v>2</v>
          </cell>
          <cell r="AA2267">
            <v>20</v>
          </cell>
          <cell r="AL2267">
            <v>1982160</v>
          </cell>
        </row>
        <row r="2272">
          <cell r="C2272">
            <v>103</v>
          </cell>
          <cell r="H2272">
            <v>100</v>
          </cell>
          <cell r="I2272">
            <v>39</v>
          </cell>
          <cell r="J2272">
            <v>61</v>
          </cell>
          <cell r="K2272">
            <v>3</v>
          </cell>
          <cell r="AL2272">
            <v>5681910</v>
          </cell>
        </row>
        <row r="2273">
          <cell r="C2273">
            <v>70</v>
          </cell>
          <cell r="E2273">
            <v>65</v>
          </cell>
          <cell r="AL2273">
            <v>9469850</v>
          </cell>
        </row>
        <row r="2274">
          <cell r="C2274">
            <v>3</v>
          </cell>
          <cell r="E2274">
            <v>1</v>
          </cell>
          <cell r="AL2274">
            <v>153280</v>
          </cell>
        </row>
        <row r="2275">
          <cell r="P2275">
            <v>0</v>
          </cell>
          <cell r="Q2275">
            <v>63</v>
          </cell>
          <cell r="S2275">
            <v>0</v>
          </cell>
          <cell r="T2275">
            <v>0</v>
          </cell>
          <cell r="V2275">
            <v>0</v>
          </cell>
          <cell r="W2275">
            <v>0</v>
          </cell>
          <cell r="Y2275">
            <v>0</v>
          </cell>
          <cell r="Z2275">
            <v>40</v>
          </cell>
        </row>
        <row r="2278">
          <cell r="C2278">
            <v>0</v>
          </cell>
        </row>
        <row r="2298">
          <cell r="C2298">
            <v>195</v>
          </cell>
          <cell r="D2298">
            <v>195</v>
          </cell>
          <cell r="E2298">
            <v>195</v>
          </cell>
          <cell r="F2298">
            <v>0</v>
          </cell>
          <cell r="G2298">
            <v>0</v>
          </cell>
          <cell r="AA2298">
            <v>0</v>
          </cell>
          <cell r="AB2298">
            <v>195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  <cell r="AG2298">
            <v>0</v>
          </cell>
          <cell r="AH2298">
            <v>0</v>
          </cell>
          <cell r="AI2298">
            <v>0</v>
          </cell>
          <cell r="AJ2298">
            <v>0</v>
          </cell>
        </row>
        <row r="2505">
          <cell r="C2505">
            <v>85</v>
          </cell>
          <cell r="H2505">
            <v>68</v>
          </cell>
          <cell r="I2505">
            <v>68</v>
          </cell>
          <cell r="J2505">
            <v>0</v>
          </cell>
          <cell r="K2505">
            <v>12</v>
          </cell>
          <cell r="L2505">
            <v>5</v>
          </cell>
          <cell r="M2505">
            <v>0</v>
          </cell>
          <cell r="N2505">
            <v>0</v>
          </cell>
          <cell r="AD2505">
            <v>0</v>
          </cell>
          <cell r="AE2505">
            <v>0</v>
          </cell>
          <cell r="AF2505">
            <v>0</v>
          </cell>
          <cell r="AG2505">
            <v>0</v>
          </cell>
          <cell r="AH2505">
            <v>0</v>
          </cell>
          <cell r="AI2505">
            <v>0</v>
          </cell>
          <cell r="AJ2505">
            <v>0</v>
          </cell>
          <cell r="AL2505">
            <v>14388650</v>
          </cell>
        </row>
        <row r="2508">
          <cell r="C2508">
            <v>0</v>
          </cell>
          <cell r="H2508">
            <v>0</v>
          </cell>
        </row>
        <row r="2509">
          <cell r="C2509">
            <v>4</v>
          </cell>
          <cell r="H2509">
            <v>4</v>
          </cell>
        </row>
        <row r="2510">
          <cell r="C2510">
            <v>0</v>
          </cell>
          <cell r="H2510">
            <v>0</v>
          </cell>
        </row>
        <row r="2512">
          <cell r="P2512">
            <v>9</v>
          </cell>
          <cell r="Q2512">
            <v>17</v>
          </cell>
          <cell r="S2512">
            <v>0</v>
          </cell>
          <cell r="T2512">
            <v>5</v>
          </cell>
          <cell r="V2512">
            <v>0</v>
          </cell>
          <cell r="W2512">
            <v>0</v>
          </cell>
          <cell r="Y2512">
            <v>14</v>
          </cell>
          <cell r="Z2512">
            <v>33</v>
          </cell>
        </row>
        <row r="2517">
          <cell r="C2517">
            <v>21</v>
          </cell>
          <cell r="H2517">
            <v>18</v>
          </cell>
          <cell r="I2517">
            <v>18</v>
          </cell>
          <cell r="J2517">
            <v>0</v>
          </cell>
          <cell r="K2517">
            <v>3</v>
          </cell>
          <cell r="L2517">
            <v>0</v>
          </cell>
          <cell r="M2517">
            <v>0</v>
          </cell>
          <cell r="N2517">
            <v>0</v>
          </cell>
          <cell r="P2517">
            <v>0</v>
          </cell>
          <cell r="Q2517">
            <v>1</v>
          </cell>
          <cell r="S2517">
            <v>9</v>
          </cell>
          <cell r="T2517">
            <v>9</v>
          </cell>
          <cell r="V2517">
            <v>0</v>
          </cell>
          <cell r="W2517">
            <v>0</v>
          </cell>
          <cell r="Y2517">
            <v>0</v>
          </cell>
          <cell r="Z2517">
            <v>2</v>
          </cell>
          <cell r="AD2517">
            <v>0</v>
          </cell>
          <cell r="AE2517">
            <v>0</v>
          </cell>
          <cell r="AF2517">
            <v>0</v>
          </cell>
          <cell r="AG2517">
            <v>0</v>
          </cell>
          <cell r="AH2517">
            <v>0</v>
          </cell>
          <cell r="AI2517">
            <v>0</v>
          </cell>
          <cell r="AJ2517">
            <v>0</v>
          </cell>
          <cell r="AL2517">
            <v>1157460</v>
          </cell>
        </row>
        <row r="2529">
          <cell r="C2529">
            <v>15</v>
          </cell>
          <cell r="D2529">
            <v>15</v>
          </cell>
          <cell r="E2529">
            <v>15</v>
          </cell>
          <cell r="F2529">
            <v>0</v>
          </cell>
          <cell r="G2529">
            <v>0</v>
          </cell>
          <cell r="AA2529">
            <v>8</v>
          </cell>
          <cell r="AB2529">
            <v>4</v>
          </cell>
          <cell r="AC2529">
            <v>3</v>
          </cell>
          <cell r="AD2529">
            <v>0</v>
          </cell>
          <cell r="AE2529">
            <v>0</v>
          </cell>
          <cell r="AF2529">
            <v>0</v>
          </cell>
          <cell r="AG2529">
            <v>0</v>
          </cell>
          <cell r="AH2529">
            <v>0</v>
          </cell>
          <cell r="AI2529">
            <v>0</v>
          </cell>
          <cell r="AJ2529">
            <v>0</v>
          </cell>
          <cell r="AL2529">
            <v>1237930</v>
          </cell>
        </row>
        <row r="2584">
          <cell r="C2584">
            <v>0</v>
          </cell>
          <cell r="E2584">
            <v>0</v>
          </cell>
        </row>
        <row r="2587">
          <cell r="C2587">
            <v>37</v>
          </cell>
          <cell r="E2587">
            <v>30</v>
          </cell>
          <cell r="AL2587">
            <v>948000</v>
          </cell>
        </row>
        <row r="2596">
          <cell r="C2596">
            <v>324</v>
          </cell>
          <cell r="E2596">
            <v>266</v>
          </cell>
        </row>
        <row r="2598">
          <cell r="C2598">
            <v>186</v>
          </cell>
          <cell r="E2598">
            <v>186</v>
          </cell>
          <cell r="AL2598">
            <v>3872520</v>
          </cell>
        </row>
        <row r="2599">
          <cell r="C2599">
            <v>252</v>
          </cell>
          <cell r="E2599">
            <v>252</v>
          </cell>
          <cell r="AL2599">
            <v>16506000</v>
          </cell>
        </row>
        <row r="2600">
          <cell r="C2600">
            <v>0</v>
          </cell>
          <cell r="AL2600">
            <v>0</v>
          </cell>
        </row>
        <row r="2601">
          <cell r="C2601">
            <v>231</v>
          </cell>
          <cell r="E2601">
            <v>224</v>
          </cell>
          <cell r="AL2601">
            <v>638400</v>
          </cell>
        </row>
        <row r="2602">
          <cell r="C2602">
            <v>0</v>
          </cell>
          <cell r="AL2602">
            <v>0</v>
          </cell>
        </row>
        <row r="2603">
          <cell r="C2603">
            <v>0</v>
          </cell>
          <cell r="AL2603">
            <v>0</v>
          </cell>
        </row>
        <row r="2604">
          <cell r="C2604">
            <v>0</v>
          </cell>
          <cell r="AL2604">
            <v>0</v>
          </cell>
        </row>
        <row r="2625">
          <cell r="C2625">
            <v>1392</v>
          </cell>
          <cell r="E2625">
            <v>1392</v>
          </cell>
          <cell r="AL2625">
            <v>6669260</v>
          </cell>
        </row>
        <row r="2651">
          <cell r="E2651">
            <v>338</v>
          </cell>
          <cell r="AL2651">
            <v>9833820</v>
          </cell>
        </row>
        <row r="2661">
          <cell r="C2661">
            <v>2</v>
          </cell>
          <cell r="H2661">
            <v>2</v>
          </cell>
          <cell r="I2661">
            <v>2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AD2661">
            <v>0</v>
          </cell>
          <cell r="AE2661">
            <v>0</v>
          </cell>
          <cell r="AF2661">
            <v>0</v>
          </cell>
          <cell r="AG2661">
            <v>0</v>
          </cell>
          <cell r="AH2661">
            <v>0</v>
          </cell>
          <cell r="AI2661">
            <v>0</v>
          </cell>
          <cell r="AJ2661">
            <v>0</v>
          </cell>
        </row>
        <row r="2662">
          <cell r="C2662">
            <v>340</v>
          </cell>
          <cell r="P2662">
            <v>0</v>
          </cell>
          <cell r="Q2662">
            <v>0</v>
          </cell>
          <cell r="S2662">
            <v>0</v>
          </cell>
          <cell r="T2662">
            <v>0</v>
          </cell>
          <cell r="V2662">
            <v>0</v>
          </cell>
          <cell r="W2662">
            <v>0</v>
          </cell>
          <cell r="Y2662">
            <v>0</v>
          </cell>
          <cell r="Z2662">
            <v>0</v>
          </cell>
        </row>
        <row r="2684">
          <cell r="C2684">
            <v>1</v>
          </cell>
          <cell r="E2684">
            <v>1</v>
          </cell>
          <cell r="AL2684">
            <v>34580</v>
          </cell>
        </row>
        <row r="2685">
          <cell r="C2685">
            <v>0</v>
          </cell>
          <cell r="AL2685">
            <v>0</v>
          </cell>
        </row>
        <row r="2688">
          <cell r="C2688">
            <v>67</v>
          </cell>
          <cell r="H2688">
            <v>66</v>
          </cell>
          <cell r="I2688">
            <v>66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P2688">
            <v>0</v>
          </cell>
          <cell r="Q2688">
            <v>6</v>
          </cell>
          <cell r="S2688">
            <v>0</v>
          </cell>
          <cell r="T2688">
            <v>0</v>
          </cell>
          <cell r="V2688">
            <v>0</v>
          </cell>
          <cell r="W2688">
            <v>0</v>
          </cell>
          <cell r="Y2688">
            <v>0</v>
          </cell>
          <cell r="Z2688">
            <v>0</v>
          </cell>
          <cell r="AD2688">
            <v>0</v>
          </cell>
          <cell r="AE2688">
            <v>0</v>
          </cell>
          <cell r="AF2688">
            <v>0</v>
          </cell>
          <cell r="AG2688">
            <v>0</v>
          </cell>
          <cell r="AH2688">
            <v>0</v>
          </cell>
          <cell r="AI2688">
            <v>0</v>
          </cell>
          <cell r="AJ2688">
            <v>0</v>
          </cell>
          <cell r="AL2688">
            <v>2663380</v>
          </cell>
        </row>
        <row r="2738">
          <cell r="C2738">
            <v>23</v>
          </cell>
        </row>
        <row r="2741">
          <cell r="C2741">
            <v>202</v>
          </cell>
          <cell r="E2741">
            <v>202</v>
          </cell>
          <cell r="AL2741">
            <v>4407640</v>
          </cell>
        </row>
        <row r="2742">
          <cell r="C2742">
            <v>0</v>
          </cell>
          <cell r="AL2742">
            <v>0</v>
          </cell>
        </row>
        <row r="2745">
          <cell r="C2745">
            <v>0</v>
          </cell>
          <cell r="AL2745">
            <v>0</v>
          </cell>
        </row>
        <row r="2746">
          <cell r="C2746">
            <v>0</v>
          </cell>
          <cell r="AL2746">
            <v>0</v>
          </cell>
        </row>
        <row r="2747">
          <cell r="C2747">
            <v>0</v>
          </cell>
          <cell r="AL2747">
            <v>0</v>
          </cell>
        </row>
        <row r="2748">
          <cell r="C2748">
            <v>0</v>
          </cell>
          <cell r="AL2748">
            <v>0</v>
          </cell>
        </row>
        <row r="2749">
          <cell r="C2749">
            <v>0</v>
          </cell>
          <cell r="AL2749">
            <v>0</v>
          </cell>
        </row>
        <row r="2750">
          <cell r="C2750">
            <v>0</v>
          </cell>
          <cell r="AL2750">
            <v>0</v>
          </cell>
        </row>
        <row r="2751">
          <cell r="C2751">
            <v>0</v>
          </cell>
          <cell r="AL2751">
            <v>0</v>
          </cell>
        </row>
        <row r="2752">
          <cell r="C2752">
            <v>0</v>
          </cell>
          <cell r="AL2752">
            <v>0</v>
          </cell>
        </row>
        <row r="2753">
          <cell r="C2753">
            <v>0</v>
          </cell>
          <cell r="AL2753">
            <v>0</v>
          </cell>
        </row>
        <row r="2754">
          <cell r="C2754">
            <v>0</v>
          </cell>
          <cell r="AL2754">
            <v>0</v>
          </cell>
        </row>
        <row r="2755">
          <cell r="C2755">
            <v>0</v>
          </cell>
          <cell r="AL2755">
            <v>0</v>
          </cell>
        </row>
        <row r="2756">
          <cell r="C2756">
            <v>0</v>
          </cell>
          <cell r="AL2756">
            <v>0</v>
          </cell>
        </row>
        <row r="2757">
          <cell r="C2757">
            <v>0</v>
          </cell>
          <cell r="AL2757">
            <v>0</v>
          </cell>
        </row>
        <row r="2758">
          <cell r="C2758">
            <v>0</v>
          </cell>
          <cell r="AL2758">
            <v>0</v>
          </cell>
        </row>
        <row r="2759">
          <cell r="C2759">
            <v>0</v>
          </cell>
          <cell r="AL2759">
            <v>0</v>
          </cell>
        </row>
        <row r="2760">
          <cell r="C2760">
            <v>0</v>
          </cell>
          <cell r="AL2760">
            <v>0</v>
          </cell>
        </row>
        <row r="2761">
          <cell r="C2761">
            <v>0</v>
          </cell>
          <cell r="AL2761">
            <v>0</v>
          </cell>
        </row>
        <row r="2762">
          <cell r="C2762">
            <v>0</v>
          </cell>
          <cell r="AL2762">
            <v>0</v>
          </cell>
        </row>
        <row r="2763">
          <cell r="C2763">
            <v>0</v>
          </cell>
          <cell r="AL2763">
            <v>0</v>
          </cell>
        </row>
        <row r="2764">
          <cell r="C2764">
            <v>0</v>
          </cell>
          <cell r="AL2764">
            <v>0</v>
          </cell>
        </row>
        <row r="2765">
          <cell r="C2765">
            <v>0</v>
          </cell>
          <cell r="AL2765">
            <v>0</v>
          </cell>
        </row>
        <row r="2766">
          <cell r="C2766">
            <v>0</v>
          </cell>
          <cell r="AL2766">
            <v>0</v>
          </cell>
        </row>
        <row r="2767">
          <cell r="C2767">
            <v>0</v>
          </cell>
          <cell r="AL2767">
            <v>0</v>
          </cell>
        </row>
        <row r="2768">
          <cell r="C2768">
            <v>0</v>
          </cell>
          <cell r="AL2768">
            <v>0</v>
          </cell>
        </row>
        <row r="2769">
          <cell r="C2769">
            <v>0</v>
          </cell>
          <cell r="AL2769">
            <v>0</v>
          </cell>
        </row>
        <row r="2770">
          <cell r="C2770">
            <v>0</v>
          </cell>
          <cell r="AL2770">
            <v>0</v>
          </cell>
        </row>
        <row r="2771">
          <cell r="C2771">
            <v>0</v>
          </cell>
          <cell r="AL2771">
            <v>0</v>
          </cell>
        </row>
        <row r="2772">
          <cell r="C2772">
            <v>0</v>
          </cell>
          <cell r="AL2772">
            <v>0</v>
          </cell>
        </row>
        <row r="2773">
          <cell r="C2773">
            <v>0</v>
          </cell>
          <cell r="AL2773">
            <v>0</v>
          </cell>
        </row>
        <row r="2774">
          <cell r="C2774">
            <v>0</v>
          </cell>
          <cell r="AL2774">
            <v>0</v>
          </cell>
        </row>
        <row r="2775">
          <cell r="C2775">
            <v>0</v>
          </cell>
          <cell r="AL2775">
            <v>0</v>
          </cell>
        </row>
        <row r="2776">
          <cell r="C2776">
            <v>0</v>
          </cell>
          <cell r="AL2776">
            <v>0</v>
          </cell>
        </row>
        <row r="2777">
          <cell r="C2777">
            <v>0</v>
          </cell>
          <cell r="AL2777">
            <v>0</v>
          </cell>
        </row>
        <row r="2778">
          <cell r="C2778">
            <v>0</v>
          </cell>
          <cell r="AL2778">
            <v>0</v>
          </cell>
        </row>
        <row r="2779">
          <cell r="C2779">
            <v>0</v>
          </cell>
          <cell r="AL2779">
            <v>0</v>
          </cell>
        </row>
        <row r="2780">
          <cell r="C2780">
            <v>0</v>
          </cell>
          <cell r="AL2780">
            <v>0</v>
          </cell>
        </row>
        <row r="2781">
          <cell r="C2781">
            <v>0</v>
          </cell>
          <cell r="AL2781">
            <v>0</v>
          </cell>
        </row>
        <row r="2782">
          <cell r="C2782">
            <v>120</v>
          </cell>
          <cell r="E2782">
            <v>120</v>
          </cell>
          <cell r="AL2782">
            <v>4747200</v>
          </cell>
        </row>
        <row r="2785">
          <cell r="C2785">
            <v>0</v>
          </cell>
        </row>
        <row r="2786">
          <cell r="C2786">
            <v>0</v>
          </cell>
        </row>
        <row r="2787">
          <cell r="C2787">
            <v>0</v>
          </cell>
        </row>
        <row r="2788">
          <cell r="C2788">
            <v>0</v>
          </cell>
        </row>
        <row r="2789">
          <cell r="C2789">
            <v>0</v>
          </cell>
        </row>
        <row r="2790">
          <cell r="C2790">
            <v>0</v>
          </cell>
        </row>
        <row r="2791">
          <cell r="C2791">
            <v>0</v>
          </cell>
        </row>
        <row r="2812">
          <cell r="C2812">
            <v>0</v>
          </cell>
        </row>
        <row r="2814">
          <cell r="C2814">
            <v>5</v>
          </cell>
          <cell r="E2814">
            <v>5</v>
          </cell>
          <cell r="AL2814">
            <v>38950</v>
          </cell>
        </row>
        <row r="2815">
          <cell r="C2815">
            <v>0</v>
          </cell>
          <cell r="AL2815">
            <v>0</v>
          </cell>
        </row>
        <row r="2816">
          <cell r="C2816">
            <v>0</v>
          </cell>
          <cell r="AL2816">
            <v>0</v>
          </cell>
        </row>
        <row r="2817">
          <cell r="C2817">
            <v>0</v>
          </cell>
          <cell r="AL2817">
            <v>0</v>
          </cell>
        </row>
        <row r="2818">
          <cell r="C2818">
            <v>0</v>
          </cell>
          <cell r="AL2818">
            <v>0</v>
          </cell>
        </row>
        <row r="2937">
          <cell r="C2937">
            <v>0</v>
          </cell>
        </row>
        <row r="2938">
          <cell r="C2938">
            <v>0</v>
          </cell>
        </row>
        <row r="2939">
          <cell r="C2939">
            <v>17</v>
          </cell>
          <cell r="D2939">
            <v>15</v>
          </cell>
          <cell r="E2939">
            <v>15</v>
          </cell>
          <cell r="F2939">
            <v>0</v>
          </cell>
          <cell r="G2939">
            <v>2</v>
          </cell>
          <cell r="AA2939">
            <v>13</v>
          </cell>
          <cell r="AB2939">
            <v>0</v>
          </cell>
          <cell r="AC2939">
            <v>4</v>
          </cell>
          <cell r="AD2939">
            <v>0</v>
          </cell>
          <cell r="AE2939">
            <v>0</v>
          </cell>
          <cell r="AF2939">
            <v>0</v>
          </cell>
          <cell r="AG2939">
            <v>0</v>
          </cell>
          <cell r="AH2939">
            <v>0</v>
          </cell>
          <cell r="AI2939">
            <v>0</v>
          </cell>
          <cell r="AJ2939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2018</v>
          </cell>
        </row>
      </sheetData>
      <sheetData sheetId="1">
        <row r="5">
          <cell r="C5">
            <v>0</v>
          </cell>
          <cell r="AL5">
            <v>0</v>
          </cell>
        </row>
        <row r="6">
          <cell r="C6">
            <v>0</v>
          </cell>
          <cell r="AL6">
            <v>0</v>
          </cell>
        </row>
        <row r="7">
          <cell r="C7">
            <v>4497</v>
          </cell>
          <cell r="E7">
            <v>4273</v>
          </cell>
          <cell r="AL7">
            <v>54309830</v>
          </cell>
        </row>
        <row r="8">
          <cell r="C8">
            <v>0</v>
          </cell>
          <cell r="AL8">
            <v>0</v>
          </cell>
        </row>
        <row r="9">
          <cell r="C9">
            <v>0</v>
          </cell>
          <cell r="AL9">
            <v>0</v>
          </cell>
        </row>
        <row r="10">
          <cell r="C10">
            <v>0</v>
          </cell>
          <cell r="AL10">
            <v>0</v>
          </cell>
        </row>
        <row r="11">
          <cell r="C11">
            <v>184</v>
          </cell>
          <cell r="E11">
            <v>110</v>
          </cell>
          <cell r="AL11">
            <v>1752300</v>
          </cell>
        </row>
        <row r="12">
          <cell r="C12">
            <v>0</v>
          </cell>
          <cell r="AL12">
            <v>0</v>
          </cell>
        </row>
        <row r="13">
          <cell r="C13">
            <v>0</v>
          </cell>
          <cell r="AL13">
            <v>0</v>
          </cell>
        </row>
        <row r="14">
          <cell r="C14">
            <v>0</v>
          </cell>
          <cell r="AL14">
            <v>0</v>
          </cell>
        </row>
        <row r="15">
          <cell r="C15">
            <v>2425</v>
          </cell>
          <cell r="E15">
            <v>2425</v>
          </cell>
          <cell r="AL15">
            <v>15568500</v>
          </cell>
        </row>
        <row r="16">
          <cell r="C16">
            <v>1216</v>
          </cell>
          <cell r="E16">
            <v>1216</v>
          </cell>
          <cell r="AL16">
            <v>9375360</v>
          </cell>
        </row>
        <row r="17">
          <cell r="C17">
            <v>2307</v>
          </cell>
          <cell r="E17">
            <v>2307</v>
          </cell>
          <cell r="AL17">
            <v>22031850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8">
          <cell r="C28">
            <v>1777</v>
          </cell>
          <cell r="E28">
            <v>1773</v>
          </cell>
          <cell r="AL28">
            <v>2216250</v>
          </cell>
        </row>
        <row r="29">
          <cell r="C29">
            <v>0</v>
          </cell>
          <cell r="AL29">
            <v>0</v>
          </cell>
        </row>
        <row r="30">
          <cell r="C30">
            <v>0</v>
          </cell>
          <cell r="AL30">
            <v>0</v>
          </cell>
        </row>
        <row r="31">
          <cell r="C31">
            <v>99</v>
          </cell>
          <cell r="E31">
            <v>99</v>
          </cell>
          <cell r="AL31">
            <v>168300</v>
          </cell>
        </row>
        <row r="32">
          <cell r="C32">
            <v>1513</v>
          </cell>
          <cell r="E32">
            <v>1513</v>
          </cell>
          <cell r="AL32">
            <v>2072810</v>
          </cell>
        </row>
        <row r="33">
          <cell r="C33">
            <v>0</v>
          </cell>
          <cell r="AL33">
            <v>0</v>
          </cell>
        </row>
        <row r="35">
          <cell r="C35">
            <v>0</v>
          </cell>
        </row>
        <row r="37">
          <cell r="C37">
            <v>366</v>
          </cell>
        </row>
        <row r="38">
          <cell r="C38">
            <v>206</v>
          </cell>
        </row>
        <row r="39">
          <cell r="C39">
            <v>33</v>
          </cell>
        </row>
        <row r="43">
          <cell r="C43">
            <v>53</v>
          </cell>
          <cell r="E43">
            <v>53</v>
          </cell>
          <cell r="AL43">
            <v>217830</v>
          </cell>
        </row>
        <row r="44">
          <cell r="C44">
            <v>746</v>
          </cell>
          <cell r="E44">
            <v>746</v>
          </cell>
          <cell r="AL44">
            <v>1685960</v>
          </cell>
        </row>
        <row r="45">
          <cell r="C45">
            <v>57</v>
          </cell>
          <cell r="E45">
            <v>57</v>
          </cell>
          <cell r="AL45">
            <v>128820</v>
          </cell>
        </row>
        <row r="46">
          <cell r="C46">
            <v>402</v>
          </cell>
          <cell r="E46">
            <v>402</v>
          </cell>
          <cell r="AL46">
            <v>277380</v>
          </cell>
        </row>
        <row r="48">
          <cell r="C48">
            <v>0</v>
          </cell>
        </row>
        <row r="52">
          <cell r="C52">
            <v>27</v>
          </cell>
          <cell r="E52">
            <v>27</v>
          </cell>
          <cell r="AL52">
            <v>52920</v>
          </cell>
        </row>
        <row r="53">
          <cell r="C53">
            <v>27</v>
          </cell>
          <cell r="E53">
            <v>27</v>
          </cell>
          <cell r="AL53">
            <v>52920</v>
          </cell>
        </row>
        <row r="54">
          <cell r="C54">
            <v>0</v>
          </cell>
          <cell r="AL54">
            <v>0</v>
          </cell>
        </row>
        <row r="56">
          <cell r="C56">
            <v>53</v>
          </cell>
        </row>
        <row r="57">
          <cell r="C57">
            <v>0</v>
          </cell>
        </row>
        <row r="61">
          <cell r="C61">
            <v>198</v>
          </cell>
          <cell r="E61">
            <v>198</v>
          </cell>
          <cell r="AL61">
            <v>168300</v>
          </cell>
        </row>
        <row r="62">
          <cell r="C62">
            <v>0</v>
          </cell>
          <cell r="AL62">
            <v>0</v>
          </cell>
        </row>
        <row r="63">
          <cell r="C63">
            <v>0</v>
          </cell>
          <cell r="AL63">
            <v>0</v>
          </cell>
        </row>
        <row r="66">
          <cell r="C66">
            <v>384</v>
          </cell>
          <cell r="E66">
            <v>348</v>
          </cell>
          <cell r="AL66">
            <v>261000</v>
          </cell>
        </row>
        <row r="67">
          <cell r="C67">
            <v>96</v>
          </cell>
          <cell r="E67">
            <v>96</v>
          </cell>
          <cell r="AL67">
            <v>1630080</v>
          </cell>
        </row>
        <row r="68">
          <cell r="C68">
            <v>136</v>
          </cell>
          <cell r="E68">
            <v>131</v>
          </cell>
          <cell r="AL68">
            <v>5109000</v>
          </cell>
        </row>
        <row r="69">
          <cell r="C69">
            <v>5315</v>
          </cell>
          <cell r="E69">
            <v>5315</v>
          </cell>
          <cell r="AL69">
            <v>12011900</v>
          </cell>
        </row>
        <row r="70">
          <cell r="C70">
            <v>0</v>
          </cell>
          <cell r="AL70">
            <v>0</v>
          </cell>
        </row>
        <row r="72">
          <cell r="C72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5">
          <cell r="C115">
            <v>4663</v>
          </cell>
          <cell r="E115">
            <v>4364</v>
          </cell>
          <cell r="AL115">
            <v>162820840</v>
          </cell>
        </row>
        <row r="116">
          <cell r="C116">
            <v>0</v>
          </cell>
          <cell r="AL116">
            <v>0</v>
          </cell>
        </row>
        <row r="117">
          <cell r="C117">
            <v>0</v>
          </cell>
          <cell r="AL117">
            <v>0</v>
          </cell>
        </row>
        <row r="118">
          <cell r="C118">
            <v>180</v>
          </cell>
          <cell r="E118">
            <v>180</v>
          </cell>
          <cell r="AL118">
            <v>27919800</v>
          </cell>
        </row>
        <row r="119">
          <cell r="C119">
            <v>0</v>
          </cell>
          <cell r="AL119">
            <v>0</v>
          </cell>
        </row>
        <row r="120">
          <cell r="C120">
            <v>0</v>
          </cell>
          <cell r="AL120">
            <v>0</v>
          </cell>
        </row>
        <row r="121">
          <cell r="C121">
            <v>163</v>
          </cell>
          <cell r="E121">
            <v>163</v>
          </cell>
          <cell r="AL121">
            <v>12211960</v>
          </cell>
        </row>
        <row r="122">
          <cell r="C122">
            <v>78</v>
          </cell>
          <cell r="E122">
            <v>74</v>
          </cell>
          <cell r="AL122">
            <v>5544080</v>
          </cell>
        </row>
        <row r="123">
          <cell r="C123">
            <v>0</v>
          </cell>
          <cell r="AL123">
            <v>0</v>
          </cell>
        </row>
        <row r="124">
          <cell r="C124">
            <v>134</v>
          </cell>
          <cell r="E124">
            <v>134</v>
          </cell>
          <cell r="AL124">
            <v>9006140</v>
          </cell>
        </row>
        <row r="125">
          <cell r="C125">
            <v>0</v>
          </cell>
          <cell r="AL125">
            <v>0</v>
          </cell>
        </row>
        <row r="126">
          <cell r="C126">
            <v>0</v>
          </cell>
          <cell r="AL126">
            <v>0</v>
          </cell>
        </row>
        <row r="127">
          <cell r="C127">
            <v>0</v>
          </cell>
          <cell r="AL127">
            <v>0</v>
          </cell>
        </row>
        <row r="130">
          <cell r="C130">
            <v>0</v>
          </cell>
          <cell r="AL130">
            <v>0</v>
          </cell>
        </row>
        <row r="131">
          <cell r="C131">
            <v>0</v>
          </cell>
          <cell r="AL131">
            <v>0</v>
          </cell>
        </row>
        <row r="132">
          <cell r="C132">
            <v>0</v>
          </cell>
          <cell r="AL132">
            <v>0</v>
          </cell>
        </row>
        <row r="133">
          <cell r="C133">
            <v>65</v>
          </cell>
          <cell r="E133">
            <v>65</v>
          </cell>
          <cell r="AL133">
            <v>359450</v>
          </cell>
        </row>
        <row r="134">
          <cell r="C134">
            <v>0</v>
          </cell>
          <cell r="AL134">
            <v>0</v>
          </cell>
        </row>
        <row r="135">
          <cell r="C135">
            <v>0</v>
          </cell>
          <cell r="AL135">
            <v>0</v>
          </cell>
        </row>
        <row r="136">
          <cell r="C136">
            <v>0</v>
          </cell>
          <cell r="AL136">
            <v>0</v>
          </cell>
        </row>
        <row r="137">
          <cell r="C137">
            <v>0</v>
          </cell>
          <cell r="AL137">
            <v>0</v>
          </cell>
        </row>
        <row r="138">
          <cell r="C138">
            <v>0</v>
          </cell>
          <cell r="AL138">
            <v>0</v>
          </cell>
        </row>
        <row r="139">
          <cell r="C139">
            <v>0</v>
          </cell>
          <cell r="AL139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210">
          <cell r="C210">
            <v>24329</v>
          </cell>
          <cell r="D210">
            <v>23835</v>
          </cell>
          <cell r="E210">
            <v>23835</v>
          </cell>
          <cell r="F210">
            <v>0</v>
          </cell>
          <cell r="G210">
            <v>494</v>
          </cell>
          <cell r="AA210">
            <v>10024</v>
          </cell>
          <cell r="AB210">
            <v>5326</v>
          </cell>
          <cell r="AC210">
            <v>8979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88</v>
          </cell>
          <cell r="AJ210">
            <v>0</v>
          </cell>
          <cell r="AL210">
            <v>28932840</v>
          </cell>
        </row>
        <row r="214">
          <cell r="E214">
            <v>302</v>
          </cell>
        </row>
        <row r="215">
          <cell r="E215">
            <v>429</v>
          </cell>
        </row>
        <row r="216">
          <cell r="E216">
            <v>278</v>
          </cell>
        </row>
        <row r="218">
          <cell r="E218">
            <v>30</v>
          </cell>
        </row>
        <row r="221">
          <cell r="E221">
            <v>1207</v>
          </cell>
        </row>
        <row r="222">
          <cell r="E222">
            <v>1282</v>
          </cell>
        </row>
        <row r="223">
          <cell r="E223">
            <v>504</v>
          </cell>
        </row>
        <row r="228">
          <cell r="E228">
            <v>821</v>
          </cell>
        </row>
        <row r="229">
          <cell r="E229">
            <v>758</v>
          </cell>
        </row>
        <row r="231">
          <cell r="E231">
            <v>3069</v>
          </cell>
        </row>
        <row r="232">
          <cell r="E232">
            <v>33</v>
          </cell>
        </row>
        <row r="233">
          <cell r="E233">
            <v>222</v>
          </cell>
        </row>
        <row r="234">
          <cell r="E234">
            <v>233</v>
          </cell>
        </row>
        <row r="235">
          <cell r="E235">
            <v>360</v>
          </cell>
        </row>
        <row r="236">
          <cell r="E236">
            <v>129</v>
          </cell>
        </row>
        <row r="238">
          <cell r="E238">
            <v>8025</v>
          </cell>
        </row>
        <row r="244">
          <cell r="E244">
            <v>1145</v>
          </cell>
        </row>
        <row r="245">
          <cell r="E245">
            <v>348</v>
          </cell>
        </row>
        <row r="247">
          <cell r="E247">
            <v>2078</v>
          </cell>
        </row>
        <row r="248">
          <cell r="E248">
            <v>849</v>
          </cell>
        </row>
        <row r="249">
          <cell r="E249">
            <v>1953</v>
          </cell>
        </row>
        <row r="250">
          <cell r="E250">
            <v>66</v>
          </cell>
        </row>
        <row r="253">
          <cell r="E253">
            <v>325</v>
          </cell>
        </row>
        <row r="256">
          <cell r="E256">
            <v>2927</v>
          </cell>
        </row>
        <row r="259">
          <cell r="E259">
            <v>872</v>
          </cell>
        </row>
        <row r="262">
          <cell r="E262">
            <v>2573</v>
          </cell>
        </row>
        <row r="263">
          <cell r="E263">
            <v>758</v>
          </cell>
        </row>
        <row r="272">
          <cell r="C272">
            <v>31848</v>
          </cell>
          <cell r="D272">
            <v>31576</v>
          </cell>
          <cell r="E272">
            <v>31576</v>
          </cell>
          <cell r="F272">
            <v>0</v>
          </cell>
          <cell r="G272">
            <v>272</v>
          </cell>
          <cell r="AA272">
            <v>11038</v>
          </cell>
          <cell r="AB272">
            <v>11143</v>
          </cell>
          <cell r="AC272">
            <v>9667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32</v>
          </cell>
          <cell r="AJ272">
            <v>0</v>
          </cell>
          <cell r="AL272">
            <v>45459920</v>
          </cell>
        </row>
        <row r="311">
          <cell r="C311">
            <v>2061</v>
          </cell>
          <cell r="D311">
            <v>2038</v>
          </cell>
          <cell r="E311">
            <v>2038</v>
          </cell>
          <cell r="F311">
            <v>0</v>
          </cell>
          <cell r="G311">
            <v>23</v>
          </cell>
          <cell r="AA311">
            <v>145</v>
          </cell>
          <cell r="AB311">
            <v>1888</v>
          </cell>
          <cell r="AC311">
            <v>28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87</v>
          </cell>
          <cell r="AJ311">
            <v>0</v>
          </cell>
          <cell r="AL311">
            <v>8091740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L318">
            <v>0</v>
          </cell>
        </row>
        <row r="374">
          <cell r="C374">
            <v>2152</v>
          </cell>
          <cell r="D374">
            <v>2138</v>
          </cell>
          <cell r="E374">
            <v>2138</v>
          </cell>
          <cell r="F374">
            <v>0</v>
          </cell>
          <cell r="G374">
            <v>14</v>
          </cell>
          <cell r="AA374">
            <v>955</v>
          </cell>
          <cell r="AB374">
            <v>432</v>
          </cell>
          <cell r="AC374">
            <v>765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98</v>
          </cell>
          <cell r="AJ374">
            <v>0</v>
          </cell>
          <cell r="AL374">
            <v>11545680</v>
          </cell>
        </row>
        <row r="411">
          <cell r="C411">
            <v>3592</v>
          </cell>
          <cell r="D411">
            <v>3584</v>
          </cell>
          <cell r="E411">
            <v>3584</v>
          </cell>
          <cell r="F411">
            <v>0</v>
          </cell>
          <cell r="G411">
            <v>8</v>
          </cell>
          <cell r="AA411">
            <v>1267</v>
          </cell>
          <cell r="AB411">
            <v>2125</v>
          </cell>
          <cell r="AC411">
            <v>200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2</v>
          </cell>
          <cell r="AJ411">
            <v>0</v>
          </cell>
          <cell r="AL411">
            <v>10509460</v>
          </cell>
        </row>
        <row r="420">
          <cell r="E420">
            <v>5</v>
          </cell>
        </row>
        <row r="427">
          <cell r="E427">
            <v>39</v>
          </cell>
        </row>
        <row r="432">
          <cell r="C432">
            <v>44</v>
          </cell>
          <cell r="D432">
            <v>44</v>
          </cell>
          <cell r="E432">
            <v>44</v>
          </cell>
          <cell r="F432">
            <v>0</v>
          </cell>
          <cell r="G432">
            <v>0</v>
          </cell>
          <cell r="AA432">
            <v>1</v>
          </cell>
          <cell r="AB432">
            <v>43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L432">
            <v>140230</v>
          </cell>
        </row>
        <row r="451">
          <cell r="C451">
            <v>542</v>
          </cell>
          <cell r="D451">
            <v>540</v>
          </cell>
          <cell r="E451">
            <v>540</v>
          </cell>
          <cell r="F451">
            <v>0</v>
          </cell>
          <cell r="G451">
            <v>2</v>
          </cell>
          <cell r="AA451">
            <v>135</v>
          </cell>
          <cell r="AB451">
            <v>402</v>
          </cell>
          <cell r="AC451">
            <v>5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22</v>
          </cell>
          <cell r="AJ451">
            <v>0</v>
          </cell>
          <cell r="AL451">
            <v>2580730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73">
          <cell r="C473">
            <v>4893</v>
          </cell>
          <cell r="D473">
            <v>4787</v>
          </cell>
          <cell r="E473">
            <v>4787</v>
          </cell>
          <cell r="F473">
            <v>0</v>
          </cell>
          <cell r="G473">
            <v>106</v>
          </cell>
          <cell r="AA473">
            <v>2394</v>
          </cell>
          <cell r="AB473">
            <v>1296</v>
          </cell>
          <cell r="AC473">
            <v>1203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7">
          <cell r="E477">
            <v>35</v>
          </cell>
        </row>
        <row r="478">
          <cell r="E478">
            <v>9</v>
          </cell>
        </row>
        <row r="479">
          <cell r="E479">
            <v>2</v>
          </cell>
        </row>
        <row r="485">
          <cell r="E485">
            <v>14</v>
          </cell>
        </row>
        <row r="509">
          <cell r="E509">
            <v>1</v>
          </cell>
        </row>
        <row r="512">
          <cell r="C512">
            <v>61</v>
          </cell>
          <cell r="D512">
            <v>61</v>
          </cell>
          <cell r="E512">
            <v>61</v>
          </cell>
          <cell r="F512">
            <v>0</v>
          </cell>
          <cell r="G512">
            <v>0</v>
          </cell>
          <cell r="AA512">
            <v>25</v>
          </cell>
          <cell r="AB512">
            <v>30</v>
          </cell>
          <cell r="AC512">
            <v>6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1</v>
          </cell>
          <cell r="AJ512">
            <v>0</v>
          </cell>
          <cell r="AL512">
            <v>77110</v>
          </cell>
        </row>
        <row r="542">
          <cell r="C542">
            <v>2558</v>
          </cell>
          <cell r="D542">
            <v>2553</v>
          </cell>
          <cell r="E542">
            <v>2553</v>
          </cell>
          <cell r="F542">
            <v>0</v>
          </cell>
          <cell r="G542">
            <v>5</v>
          </cell>
          <cell r="AA542">
            <v>97</v>
          </cell>
          <cell r="AB542">
            <v>1643</v>
          </cell>
          <cell r="AC542">
            <v>6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1</v>
          </cell>
          <cell r="AJ542">
            <v>0</v>
          </cell>
          <cell r="AL542">
            <v>3663740</v>
          </cell>
        </row>
        <row r="546">
          <cell r="E546">
            <v>18</v>
          </cell>
        </row>
        <row r="549">
          <cell r="E549">
            <v>18</v>
          </cell>
        </row>
        <row r="550">
          <cell r="E550">
            <v>762</v>
          </cell>
        </row>
        <row r="551">
          <cell r="E551">
            <v>45</v>
          </cell>
        </row>
        <row r="552">
          <cell r="E552">
            <v>48</v>
          </cell>
        </row>
        <row r="553">
          <cell r="E553">
            <v>9</v>
          </cell>
        </row>
        <row r="554">
          <cell r="E554">
            <v>7</v>
          </cell>
        </row>
        <row r="555">
          <cell r="E555">
            <v>1</v>
          </cell>
        </row>
        <row r="556">
          <cell r="E556">
            <v>6</v>
          </cell>
        </row>
        <row r="557">
          <cell r="E557">
            <v>72</v>
          </cell>
        </row>
        <row r="558">
          <cell r="E558">
            <v>5</v>
          </cell>
        </row>
        <row r="559">
          <cell r="E559">
            <v>5</v>
          </cell>
        </row>
        <row r="566">
          <cell r="E566">
            <v>1</v>
          </cell>
        </row>
        <row r="570">
          <cell r="E570">
            <v>1</v>
          </cell>
        </row>
        <row r="571">
          <cell r="E571">
            <v>40</v>
          </cell>
        </row>
        <row r="572">
          <cell r="E572">
            <v>132</v>
          </cell>
        </row>
        <row r="573">
          <cell r="E573">
            <v>3</v>
          </cell>
        </row>
        <row r="577">
          <cell r="E577">
            <v>46</v>
          </cell>
        </row>
        <row r="578">
          <cell r="E578">
            <v>34</v>
          </cell>
        </row>
        <row r="579">
          <cell r="E579">
            <v>4</v>
          </cell>
        </row>
        <row r="580">
          <cell r="E580">
            <v>30</v>
          </cell>
        </row>
        <row r="581">
          <cell r="E581">
            <v>46</v>
          </cell>
        </row>
        <row r="584">
          <cell r="E584">
            <v>15</v>
          </cell>
        </row>
        <row r="585">
          <cell r="E585">
            <v>181</v>
          </cell>
        </row>
        <row r="586">
          <cell r="E586">
            <v>53</v>
          </cell>
        </row>
        <row r="587">
          <cell r="E587">
            <v>8</v>
          </cell>
        </row>
        <row r="588">
          <cell r="E588">
            <v>1</v>
          </cell>
        </row>
        <row r="589">
          <cell r="E589">
            <v>626</v>
          </cell>
        </row>
        <row r="590">
          <cell r="E590">
            <v>7</v>
          </cell>
        </row>
        <row r="591">
          <cell r="E591">
            <v>11</v>
          </cell>
        </row>
        <row r="594">
          <cell r="E594">
            <v>22</v>
          </cell>
        </row>
        <row r="595">
          <cell r="E595">
            <v>384</v>
          </cell>
        </row>
        <row r="596">
          <cell r="E596">
            <v>18</v>
          </cell>
        </row>
        <row r="598">
          <cell r="E598">
            <v>1</v>
          </cell>
        </row>
        <row r="600">
          <cell r="C600">
            <v>2687</v>
          </cell>
          <cell r="D600">
            <v>2660</v>
          </cell>
          <cell r="E600">
            <v>2660</v>
          </cell>
          <cell r="F600">
            <v>0</v>
          </cell>
          <cell r="G600">
            <v>27</v>
          </cell>
          <cell r="AA600">
            <v>240</v>
          </cell>
          <cell r="AB600">
            <v>905</v>
          </cell>
          <cell r="AC600">
            <v>1542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L600">
            <v>22786550</v>
          </cell>
        </row>
        <row r="623"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L623">
            <v>0</v>
          </cell>
        </row>
        <row r="650">
          <cell r="C650">
            <v>1262</v>
          </cell>
          <cell r="D650">
            <v>1262</v>
          </cell>
          <cell r="E650">
            <v>1260</v>
          </cell>
          <cell r="F650">
            <v>2</v>
          </cell>
          <cell r="G650">
            <v>0</v>
          </cell>
          <cell r="AA650">
            <v>187</v>
          </cell>
          <cell r="AB650">
            <v>373</v>
          </cell>
          <cell r="AC650">
            <v>702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L650">
            <v>64968320</v>
          </cell>
        </row>
        <row r="652">
          <cell r="C652">
            <v>155</v>
          </cell>
          <cell r="D652">
            <v>155</v>
          </cell>
          <cell r="E652">
            <v>155</v>
          </cell>
          <cell r="AB652">
            <v>155</v>
          </cell>
          <cell r="AL652">
            <v>891250</v>
          </cell>
        </row>
        <row r="653">
          <cell r="C653">
            <v>215</v>
          </cell>
          <cell r="D653">
            <v>215</v>
          </cell>
          <cell r="E653">
            <v>215</v>
          </cell>
          <cell r="AA653">
            <v>57</v>
          </cell>
          <cell r="AB653">
            <v>158</v>
          </cell>
          <cell r="AL653">
            <v>4525750</v>
          </cell>
        </row>
        <row r="672">
          <cell r="C672">
            <v>1155</v>
          </cell>
          <cell r="D672">
            <v>1155</v>
          </cell>
          <cell r="E672">
            <v>1155</v>
          </cell>
          <cell r="F672">
            <v>0</v>
          </cell>
          <cell r="G672">
            <v>0</v>
          </cell>
          <cell r="AA672">
            <v>429</v>
          </cell>
          <cell r="AB672">
            <v>726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17545160</v>
          </cell>
        </row>
        <row r="704"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L704">
            <v>0</v>
          </cell>
        </row>
        <row r="763"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7"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L777">
            <v>0</v>
          </cell>
        </row>
        <row r="781"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8"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L788">
            <v>0</v>
          </cell>
        </row>
        <row r="797"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801"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5"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L805">
            <v>0</v>
          </cell>
        </row>
        <row r="809"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L809">
            <v>0</v>
          </cell>
        </row>
        <row r="817"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20"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8"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33"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51"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L851">
            <v>0</v>
          </cell>
        </row>
        <row r="869"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930">
          <cell r="C930">
            <v>3783</v>
          </cell>
          <cell r="D930">
            <v>3783</v>
          </cell>
          <cell r="E930">
            <v>3783</v>
          </cell>
          <cell r="F930">
            <v>0</v>
          </cell>
          <cell r="G930">
            <v>0</v>
          </cell>
          <cell r="AA930">
            <v>1608</v>
          </cell>
          <cell r="AB930">
            <v>2175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46">
          <cell r="C946">
            <v>837</v>
          </cell>
          <cell r="E946">
            <v>834</v>
          </cell>
          <cell r="AL946">
            <v>6480720</v>
          </cell>
        </row>
        <row r="958"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753</v>
          </cell>
          <cell r="AJ958">
            <v>0</v>
          </cell>
          <cell r="AL958">
            <v>0</v>
          </cell>
        </row>
        <row r="961">
          <cell r="C961">
            <v>0</v>
          </cell>
        </row>
        <row r="981">
          <cell r="C981">
            <v>0</v>
          </cell>
          <cell r="E981">
            <v>0</v>
          </cell>
        </row>
        <row r="983">
          <cell r="C983">
            <v>295</v>
          </cell>
          <cell r="E983">
            <v>295</v>
          </cell>
          <cell r="AL983">
            <v>2301000</v>
          </cell>
        </row>
        <row r="984">
          <cell r="C984">
            <v>241</v>
          </cell>
          <cell r="E984">
            <v>241</v>
          </cell>
          <cell r="AL984">
            <v>737460</v>
          </cell>
        </row>
        <row r="985">
          <cell r="C985">
            <v>500</v>
          </cell>
          <cell r="E985">
            <v>500</v>
          </cell>
          <cell r="AL985">
            <v>1530000</v>
          </cell>
        </row>
        <row r="986">
          <cell r="C986">
            <v>10</v>
          </cell>
          <cell r="E986">
            <v>10</v>
          </cell>
          <cell r="AL986">
            <v>121600</v>
          </cell>
        </row>
        <row r="987">
          <cell r="C987">
            <v>49</v>
          </cell>
          <cell r="E987">
            <v>49</v>
          </cell>
          <cell r="AL987">
            <v>697270</v>
          </cell>
        </row>
        <row r="988">
          <cell r="C988">
            <v>11</v>
          </cell>
          <cell r="E988">
            <v>11</v>
          </cell>
          <cell r="AL988">
            <v>355300</v>
          </cell>
        </row>
        <row r="989">
          <cell r="C989">
            <v>0</v>
          </cell>
          <cell r="AL989">
            <v>0</v>
          </cell>
        </row>
        <row r="990">
          <cell r="C990">
            <v>0</v>
          </cell>
          <cell r="AL990">
            <v>0</v>
          </cell>
        </row>
        <row r="993">
          <cell r="C993">
            <v>19</v>
          </cell>
          <cell r="E993">
            <v>19</v>
          </cell>
          <cell r="AL993">
            <v>306280</v>
          </cell>
        </row>
        <row r="994">
          <cell r="C994">
            <v>0</v>
          </cell>
          <cell r="AL994">
            <v>0</v>
          </cell>
        </row>
        <row r="995">
          <cell r="C995">
            <v>0</v>
          </cell>
          <cell r="AL995">
            <v>0</v>
          </cell>
        </row>
        <row r="996">
          <cell r="C996">
            <v>0</v>
          </cell>
          <cell r="AL996">
            <v>0</v>
          </cell>
        </row>
        <row r="997">
          <cell r="C997">
            <v>0</v>
          </cell>
          <cell r="AL997">
            <v>0</v>
          </cell>
        </row>
        <row r="998">
          <cell r="C998">
            <v>0</v>
          </cell>
          <cell r="AL998">
            <v>0</v>
          </cell>
        </row>
        <row r="999">
          <cell r="C999">
            <v>19</v>
          </cell>
          <cell r="D999">
            <v>19</v>
          </cell>
          <cell r="E999">
            <v>19</v>
          </cell>
          <cell r="F999">
            <v>0</v>
          </cell>
          <cell r="G999">
            <v>0</v>
          </cell>
          <cell r="AA999">
            <v>4</v>
          </cell>
          <cell r="AB999">
            <v>15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</row>
        <row r="1053">
          <cell r="C1053">
            <v>6</v>
          </cell>
          <cell r="D1053">
            <v>6</v>
          </cell>
          <cell r="E1053">
            <v>6</v>
          </cell>
          <cell r="F1053">
            <v>0</v>
          </cell>
          <cell r="G1053">
            <v>0</v>
          </cell>
          <cell r="AA1053">
            <v>4</v>
          </cell>
          <cell r="AB1053">
            <v>0</v>
          </cell>
          <cell r="AC1053">
            <v>2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125">
          <cell r="C1125">
            <v>1</v>
          </cell>
          <cell r="H1125">
            <v>1</v>
          </cell>
          <cell r="I1125">
            <v>1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P1125">
            <v>0</v>
          </cell>
          <cell r="Q1125">
            <v>0</v>
          </cell>
          <cell r="S1125">
            <v>0</v>
          </cell>
          <cell r="T1125">
            <v>1</v>
          </cell>
          <cell r="V1125">
            <v>0</v>
          </cell>
          <cell r="W1125">
            <v>0</v>
          </cell>
          <cell r="Y1125">
            <v>0</v>
          </cell>
          <cell r="Z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L1125">
            <v>0</v>
          </cell>
        </row>
        <row r="1182">
          <cell r="C1182">
            <v>1572</v>
          </cell>
          <cell r="D1182">
            <v>1572</v>
          </cell>
          <cell r="E1182">
            <v>1572</v>
          </cell>
          <cell r="F1182">
            <v>0</v>
          </cell>
          <cell r="G1182">
            <v>0</v>
          </cell>
          <cell r="AA1182">
            <v>8</v>
          </cell>
          <cell r="AB1182">
            <v>1546</v>
          </cell>
          <cell r="AC1182">
            <v>18</v>
          </cell>
          <cell r="AD1182">
            <v>0</v>
          </cell>
          <cell r="AE1182">
            <v>0</v>
          </cell>
          <cell r="AF1182">
            <v>0</v>
          </cell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262">
          <cell r="C1262">
            <v>69</v>
          </cell>
          <cell r="H1262">
            <v>69</v>
          </cell>
          <cell r="I1262">
            <v>67</v>
          </cell>
          <cell r="J1262">
            <v>2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P1262">
            <v>0</v>
          </cell>
          <cell r="Q1262">
            <v>1</v>
          </cell>
          <cell r="S1262">
            <v>0</v>
          </cell>
          <cell r="T1262">
            <v>37</v>
          </cell>
          <cell r="V1262">
            <v>0</v>
          </cell>
          <cell r="W1262">
            <v>0</v>
          </cell>
          <cell r="Y1262">
            <v>0</v>
          </cell>
          <cell r="Z1262">
            <v>0</v>
          </cell>
          <cell r="AD1262">
            <v>0</v>
          </cell>
          <cell r="AE1262">
            <v>0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L1262">
            <v>26535150</v>
          </cell>
        </row>
        <row r="1327">
          <cell r="C1327">
            <v>403</v>
          </cell>
          <cell r="D1327">
            <v>403</v>
          </cell>
          <cell r="E1327">
            <v>403</v>
          </cell>
          <cell r="F1327">
            <v>0</v>
          </cell>
          <cell r="G1327">
            <v>0</v>
          </cell>
          <cell r="AA1327">
            <v>36</v>
          </cell>
          <cell r="AB1327">
            <v>360</v>
          </cell>
          <cell r="AC1327">
            <v>7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401">
          <cell r="I1401">
            <v>24</v>
          </cell>
          <cell r="L1401">
            <v>8</v>
          </cell>
          <cell r="AL1401">
            <v>2806565</v>
          </cell>
        </row>
        <row r="1404">
          <cell r="C1404">
            <v>36</v>
          </cell>
          <cell r="H1404">
            <v>28</v>
          </cell>
          <cell r="I1404">
            <v>24</v>
          </cell>
          <cell r="J1404">
            <v>4</v>
          </cell>
          <cell r="K1404">
            <v>0</v>
          </cell>
          <cell r="L1404">
            <v>8</v>
          </cell>
          <cell r="M1404">
            <v>0</v>
          </cell>
          <cell r="N1404">
            <v>0</v>
          </cell>
          <cell r="P1404">
            <v>12</v>
          </cell>
          <cell r="Q1404">
            <v>6</v>
          </cell>
          <cell r="S1404">
            <v>0</v>
          </cell>
          <cell r="T1404">
            <v>0</v>
          </cell>
          <cell r="V1404">
            <v>0</v>
          </cell>
          <cell r="W1404">
            <v>0</v>
          </cell>
          <cell r="Y1404">
            <v>0</v>
          </cell>
          <cell r="Z1404">
            <v>1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6">
          <cell r="C1406">
            <v>1</v>
          </cell>
          <cell r="E1406">
            <v>1</v>
          </cell>
          <cell r="AL1406">
            <v>10300</v>
          </cell>
        </row>
        <row r="1407">
          <cell r="C1407">
            <v>1</v>
          </cell>
          <cell r="D1407">
            <v>1</v>
          </cell>
          <cell r="E1407">
            <v>1</v>
          </cell>
          <cell r="F1407">
            <v>0</v>
          </cell>
          <cell r="G1407">
            <v>0</v>
          </cell>
          <cell r="AA1407">
            <v>0</v>
          </cell>
          <cell r="AB1407">
            <v>1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68">
          <cell r="C1468">
            <v>8</v>
          </cell>
          <cell r="H1468">
            <v>8</v>
          </cell>
          <cell r="I1468">
            <v>6</v>
          </cell>
          <cell r="J1468">
            <v>2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P1468">
            <v>2</v>
          </cell>
          <cell r="Q1468">
            <v>2</v>
          </cell>
          <cell r="S1468">
            <v>2</v>
          </cell>
          <cell r="T1468">
            <v>0</v>
          </cell>
          <cell r="V1468">
            <v>0</v>
          </cell>
          <cell r="W1468">
            <v>0</v>
          </cell>
          <cell r="Y1468">
            <v>0</v>
          </cell>
          <cell r="Z1468">
            <v>0</v>
          </cell>
          <cell r="AD1468">
            <v>0</v>
          </cell>
          <cell r="AE1468">
            <v>0</v>
          </cell>
          <cell r="AF1468">
            <v>0</v>
          </cell>
          <cell r="AG1468">
            <v>0</v>
          </cell>
          <cell r="AH1468">
            <v>0</v>
          </cell>
          <cell r="AI1468">
            <v>0</v>
          </cell>
          <cell r="AJ1468">
            <v>0</v>
          </cell>
          <cell r="AL1468">
            <v>692920</v>
          </cell>
        </row>
        <row r="1537">
          <cell r="C1537">
            <v>59</v>
          </cell>
          <cell r="H1537">
            <v>58</v>
          </cell>
          <cell r="I1537">
            <v>58</v>
          </cell>
          <cell r="J1537">
            <v>0</v>
          </cell>
          <cell r="K1537">
            <v>0</v>
          </cell>
          <cell r="L1537">
            <v>1</v>
          </cell>
          <cell r="M1537">
            <v>0</v>
          </cell>
          <cell r="N1537">
            <v>0</v>
          </cell>
          <cell r="P1537">
            <v>0</v>
          </cell>
          <cell r="Q1537">
            <v>1</v>
          </cell>
          <cell r="S1537">
            <v>0</v>
          </cell>
          <cell r="T1537">
            <v>0</v>
          </cell>
          <cell r="V1537">
            <v>0</v>
          </cell>
          <cell r="W1537">
            <v>0</v>
          </cell>
          <cell r="Y1537">
            <v>2</v>
          </cell>
          <cell r="Z1537">
            <v>0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0</v>
          </cell>
          <cell r="AL1537">
            <v>3514635</v>
          </cell>
        </row>
        <row r="1555">
          <cell r="C1555">
            <v>139</v>
          </cell>
          <cell r="D1555">
            <v>139</v>
          </cell>
          <cell r="E1555">
            <v>139</v>
          </cell>
          <cell r="F1555">
            <v>0</v>
          </cell>
          <cell r="G1555">
            <v>0</v>
          </cell>
          <cell r="AA1555">
            <v>139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0</v>
          </cell>
        </row>
        <row r="1582">
          <cell r="C1582">
            <v>141</v>
          </cell>
          <cell r="H1582">
            <v>140</v>
          </cell>
          <cell r="I1582">
            <v>133</v>
          </cell>
          <cell r="J1582">
            <v>7</v>
          </cell>
          <cell r="K1582">
            <v>0</v>
          </cell>
          <cell r="L1582">
            <v>1</v>
          </cell>
          <cell r="M1582">
            <v>0</v>
          </cell>
          <cell r="N1582">
            <v>0</v>
          </cell>
          <cell r="P1582">
            <v>0</v>
          </cell>
          <cell r="Q1582">
            <v>0</v>
          </cell>
          <cell r="S1582">
            <v>0</v>
          </cell>
          <cell r="T1582">
            <v>0</v>
          </cell>
          <cell r="V1582">
            <v>0</v>
          </cell>
          <cell r="W1582">
            <v>0</v>
          </cell>
          <cell r="Y1582">
            <v>0</v>
          </cell>
          <cell r="Z1582">
            <v>0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0</v>
          </cell>
          <cell r="AL1582">
            <v>4801090</v>
          </cell>
        </row>
        <row r="1691">
          <cell r="C1691">
            <v>20163</v>
          </cell>
          <cell r="D1691">
            <v>19434</v>
          </cell>
          <cell r="E1691">
            <v>19434</v>
          </cell>
          <cell r="F1691">
            <v>0</v>
          </cell>
          <cell r="G1691">
            <v>729</v>
          </cell>
          <cell r="AA1691">
            <v>18885</v>
          </cell>
          <cell r="AB1691">
            <v>192</v>
          </cell>
          <cell r="AC1691">
            <v>1086</v>
          </cell>
          <cell r="AD1691">
            <v>0</v>
          </cell>
          <cell r="AE1691">
            <v>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</row>
        <row r="1693">
          <cell r="C1693">
            <v>750</v>
          </cell>
          <cell r="E1693">
            <v>735</v>
          </cell>
          <cell r="AL1693">
            <v>4057200</v>
          </cell>
        </row>
        <row r="1694">
          <cell r="C1694">
            <v>12</v>
          </cell>
          <cell r="E1694">
            <v>12</v>
          </cell>
          <cell r="AL1694">
            <v>186600</v>
          </cell>
        </row>
        <row r="1695">
          <cell r="C1695">
            <v>12</v>
          </cell>
          <cell r="E1695">
            <v>12</v>
          </cell>
          <cell r="AL1695">
            <v>316560</v>
          </cell>
        </row>
        <row r="1696">
          <cell r="C1696">
            <v>0</v>
          </cell>
          <cell r="AL1696">
            <v>0</v>
          </cell>
        </row>
        <row r="1697">
          <cell r="C1697">
            <v>147</v>
          </cell>
          <cell r="E1697">
            <v>147</v>
          </cell>
          <cell r="AL1697">
            <v>8251110</v>
          </cell>
        </row>
        <row r="1698">
          <cell r="C1698">
            <v>0</v>
          </cell>
          <cell r="AL1698">
            <v>0</v>
          </cell>
        </row>
        <row r="1699">
          <cell r="C1699">
            <v>0</v>
          </cell>
          <cell r="AL1699">
            <v>0</v>
          </cell>
        </row>
        <row r="1700">
          <cell r="C1700">
            <v>0</v>
          </cell>
          <cell r="AL1700">
            <v>0</v>
          </cell>
        </row>
        <row r="1701">
          <cell r="C1701">
            <v>0</v>
          </cell>
          <cell r="AL1701">
            <v>0</v>
          </cell>
        </row>
        <row r="1702">
          <cell r="C1702">
            <v>0</v>
          </cell>
          <cell r="AL1702">
            <v>0</v>
          </cell>
        </row>
        <row r="1703">
          <cell r="C1703">
            <v>0</v>
          </cell>
          <cell r="AL1703">
            <v>0</v>
          </cell>
        </row>
        <row r="1704">
          <cell r="C1704">
            <v>0</v>
          </cell>
          <cell r="AL1704">
            <v>0</v>
          </cell>
        </row>
        <row r="1705">
          <cell r="C1705">
            <v>0</v>
          </cell>
          <cell r="AL1705">
            <v>0</v>
          </cell>
        </row>
        <row r="1706">
          <cell r="C1706">
            <v>0</v>
          </cell>
          <cell r="AL1706">
            <v>0</v>
          </cell>
        </row>
        <row r="1707">
          <cell r="C1707">
            <v>0</v>
          </cell>
          <cell r="AL1707">
            <v>0</v>
          </cell>
        </row>
        <row r="1708">
          <cell r="C1708">
            <v>0</v>
          </cell>
          <cell r="AL1708">
            <v>0</v>
          </cell>
        </row>
        <row r="1709">
          <cell r="C1709">
            <v>0</v>
          </cell>
          <cell r="AL1709">
            <v>0</v>
          </cell>
        </row>
        <row r="1710">
          <cell r="C1710">
            <v>0</v>
          </cell>
          <cell r="AL1710">
            <v>0</v>
          </cell>
        </row>
        <row r="1711">
          <cell r="C1711">
            <v>0</v>
          </cell>
          <cell r="AL1711">
            <v>0</v>
          </cell>
        </row>
        <row r="1712">
          <cell r="C1712">
            <v>0</v>
          </cell>
          <cell r="AL1712">
            <v>0</v>
          </cell>
        </row>
        <row r="1713">
          <cell r="C1713">
            <v>0</v>
          </cell>
          <cell r="AL1713">
            <v>0</v>
          </cell>
        </row>
        <row r="1714">
          <cell r="C1714">
            <v>0</v>
          </cell>
          <cell r="AL1714">
            <v>0</v>
          </cell>
        </row>
        <row r="1715">
          <cell r="C1715">
            <v>0</v>
          </cell>
          <cell r="AL1715">
            <v>0</v>
          </cell>
        </row>
        <row r="1716">
          <cell r="C1716">
            <v>0</v>
          </cell>
          <cell r="AL1716">
            <v>0</v>
          </cell>
        </row>
        <row r="1717">
          <cell r="C1717">
            <v>921</v>
          </cell>
          <cell r="D1717">
            <v>906</v>
          </cell>
          <cell r="E1717">
            <v>906</v>
          </cell>
          <cell r="F1717">
            <v>0</v>
          </cell>
          <cell r="G1717">
            <v>15</v>
          </cell>
          <cell r="AA1717">
            <v>243</v>
          </cell>
          <cell r="AB1717">
            <v>371</v>
          </cell>
          <cell r="AC1717">
            <v>307</v>
          </cell>
          <cell r="AD1717">
            <v>0</v>
          </cell>
          <cell r="AE1717">
            <v>0</v>
          </cell>
          <cell r="AF1717">
            <v>0</v>
          </cell>
          <cell r="AG1717">
            <v>0</v>
          </cell>
          <cell r="AH1717">
            <v>0</v>
          </cell>
          <cell r="AI1717">
            <v>0</v>
          </cell>
          <cell r="AJ1717">
            <v>0</v>
          </cell>
        </row>
        <row r="1719"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  <cell r="AE1719">
            <v>0</v>
          </cell>
          <cell r="AF1719">
            <v>0</v>
          </cell>
          <cell r="AG1719">
            <v>0</v>
          </cell>
          <cell r="AH1719">
            <v>0</v>
          </cell>
          <cell r="AI1719">
            <v>0</v>
          </cell>
          <cell r="AJ1719">
            <v>0</v>
          </cell>
        </row>
        <row r="1787">
          <cell r="I1787">
            <v>1</v>
          </cell>
          <cell r="L1787">
            <v>0</v>
          </cell>
          <cell r="P1787">
            <v>0</v>
          </cell>
          <cell r="Q1787">
            <v>0</v>
          </cell>
          <cell r="S1787">
            <v>0</v>
          </cell>
          <cell r="T1787">
            <v>0</v>
          </cell>
          <cell r="V1787">
            <v>0</v>
          </cell>
          <cell r="W1787">
            <v>0</v>
          </cell>
          <cell r="Y1787">
            <v>0</v>
          </cell>
          <cell r="Z1787">
            <v>0</v>
          </cell>
          <cell r="AL1787">
            <v>88020</v>
          </cell>
        </row>
        <row r="1790">
          <cell r="C1790">
            <v>0</v>
          </cell>
        </row>
        <row r="1799">
          <cell r="P1799">
            <v>0</v>
          </cell>
          <cell r="Q1799">
            <v>0</v>
          </cell>
          <cell r="S1799">
            <v>0</v>
          </cell>
          <cell r="T1799">
            <v>0</v>
          </cell>
          <cell r="V1799">
            <v>0</v>
          </cell>
          <cell r="W1799">
            <v>0</v>
          </cell>
          <cell r="Y1799">
            <v>0</v>
          </cell>
          <cell r="Z1799">
            <v>0</v>
          </cell>
        </row>
        <row r="1800">
          <cell r="C1800">
            <v>2</v>
          </cell>
          <cell r="H1800">
            <v>2</v>
          </cell>
          <cell r="I1800">
            <v>1</v>
          </cell>
          <cell r="J1800">
            <v>1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AD1800">
            <v>0</v>
          </cell>
          <cell r="AE1800">
            <v>0</v>
          </cell>
          <cell r="AF1800">
            <v>0</v>
          </cell>
          <cell r="AG1800">
            <v>0</v>
          </cell>
          <cell r="AH1800">
            <v>0</v>
          </cell>
          <cell r="AI1800">
            <v>0</v>
          </cell>
          <cell r="AJ1800">
            <v>0</v>
          </cell>
        </row>
        <row r="1866">
          <cell r="I1866">
            <v>11</v>
          </cell>
          <cell r="L1866">
            <v>0</v>
          </cell>
          <cell r="AL1866">
            <v>1368040</v>
          </cell>
        </row>
        <row r="1870">
          <cell r="C1870">
            <v>11</v>
          </cell>
          <cell r="H1870">
            <v>11</v>
          </cell>
          <cell r="I1870">
            <v>11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P1870">
            <v>1</v>
          </cell>
          <cell r="Q1870">
            <v>0</v>
          </cell>
          <cell r="S1870">
            <v>0</v>
          </cell>
          <cell r="T1870">
            <v>0</v>
          </cell>
          <cell r="V1870">
            <v>0</v>
          </cell>
          <cell r="W1870">
            <v>0</v>
          </cell>
          <cell r="Y1870">
            <v>0</v>
          </cell>
          <cell r="Z1870">
            <v>2</v>
          </cell>
          <cell r="AD1870">
            <v>0</v>
          </cell>
          <cell r="AE1870">
            <v>0</v>
          </cell>
          <cell r="AF1870">
            <v>0</v>
          </cell>
          <cell r="AG1870">
            <v>0</v>
          </cell>
          <cell r="AH1870">
            <v>0</v>
          </cell>
          <cell r="AI1870">
            <v>0</v>
          </cell>
          <cell r="AJ1870">
            <v>0</v>
          </cell>
        </row>
        <row r="1934">
          <cell r="C1934">
            <v>208</v>
          </cell>
          <cell r="D1934">
            <v>207</v>
          </cell>
          <cell r="E1934">
            <v>207</v>
          </cell>
          <cell r="F1934">
            <v>0</v>
          </cell>
          <cell r="G1934">
            <v>1</v>
          </cell>
          <cell r="AA1934">
            <v>99</v>
          </cell>
          <cell r="AB1934">
            <v>43</v>
          </cell>
          <cell r="AC1934">
            <v>66</v>
          </cell>
          <cell r="AD1934">
            <v>0</v>
          </cell>
          <cell r="AE1934">
            <v>0</v>
          </cell>
          <cell r="AF1934">
            <v>0</v>
          </cell>
          <cell r="AG1934">
            <v>0</v>
          </cell>
          <cell r="AH1934">
            <v>0</v>
          </cell>
          <cell r="AI1934">
            <v>0</v>
          </cell>
          <cell r="AJ1934">
            <v>0</v>
          </cell>
        </row>
        <row r="1937">
          <cell r="C1937">
            <v>73</v>
          </cell>
          <cell r="E1937">
            <v>73</v>
          </cell>
          <cell r="AL1937">
            <v>2781300</v>
          </cell>
        </row>
        <row r="1938">
          <cell r="C1938">
            <v>0</v>
          </cell>
          <cell r="AL1938">
            <v>0</v>
          </cell>
        </row>
        <row r="1939">
          <cell r="C1939">
            <v>23</v>
          </cell>
          <cell r="E1939">
            <v>17</v>
          </cell>
          <cell r="AL1939">
            <v>832150</v>
          </cell>
        </row>
        <row r="1940">
          <cell r="C1940">
            <v>96</v>
          </cell>
          <cell r="D1940">
            <v>90</v>
          </cell>
          <cell r="E1940">
            <v>90</v>
          </cell>
          <cell r="F1940">
            <v>0</v>
          </cell>
          <cell r="G1940">
            <v>6</v>
          </cell>
          <cell r="AA1940">
            <v>13</v>
          </cell>
          <cell r="AB1940">
            <v>83</v>
          </cell>
          <cell r="AC1940">
            <v>0</v>
          </cell>
          <cell r="AD1940">
            <v>0</v>
          </cell>
          <cell r="AE1940">
            <v>0</v>
          </cell>
          <cell r="AF1940">
            <v>0</v>
          </cell>
          <cell r="AG1940">
            <v>0</v>
          </cell>
          <cell r="AH1940">
            <v>0</v>
          </cell>
          <cell r="AI1940">
            <v>0</v>
          </cell>
          <cell r="AJ1940">
            <v>0</v>
          </cell>
        </row>
        <row r="1988">
          <cell r="C1988">
            <v>0</v>
          </cell>
        </row>
        <row r="2025">
          <cell r="I2025">
            <v>148</v>
          </cell>
          <cell r="L2025">
            <v>16</v>
          </cell>
          <cell r="AL2025">
            <v>39457985</v>
          </cell>
        </row>
        <row r="2032">
          <cell r="C2032">
            <v>191</v>
          </cell>
          <cell r="H2032">
            <v>172</v>
          </cell>
          <cell r="I2032">
            <v>148</v>
          </cell>
          <cell r="J2032">
            <v>24</v>
          </cell>
          <cell r="K2032">
            <v>0</v>
          </cell>
          <cell r="L2032">
            <v>16</v>
          </cell>
          <cell r="M2032">
            <v>3</v>
          </cell>
          <cell r="N2032">
            <v>0</v>
          </cell>
          <cell r="P2032">
            <v>2</v>
          </cell>
          <cell r="Q2032">
            <v>41</v>
          </cell>
          <cell r="S2032">
            <v>7</v>
          </cell>
          <cell r="T2032">
            <v>12</v>
          </cell>
          <cell r="V2032">
            <v>0</v>
          </cell>
          <cell r="W2032">
            <v>0</v>
          </cell>
          <cell r="Y2032">
            <v>14</v>
          </cell>
          <cell r="Z2032">
            <v>115</v>
          </cell>
          <cell r="AD2032">
            <v>0</v>
          </cell>
          <cell r="AE2032">
            <v>0</v>
          </cell>
          <cell r="AF2032">
            <v>0</v>
          </cell>
          <cell r="AG2032">
            <v>0</v>
          </cell>
          <cell r="AH2032">
            <v>0</v>
          </cell>
          <cell r="AI2032">
            <v>0</v>
          </cell>
          <cell r="AJ2032">
            <v>0</v>
          </cell>
        </row>
        <row r="2035">
          <cell r="C2035">
            <v>3</v>
          </cell>
        </row>
        <row r="2036">
          <cell r="C2036">
            <v>0</v>
          </cell>
        </row>
        <row r="2038">
          <cell r="C2038">
            <v>0</v>
          </cell>
        </row>
        <row r="2040">
          <cell r="C2040">
            <v>0</v>
          </cell>
        </row>
        <row r="2052">
          <cell r="C2052">
            <v>6</v>
          </cell>
        </row>
        <row r="2069">
          <cell r="C2069">
            <v>0</v>
          </cell>
        </row>
        <row r="2071">
          <cell r="C2071">
            <v>20</v>
          </cell>
          <cell r="H2071">
            <v>20</v>
          </cell>
          <cell r="I2071">
            <v>16</v>
          </cell>
          <cell r="J2071">
            <v>4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P2071">
            <v>0</v>
          </cell>
          <cell r="Q2071">
            <v>7</v>
          </cell>
          <cell r="S2071">
            <v>0</v>
          </cell>
          <cell r="T2071">
            <v>1</v>
          </cell>
          <cell r="V2071">
            <v>0</v>
          </cell>
          <cell r="W2071">
            <v>1</v>
          </cell>
          <cell r="Y2071">
            <v>0</v>
          </cell>
          <cell r="Z2071">
            <v>2</v>
          </cell>
          <cell r="AD2071">
            <v>0</v>
          </cell>
          <cell r="AE2071">
            <v>0</v>
          </cell>
          <cell r="AF2071">
            <v>0</v>
          </cell>
          <cell r="AG2071">
            <v>0</v>
          </cell>
          <cell r="AH2071">
            <v>0</v>
          </cell>
          <cell r="AI2071">
            <v>0</v>
          </cell>
          <cell r="AJ2071">
            <v>0</v>
          </cell>
          <cell r="AL2071">
            <v>1382010</v>
          </cell>
        </row>
        <row r="2098">
          <cell r="C2098">
            <v>377</v>
          </cell>
          <cell r="D2098">
            <v>293</v>
          </cell>
          <cell r="E2098">
            <v>293</v>
          </cell>
          <cell r="F2098">
            <v>0</v>
          </cell>
          <cell r="G2098">
            <v>84</v>
          </cell>
          <cell r="AA2098">
            <v>224</v>
          </cell>
          <cell r="AB2098">
            <v>24</v>
          </cell>
          <cell r="AC2098">
            <v>129</v>
          </cell>
          <cell r="AD2098">
            <v>0</v>
          </cell>
          <cell r="AE2098">
            <v>0</v>
          </cell>
          <cell r="AF2098">
            <v>0</v>
          </cell>
          <cell r="AG2098">
            <v>0</v>
          </cell>
          <cell r="AH2098">
            <v>0</v>
          </cell>
          <cell r="AI2098">
            <v>0</v>
          </cell>
          <cell r="AJ2098">
            <v>0</v>
          </cell>
        </row>
        <row r="2101">
          <cell r="C2101">
            <v>0</v>
          </cell>
          <cell r="D2101">
            <v>0</v>
          </cell>
          <cell r="AL2101">
            <v>0</v>
          </cell>
        </row>
        <row r="2102">
          <cell r="C2102">
            <v>0</v>
          </cell>
          <cell r="D2102">
            <v>0</v>
          </cell>
          <cell r="AL2102">
            <v>0</v>
          </cell>
        </row>
        <row r="2103">
          <cell r="C2103">
            <v>0</v>
          </cell>
          <cell r="D2103">
            <v>0</v>
          </cell>
          <cell r="AL2103">
            <v>0</v>
          </cell>
        </row>
        <row r="2104">
          <cell r="C2104">
            <v>0</v>
          </cell>
          <cell r="D2104">
            <v>0</v>
          </cell>
          <cell r="AL2104">
            <v>0</v>
          </cell>
        </row>
        <row r="2105">
          <cell r="C2105">
            <v>0</v>
          </cell>
          <cell r="D2105">
            <v>0</v>
          </cell>
          <cell r="AL2105">
            <v>0</v>
          </cell>
        </row>
        <row r="2106">
          <cell r="C2106">
            <v>0</v>
          </cell>
          <cell r="D2106">
            <v>0</v>
          </cell>
          <cell r="AL2106">
            <v>0</v>
          </cell>
        </row>
        <row r="2107">
          <cell r="C2107">
            <v>0</v>
          </cell>
          <cell r="D2107">
            <v>0</v>
          </cell>
          <cell r="AL2107">
            <v>0</v>
          </cell>
        </row>
        <row r="2108">
          <cell r="C2108">
            <v>0</v>
          </cell>
          <cell r="D2108">
            <v>0</v>
          </cell>
          <cell r="AL2108">
            <v>0</v>
          </cell>
        </row>
        <row r="2113">
          <cell r="C2113">
            <v>0</v>
          </cell>
        </row>
        <row r="2188">
          <cell r="C2188">
            <v>0</v>
          </cell>
        </row>
        <row r="2192">
          <cell r="C2192">
            <v>0</v>
          </cell>
        </row>
        <row r="2194">
          <cell r="C2194">
            <v>58</v>
          </cell>
          <cell r="H2194">
            <v>50</v>
          </cell>
          <cell r="I2194">
            <v>27</v>
          </cell>
          <cell r="J2194">
            <v>23</v>
          </cell>
          <cell r="K2194">
            <v>0</v>
          </cell>
          <cell r="L2194">
            <v>8</v>
          </cell>
          <cell r="M2194">
            <v>0</v>
          </cell>
          <cell r="N2194">
            <v>0</v>
          </cell>
          <cell r="P2194">
            <v>9</v>
          </cell>
          <cell r="Q2194">
            <v>19</v>
          </cell>
          <cell r="S2194">
            <v>19</v>
          </cell>
          <cell r="T2194">
            <v>3</v>
          </cell>
          <cell r="V2194">
            <v>0</v>
          </cell>
          <cell r="W2194">
            <v>0</v>
          </cell>
          <cell r="Y2194">
            <v>0</v>
          </cell>
          <cell r="Z2194">
            <v>8</v>
          </cell>
          <cell r="AD2194">
            <v>0</v>
          </cell>
          <cell r="AE2194">
            <v>0</v>
          </cell>
          <cell r="AF2194">
            <v>0</v>
          </cell>
          <cell r="AG2194">
            <v>0</v>
          </cell>
          <cell r="AH2194">
            <v>0</v>
          </cell>
          <cell r="AI2194">
            <v>0</v>
          </cell>
          <cell r="AJ2194">
            <v>0</v>
          </cell>
          <cell r="AL2194">
            <v>7147640</v>
          </cell>
        </row>
        <row r="2214">
          <cell r="C2214">
            <v>1911</v>
          </cell>
          <cell r="D2214">
            <v>1789</v>
          </cell>
          <cell r="E2214">
            <v>1789</v>
          </cell>
          <cell r="F2214">
            <v>0</v>
          </cell>
          <cell r="G2214">
            <v>122</v>
          </cell>
          <cell r="AA2214">
            <v>1744</v>
          </cell>
          <cell r="AB2214">
            <v>167</v>
          </cell>
          <cell r="AC2214">
            <v>0</v>
          </cell>
          <cell r="AD2214">
            <v>0</v>
          </cell>
          <cell r="AE2214">
            <v>0</v>
          </cell>
          <cell r="AF2214">
            <v>0</v>
          </cell>
          <cell r="AG2214">
            <v>0</v>
          </cell>
          <cell r="AH2214">
            <v>0</v>
          </cell>
          <cell r="AI2214">
            <v>0</v>
          </cell>
          <cell r="AJ2214">
            <v>0</v>
          </cell>
          <cell r="AL2214">
            <v>16199050</v>
          </cell>
        </row>
        <row r="2222"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0</v>
          </cell>
          <cell r="AE2222">
            <v>0</v>
          </cell>
          <cell r="AF2222">
            <v>0</v>
          </cell>
          <cell r="AG2222">
            <v>0</v>
          </cell>
          <cell r="AH2222">
            <v>0</v>
          </cell>
          <cell r="AI2222">
            <v>0</v>
          </cell>
          <cell r="AJ2222">
            <v>0</v>
          </cell>
        </row>
        <row r="2223">
          <cell r="C2223">
            <v>1911</v>
          </cell>
        </row>
        <row r="2225">
          <cell r="C2225">
            <v>0</v>
          </cell>
        </row>
        <row r="2229">
          <cell r="C2229">
            <v>7</v>
          </cell>
          <cell r="H2229">
            <v>7</v>
          </cell>
          <cell r="I2229">
            <v>6</v>
          </cell>
          <cell r="J2229">
            <v>1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P2229">
            <v>0</v>
          </cell>
          <cell r="Q2229">
            <v>5</v>
          </cell>
          <cell r="S2229">
            <v>0</v>
          </cell>
          <cell r="T2229">
            <v>2</v>
          </cell>
          <cell r="V2229">
            <v>0</v>
          </cell>
          <cell r="W2229">
            <v>0</v>
          </cell>
          <cell r="Y2229">
            <v>0</v>
          </cell>
          <cell r="Z2229">
            <v>0</v>
          </cell>
          <cell r="AD2229">
            <v>0</v>
          </cell>
          <cell r="AE2229">
            <v>0</v>
          </cell>
          <cell r="AF2229">
            <v>0</v>
          </cell>
          <cell r="AG2229">
            <v>0</v>
          </cell>
          <cell r="AH2229">
            <v>0</v>
          </cell>
          <cell r="AI2229">
            <v>0</v>
          </cell>
          <cell r="AJ2229">
            <v>0</v>
          </cell>
          <cell r="AL2229">
            <v>1473140</v>
          </cell>
        </row>
        <row r="2251">
          <cell r="C2251">
            <v>1</v>
          </cell>
        </row>
        <row r="2260">
          <cell r="C2260">
            <v>0</v>
          </cell>
        </row>
        <row r="2264">
          <cell r="C2264">
            <v>48</v>
          </cell>
          <cell r="H2264">
            <v>43</v>
          </cell>
          <cell r="I2264">
            <v>32</v>
          </cell>
          <cell r="J2264">
            <v>11</v>
          </cell>
          <cell r="K2264">
            <v>0</v>
          </cell>
          <cell r="L2264">
            <v>3</v>
          </cell>
          <cell r="M2264">
            <v>2</v>
          </cell>
          <cell r="N2264">
            <v>0</v>
          </cell>
          <cell r="P2264">
            <v>0</v>
          </cell>
          <cell r="Q2264">
            <v>43</v>
          </cell>
          <cell r="S2264">
            <v>0</v>
          </cell>
          <cell r="T2264">
            <v>1</v>
          </cell>
          <cell r="V2264">
            <v>0</v>
          </cell>
          <cell r="W2264">
            <v>0</v>
          </cell>
          <cell r="Y2264">
            <v>0</v>
          </cell>
          <cell r="Z2264">
            <v>3</v>
          </cell>
          <cell r="AD2264">
            <v>0</v>
          </cell>
          <cell r="AE2264">
            <v>0</v>
          </cell>
          <cell r="AF2264">
            <v>0</v>
          </cell>
          <cell r="AG2264">
            <v>0</v>
          </cell>
          <cell r="AH2264">
            <v>0</v>
          </cell>
          <cell r="AI2264">
            <v>0</v>
          </cell>
          <cell r="AJ2264">
            <v>0</v>
          </cell>
          <cell r="AL2264">
            <v>6907410</v>
          </cell>
        </row>
        <row r="2266">
          <cell r="C2266">
            <v>0</v>
          </cell>
          <cell r="D2266">
            <v>0</v>
          </cell>
          <cell r="AL2266">
            <v>0</v>
          </cell>
        </row>
        <row r="2267">
          <cell r="C2267">
            <v>16</v>
          </cell>
          <cell r="D2267">
            <v>16</v>
          </cell>
          <cell r="E2267">
            <v>13</v>
          </cell>
          <cell r="F2267">
            <v>3</v>
          </cell>
          <cell r="AA2267">
            <v>16</v>
          </cell>
          <cell r="AL2267">
            <v>1431560</v>
          </cell>
        </row>
        <row r="2272">
          <cell r="C2272">
            <v>81</v>
          </cell>
          <cell r="H2272">
            <v>81</v>
          </cell>
          <cell r="I2272">
            <v>21</v>
          </cell>
          <cell r="J2272">
            <v>60</v>
          </cell>
          <cell r="AL2272">
            <v>3059490</v>
          </cell>
        </row>
        <row r="2273">
          <cell r="C2273">
            <v>70</v>
          </cell>
          <cell r="E2273">
            <v>62</v>
          </cell>
          <cell r="AL2273">
            <v>9032780</v>
          </cell>
        </row>
        <row r="2274">
          <cell r="C2274">
            <v>4</v>
          </cell>
          <cell r="E2274">
            <v>4</v>
          </cell>
          <cell r="AL2274">
            <v>613120</v>
          </cell>
        </row>
        <row r="2275">
          <cell r="P2275">
            <v>0</v>
          </cell>
          <cell r="Q2275">
            <v>63</v>
          </cell>
          <cell r="S2275">
            <v>0</v>
          </cell>
          <cell r="T2275">
            <v>0</v>
          </cell>
          <cell r="V2275">
            <v>0</v>
          </cell>
          <cell r="W2275">
            <v>0</v>
          </cell>
          <cell r="Y2275">
            <v>0</v>
          </cell>
          <cell r="Z2275">
            <v>18</v>
          </cell>
        </row>
        <row r="2278">
          <cell r="C2278">
            <v>0</v>
          </cell>
        </row>
        <row r="2298">
          <cell r="C2298">
            <v>157</v>
          </cell>
          <cell r="D2298">
            <v>157</v>
          </cell>
          <cell r="E2298">
            <v>157</v>
          </cell>
          <cell r="F2298">
            <v>0</v>
          </cell>
          <cell r="G2298">
            <v>0</v>
          </cell>
          <cell r="AA2298">
            <v>1</v>
          </cell>
          <cell r="AB2298">
            <v>139</v>
          </cell>
          <cell r="AC2298">
            <v>17</v>
          </cell>
          <cell r="AD2298">
            <v>0</v>
          </cell>
          <cell r="AE2298">
            <v>0</v>
          </cell>
          <cell r="AF2298">
            <v>0</v>
          </cell>
          <cell r="AG2298">
            <v>0</v>
          </cell>
          <cell r="AH2298">
            <v>0</v>
          </cell>
          <cell r="AI2298">
            <v>0</v>
          </cell>
          <cell r="AJ2298">
            <v>0</v>
          </cell>
        </row>
        <row r="2505">
          <cell r="C2505">
            <v>94</v>
          </cell>
          <cell r="H2505">
            <v>85</v>
          </cell>
          <cell r="I2505">
            <v>71</v>
          </cell>
          <cell r="J2505">
            <v>14</v>
          </cell>
          <cell r="K2505">
            <v>0</v>
          </cell>
          <cell r="L2505">
            <v>9</v>
          </cell>
          <cell r="M2505">
            <v>0</v>
          </cell>
          <cell r="N2505">
            <v>0</v>
          </cell>
          <cell r="AD2505">
            <v>0</v>
          </cell>
          <cell r="AE2505">
            <v>0</v>
          </cell>
          <cell r="AF2505">
            <v>0</v>
          </cell>
          <cell r="AG2505">
            <v>0</v>
          </cell>
          <cell r="AH2505">
            <v>0</v>
          </cell>
          <cell r="AI2505">
            <v>0</v>
          </cell>
          <cell r="AJ2505">
            <v>0</v>
          </cell>
          <cell r="AL2505">
            <v>14900910</v>
          </cell>
        </row>
        <row r="2508">
          <cell r="C2508">
            <v>3</v>
          </cell>
          <cell r="H2508">
            <v>3</v>
          </cell>
        </row>
        <row r="2509">
          <cell r="C2509">
            <v>3</v>
          </cell>
          <cell r="H2509">
            <v>3</v>
          </cell>
        </row>
        <row r="2510">
          <cell r="C2510">
            <v>4</v>
          </cell>
          <cell r="H2510">
            <v>4</v>
          </cell>
        </row>
        <row r="2512">
          <cell r="P2512">
            <v>14</v>
          </cell>
          <cell r="Q2512">
            <v>22</v>
          </cell>
          <cell r="S2512">
            <v>1</v>
          </cell>
          <cell r="T2512">
            <v>3</v>
          </cell>
          <cell r="V2512">
            <v>0</v>
          </cell>
          <cell r="W2512">
            <v>1</v>
          </cell>
          <cell r="Y2512">
            <v>10</v>
          </cell>
          <cell r="Z2512">
            <v>39</v>
          </cell>
        </row>
        <row r="2517">
          <cell r="C2517">
            <v>20</v>
          </cell>
          <cell r="H2517">
            <v>20</v>
          </cell>
          <cell r="I2517">
            <v>20</v>
          </cell>
          <cell r="J2517">
            <v>0</v>
          </cell>
          <cell r="K2517">
            <v>0</v>
          </cell>
          <cell r="L2517">
            <v>0</v>
          </cell>
          <cell r="M2517">
            <v>0</v>
          </cell>
          <cell r="N2517">
            <v>0</v>
          </cell>
          <cell r="P2517">
            <v>0</v>
          </cell>
          <cell r="Q2517">
            <v>1</v>
          </cell>
          <cell r="S2517">
            <v>16</v>
          </cell>
          <cell r="T2517">
            <v>2</v>
          </cell>
          <cell r="V2517">
            <v>0</v>
          </cell>
          <cell r="W2517">
            <v>0</v>
          </cell>
          <cell r="Y2517">
            <v>0</v>
          </cell>
          <cell r="Z2517">
            <v>1</v>
          </cell>
          <cell r="AD2517">
            <v>0</v>
          </cell>
          <cell r="AE2517">
            <v>0</v>
          </cell>
          <cell r="AF2517">
            <v>0</v>
          </cell>
          <cell r="AG2517">
            <v>0</v>
          </cell>
          <cell r="AH2517">
            <v>0</v>
          </cell>
          <cell r="AI2517">
            <v>0</v>
          </cell>
          <cell r="AJ2517">
            <v>0</v>
          </cell>
          <cell r="AL2517">
            <v>1375990</v>
          </cell>
        </row>
        <row r="2529">
          <cell r="C2529">
            <v>46</v>
          </cell>
          <cell r="D2529">
            <v>46</v>
          </cell>
          <cell r="E2529">
            <v>45</v>
          </cell>
          <cell r="F2529">
            <v>1</v>
          </cell>
          <cell r="G2529">
            <v>0</v>
          </cell>
          <cell r="AA2529">
            <v>3</v>
          </cell>
          <cell r="AB2529">
            <v>2</v>
          </cell>
          <cell r="AC2529">
            <v>41</v>
          </cell>
          <cell r="AD2529">
            <v>0</v>
          </cell>
          <cell r="AE2529">
            <v>0</v>
          </cell>
          <cell r="AF2529">
            <v>0</v>
          </cell>
          <cell r="AG2529">
            <v>0</v>
          </cell>
          <cell r="AH2529">
            <v>0</v>
          </cell>
          <cell r="AI2529">
            <v>0</v>
          </cell>
          <cell r="AJ2529">
            <v>0</v>
          </cell>
          <cell r="AL2529">
            <v>2533670</v>
          </cell>
        </row>
        <row r="2584">
          <cell r="C2584">
            <v>0</v>
          </cell>
          <cell r="E2584">
            <v>0</v>
          </cell>
        </row>
        <row r="2587">
          <cell r="C2587">
            <v>38</v>
          </cell>
          <cell r="E2587">
            <v>33</v>
          </cell>
          <cell r="AL2587">
            <v>1042800</v>
          </cell>
        </row>
        <row r="2596">
          <cell r="C2596">
            <v>0</v>
          </cell>
          <cell r="E2596">
            <v>0</v>
          </cell>
        </row>
        <row r="2598">
          <cell r="C2598">
            <v>155</v>
          </cell>
          <cell r="E2598">
            <v>155</v>
          </cell>
          <cell r="AL2598">
            <v>3227100</v>
          </cell>
        </row>
        <row r="2599">
          <cell r="C2599">
            <v>227</v>
          </cell>
          <cell r="E2599">
            <v>227</v>
          </cell>
          <cell r="AL2599">
            <v>14868500</v>
          </cell>
        </row>
        <row r="2600">
          <cell r="C2600">
            <v>0</v>
          </cell>
          <cell r="AL2600">
            <v>0</v>
          </cell>
        </row>
        <row r="2601">
          <cell r="C2601">
            <v>201</v>
          </cell>
          <cell r="E2601">
            <v>197</v>
          </cell>
          <cell r="AL2601">
            <v>561450</v>
          </cell>
        </row>
        <row r="2602">
          <cell r="C2602">
            <v>0</v>
          </cell>
          <cell r="AL2602">
            <v>0</v>
          </cell>
        </row>
        <row r="2603">
          <cell r="C2603">
            <v>0</v>
          </cell>
          <cell r="AL2603">
            <v>0</v>
          </cell>
        </row>
        <row r="2604">
          <cell r="C2604">
            <v>0</v>
          </cell>
          <cell r="AL2604">
            <v>0</v>
          </cell>
        </row>
        <row r="2625">
          <cell r="C2625">
            <v>986</v>
          </cell>
          <cell r="E2625">
            <v>986</v>
          </cell>
          <cell r="AL2625">
            <v>4569420</v>
          </cell>
        </row>
        <row r="2651">
          <cell r="E2651">
            <v>271</v>
          </cell>
          <cell r="AL2651">
            <v>5080250</v>
          </cell>
        </row>
        <row r="2661">
          <cell r="C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AD2661">
            <v>0</v>
          </cell>
          <cell r="AE2661">
            <v>0</v>
          </cell>
          <cell r="AF2661">
            <v>0</v>
          </cell>
          <cell r="AG2661">
            <v>0</v>
          </cell>
          <cell r="AH2661">
            <v>0</v>
          </cell>
          <cell r="AI2661">
            <v>0</v>
          </cell>
          <cell r="AJ2661">
            <v>0</v>
          </cell>
        </row>
        <row r="2662">
          <cell r="C2662">
            <v>271</v>
          </cell>
          <cell r="P2662">
            <v>0</v>
          </cell>
          <cell r="Q2662">
            <v>0</v>
          </cell>
          <cell r="S2662">
            <v>0</v>
          </cell>
          <cell r="T2662">
            <v>0</v>
          </cell>
          <cell r="V2662">
            <v>0</v>
          </cell>
          <cell r="W2662">
            <v>0</v>
          </cell>
          <cell r="Y2662">
            <v>0</v>
          </cell>
          <cell r="Z2662">
            <v>0</v>
          </cell>
        </row>
        <row r="2684">
          <cell r="C2684">
            <v>1</v>
          </cell>
          <cell r="E2684">
            <v>1</v>
          </cell>
          <cell r="AL2684">
            <v>34580</v>
          </cell>
        </row>
        <row r="2685">
          <cell r="C2685">
            <v>1</v>
          </cell>
          <cell r="E2685">
            <v>1</v>
          </cell>
          <cell r="AL2685">
            <v>63600</v>
          </cell>
        </row>
        <row r="2688">
          <cell r="C2688">
            <v>37</v>
          </cell>
          <cell r="H2688">
            <v>35</v>
          </cell>
          <cell r="I2688">
            <v>35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P2688">
            <v>0</v>
          </cell>
          <cell r="Q2688">
            <v>2</v>
          </cell>
          <cell r="S2688">
            <v>0</v>
          </cell>
          <cell r="T2688">
            <v>0</v>
          </cell>
          <cell r="V2688">
            <v>0</v>
          </cell>
          <cell r="W2688">
            <v>0</v>
          </cell>
          <cell r="Y2688">
            <v>0</v>
          </cell>
          <cell r="Z2688">
            <v>0</v>
          </cell>
          <cell r="AD2688">
            <v>0</v>
          </cell>
          <cell r="AE2688">
            <v>0</v>
          </cell>
          <cell r="AF2688">
            <v>0</v>
          </cell>
          <cell r="AG2688">
            <v>0</v>
          </cell>
          <cell r="AH2688">
            <v>0</v>
          </cell>
          <cell r="AI2688">
            <v>0</v>
          </cell>
          <cell r="AJ2688">
            <v>0</v>
          </cell>
          <cell r="AL2688">
            <v>1557780</v>
          </cell>
        </row>
        <row r="2738">
          <cell r="C2738">
            <v>0</v>
          </cell>
        </row>
        <row r="2741">
          <cell r="C2741">
            <v>207</v>
          </cell>
          <cell r="E2741">
            <v>207</v>
          </cell>
          <cell r="AL2741">
            <v>4516740</v>
          </cell>
        </row>
        <row r="2742">
          <cell r="C2742">
            <v>0</v>
          </cell>
          <cell r="AL2742">
            <v>0</v>
          </cell>
        </row>
        <row r="2745">
          <cell r="C2745">
            <v>0</v>
          </cell>
          <cell r="AL2745">
            <v>0</v>
          </cell>
        </row>
        <row r="2746">
          <cell r="C2746">
            <v>0</v>
          </cell>
          <cell r="AL2746">
            <v>0</v>
          </cell>
        </row>
        <row r="2747">
          <cell r="C2747">
            <v>0</v>
          </cell>
          <cell r="AL2747">
            <v>0</v>
          </cell>
        </row>
        <row r="2748">
          <cell r="C2748">
            <v>0</v>
          </cell>
          <cell r="AL2748">
            <v>0</v>
          </cell>
        </row>
        <row r="2749">
          <cell r="C2749">
            <v>0</v>
          </cell>
          <cell r="AL2749">
            <v>0</v>
          </cell>
        </row>
        <row r="2750">
          <cell r="C2750">
            <v>0</v>
          </cell>
          <cell r="AL2750">
            <v>0</v>
          </cell>
        </row>
        <row r="2751">
          <cell r="C2751">
            <v>0</v>
          </cell>
          <cell r="AL2751">
            <v>0</v>
          </cell>
        </row>
        <row r="2752">
          <cell r="C2752">
            <v>0</v>
          </cell>
          <cell r="AL2752">
            <v>0</v>
          </cell>
        </row>
        <row r="2753">
          <cell r="C2753">
            <v>0</v>
          </cell>
          <cell r="AL2753">
            <v>0</v>
          </cell>
        </row>
        <row r="2754">
          <cell r="C2754">
            <v>0</v>
          </cell>
          <cell r="AL2754">
            <v>0</v>
          </cell>
        </row>
        <row r="2755">
          <cell r="C2755">
            <v>0</v>
          </cell>
          <cell r="AL2755">
            <v>0</v>
          </cell>
        </row>
        <row r="2756">
          <cell r="C2756">
            <v>0</v>
          </cell>
          <cell r="AL2756">
            <v>0</v>
          </cell>
        </row>
        <row r="2757">
          <cell r="C2757">
            <v>0</v>
          </cell>
          <cell r="AL2757">
            <v>0</v>
          </cell>
        </row>
        <row r="2758">
          <cell r="C2758">
            <v>0</v>
          </cell>
          <cell r="AL2758">
            <v>0</v>
          </cell>
        </row>
        <row r="2759">
          <cell r="C2759">
            <v>0</v>
          </cell>
          <cell r="AL2759">
            <v>0</v>
          </cell>
        </row>
        <row r="2760">
          <cell r="C2760">
            <v>0</v>
          </cell>
          <cell r="AL2760">
            <v>0</v>
          </cell>
        </row>
        <row r="2761">
          <cell r="C2761">
            <v>0</v>
          </cell>
          <cell r="AL2761">
            <v>0</v>
          </cell>
        </row>
        <row r="2762">
          <cell r="C2762">
            <v>0</v>
          </cell>
          <cell r="AL2762">
            <v>0</v>
          </cell>
        </row>
        <row r="2763">
          <cell r="C2763">
            <v>0</v>
          </cell>
          <cell r="AL2763">
            <v>0</v>
          </cell>
        </row>
        <row r="2764">
          <cell r="C2764">
            <v>0</v>
          </cell>
          <cell r="AL2764">
            <v>0</v>
          </cell>
        </row>
        <row r="2765">
          <cell r="C2765">
            <v>0</v>
          </cell>
          <cell r="AL2765">
            <v>0</v>
          </cell>
        </row>
        <row r="2766">
          <cell r="C2766">
            <v>0</v>
          </cell>
          <cell r="AL2766">
            <v>0</v>
          </cell>
        </row>
        <row r="2767">
          <cell r="C2767">
            <v>0</v>
          </cell>
          <cell r="AL2767">
            <v>0</v>
          </cell>
        </row>
        <row r="2768">
          <cell r="C2768">
            <v>0</v>
          </cell>
          <cell r="AL2768">
            <v>0</v>
          </cell>
        </row>
        <row r="2769">
          <cell r="C2769">
            <v>0</v>
          </cell>
          <cell r="AL2769">
            <v>0</v>
          </cell>
        </row>
        <row r="2770">
          <cell r="C2770">
            <v>0</v>
          </cell>
          <cell r="AL2770">
            <v>0</v>
          </cell>
        </row>
        <row r="2771">
          <cell r="C2771">
            <v>0</v>
          </cell>
          <cell r="AL2771">
            <v>0</v>
          </cell>
        </row>
        <row r="2772">
          <cell r="C2772">
            <v>0</v>
          </cell>
          <cell r="AL2772">
            <v>0</v>
          </cell>
        </row>
        <row r="2773">
          <cell r="C2773">
            <v>0</v>
          </cell>
          <cell r="AL2773">
            <v>0</v>
          </cell>
        </row>
        <row r="2774">
          <cell r="C2774">
            <v>0</v>
          </cell>
          <cell r="AL2774">
            <v>0</v>
          </cell>
        </row>
        <row r="2775">
          <cell r="C2775">
            <v>0</v>
          </cell>
          <cell r="AL2775">
            <v>0</v>
          </cell>
        </row>
        <row r="2776">
          <cell r="C2776">
            <v>0</v>
          </cell>
          <cell r="AL2776">
            <v>0</v>
          </cell>
        </row>
        <row r="2777">
          <cell r="C2777">
            <v>0</v>
          </cell>
          <cell r="AL2777">
            <v>0</v>
          </cell>
        </row>
        <row r="2778">
          <cell r="C2778">
            <v>0</v>
          </cell>
          <cell r="AL2778">
            <v>0</v>
          </cell>
        </row>
        <row r="2779">
          <cell r="C2779">
            <v>0</v>
          </cell>
          <cell r="AL2779">
            <v>0</v>
          </cell>
        </row>
        <row r="2780">
          <cell r="C2780">
            <v>0</v>
          </cell>
          <cell r="AL2780">
            <v>0</v>
          </cell>
        </row>
        <row r="2781">
          <cell r="C2781">
            <v>0</v>
          </cell>
          <cell r="AL2781">
            <v>0</v>
          </cell>
        </row>
        <row r="2782">
          <cell r="C2782">
            <v>0</v>
          </cell>
          <cell r="AL2782">
            <v>0</v>
          </cell>
        </row>
        <row r="2785">
          <cell r="C2785">
            <v>0</v>
          </cell>
        </row>
        <row r="2786">
          <cell r="C2786">
            <v>0</v>
          </cell>
        </row>
        <row r="2787">
          <cell r="C2787">
            <v>0</v>
          </cell>
        </row>
        <row r="2788">
          <cell r="C2788">
            <v>0</v>
          </cell>
        </row>
        <row r="2789">
          <cell r="C2789">
            <v>0</v>
          </cell>
        </row>
        <row r="2790">
          <cell r="C2790">
            <v>0</v>
          </cell>
        </row>
        <row r="2791">
          <cell r="C2791">
            <v>0</v>
          </cell>
        </row>
        <row r="2812">
          <cell r="C2812">
            <v>0</v>
          </cell>
        </row>
        <row r="2814">
          <cell r="C2814">
            <v>5</v>
          </cell>
          <cell r="E2814">
            <v>5</v>
          </cell>
          <cell r="AL2814">
            <v>38950</v>
          </cell>
        </row>
        <row r="2815">
          <cell r="C2815">
            <v>0</v>
          </cell>
          <cell r="AL2815">
            <v>0</v>
          </cell>
        </row>
        <row r="2816">
          <cell r="C2816">
            <v>0</v>
          </cell>
          <cell r="AL2816">
            <v>0</v>
          </cell>
        </row>
        <row r="2817">
          <cell r="C2817">
            <v>0</v>
          </cell>
          <cell r="AL2817">
            <v>0</v>
          </cell>
        </row>
        <row r="2818">
          <cell r="C2818">
            <v>0</v>
          </cell>
          <cell r="AL2818">
            <v>0</v>
          </cell>
        </row>
        <row r="2937">
          <cell r="C2937">
            <v>0</v>
          </cell>
        </row>
        <row r="2938">
          <cell r="C2938">
            <v>0</v>
          </cell>
        </row>
        <row r="2939">
          <cell r="C2939">
            <v>21</v>
          </cell>
          <cell r="D2939">
            <v>21</v>
          </cell>
          <cell r="E2939">
            <v>21</v>
          </cell>
          <cell r="F2939">
            <v>0</v>
          </cell>
          <cell r="G2939">
            <v>0</v>
          </cell>
          <cell r="AA2939">
            <v>10</v>
          </cell>
          <cell r="AB2939">
            <v>1</v>
          </cell>
          <cell r="AC2939">
            <v>10</v>
          </cell>
          <cell r="AD2939">
            <v>0</v>
          </cell>
          <cell r="AE2939">
            <v>0</v>
          </cell>
          <cell r="AF2939">
            <v>0</v>
          </cell>
          <cell r="AG2939">
            <v>0</v>
          </cell>
          <cell r="AH2939">
            <v>0</v>
          </cell>
          <cell r="AI2939">
            <v>3</v>
          </cell>
          <cell r="AJ2939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2018</v>
          </cell>
        </row>
      </sheetData>
      <sheetData sheetId="1">
        <row r="5">
          <cell r="C5">
            <v>0</v>
          </cell>
          <cell r="E5"/>
          <cell r="AL5">
            <v>0</v>
          </cell>
        </row>
        <row r="6">
          <cell r="C6">
            <v>0</v>
          </cell>
          <cell r="E6"/>
          <cell r="AL6">
            <v>0</v>
          </cell>
        </row>
        <row r="7">
          <cell r="C7">
            <v>5196</v>
          </cell>
          <cell r="E7">
            <v>4978</v>
          </cell>
          <cell r="AL7">
            <v>63270380</v>
          </cell>
        </row>
        <row r="8">
          <cell r="C8">
            <v>0</v>
          </cell>
          <cell r="E8"/>
          <cell r="AL8">
            <v>0</v>
          </cell>
        </row>
        <row r="9">
          <cell r="C9">
            <v>0</v>
          </cell>
          <cell r="E9"/>
          <cell r="AL9">
            <v>0</v>
          </cell>
        </row>
        <row r="10">
          <cell r="C10">
            <v>0</v>
          </cell>
          <cell r="E10"/>
          <cell r="AL10">
            <v>0</v>
          </cell>
        </row>
        <row r="11">
          <cell r="C11">
            <v>157</v>
          </cell>
          <cell r="E11">
            <v>113</v>
          </cell>
          <cell r="AL11">
            <v>1800090</v>
          </cell>
        </row>
        <row r="12">
          <cell r="C12">
            <v>0</v>
          </cell>
          <cell r="E12"/>
          <cell r="AL12">
            <v>0</v>
          </cell>
        </row>
        <row r="13">
          <cell r="C13">
            <v>0</v>
          </cell>
          <cell r="E13"/>
          <cell r="AL13">
            <v>0</v>
          </cell>
        </row>
        <row r="14">
          <cell r="C14">
            <v>0</v>
          </cell>
          <cell r="E14"/>
          <cell r="AL14">
            <v>0</v>
          </cell>
        </row>
        <row r="15">
          <cell r="C15">
            <v>2685</v>
          </cell>
          <cell r="E15">
            <v>2685</v>
          </cell>
          <cell r="AL15">
            <v>17237700</v>
          </cell>
        </row>
        <row r="16">
          <cell r="C16">
            <v>1735</v>
          </cell>
          <cell r="E16">
            <v>1735</v>
          </cell>
          <cell r="AL16">
            <v>13376850</v>
          </cell>
        </row>
        <row r="17">
          <cell r="C17">
            <v>3048</v>
          </cell>
          <cell r="E17">
            <v>3048</v>
          </cell>
          <cell r="AL17">
            <v>29108400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8">
          <cell r="C28">
            <v>2406</v>
          </cell>
          <cell r="E28">
            <v>2397</v>
          </cell>
          <cell r="AL28">
            <v>2996250</v>
          </cell>
        </row>
        <row r="29">
          <cell r="C29">
            <v>0</v>
          </cell>
          <cell r="E29"/>
          <cell r="AL29">
            <v>0</v>
          </cell>
        </row>
        <row r="30">
          <cell r="C30">
            <v>0</v>
          </cell>
          <cell r="E30"/>
          <cell r="AL30">
            <v>0</v>
          </cell>
        </row>
        <row r="31">
          <cell r="C31">
            <v>106</v>
          </cell>
          <cell r="E31">
            <v>106</v>
          </cell>
          <cell r="AL31">
            <v>180200</v>
          </cell>
        </row>
        <row r="32">
          <cell r="C32">
            <v>1585</v>
          </cell>
          <cell r="E32">
            <v>1585</v>
          </cell>
          <cell r="AL32">
            <v>2171450</v>
          </cell>
        </row>
        <row r="33">
          <cell r="C33">
            <v>0</v>
          </cell>
          <cell r="E33"/>
          <cell r="AL33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3">
          <cell r="C43">
            <v>39</v>
          </cell>
          <cell r="E43">
            <v>39</v>
          </cell>
          <cell r="AL43">
            <v>160290</v>
          </cell>
        </row>
        <row r="44">
          <cell r="C44">
            <v>869</v>
          </cell>
          <cell r="E44">
            <v>869</v>
          </cell>
          <cell r="AL44">
            <v>1963940</v>
          </cell>
        </row>
        <row r="45">
          <cell r="C45">
            <v>63</v>
          </cell>
          <cell r="E45">
            <v>63</v>
          </cell>
          <cell r="AL45">
            <v>142380</v>
          </cell>
        </row>
        <row r="46">
          <cell r="C46">
            <v>437</v>
          </cell>
          <cell r="E46">
            <v>437</v>
          </cell>
          <cell r="AL46">
            <v>301530</v>
          </cell>
        </row>
        <row r="48">
          <cell r="C48">
            <v>0</v>
          </cell>
        </row>
        <row r="52">
          <cell r="C52">
            <v>178</v>
          </cell>
          <cell r="E52">
            <v>178</v>
          </cell>
          <cell r="AL52">
            <v>348880</v>
          </cell>
        </row>
        <row r="53">
          <cell r="C53">
            <v>26</v>
          </cell>
          <cell r="E53">
            <v>26</v>
          </cell>
          <cell r="AL53">
            <v>50960</v>
          </cell>
        </row>
        <row r="54">
          <cell r="C54">
            <v>166</v>
          </cell>
          <cell r="E54">
            <v>166</v>
          </cell>
          <cell r="AL54">
            <v>187580</v>
          </cell>
        </row>
        <row r="56">
          <cell r="C56">
            <v>50</v>
          </cell>
        </row>
        <row r="57">
          <cell r="C57">
            <v>0</v>
          </cell>
        </row>
        <row r="61">
          <cell r="C61">
            <v>188</v>
          </cell>
          <cell r="E61">
            <v>188</v>
          </cell>
          <cell r="AL61">
            <v>159800</v>
          </cell>
        </row>
        <row r="62">
          <cell r="C62">
            <v>0</v>
          </cell>
          <cell r="E62"/>
          <cell r="AL62">
            <v>0</v>
          </cell>
        </row>
        <row r="63">
          <cell r="C63">
            <v>0</v>
          </cell>
          <cell r="E63"/>
          <cell r="AL63">
            <v>0</v>
          </cell>
        </row>
        <row r="66">
          <cell r="C66">
            <v>412</v>
          </cell>
          <cell r="E66">
            <v>368</v>
          </cell>
          <cell r="AL66">
            <v>276000</v>
          </cell>
        </row>
        <row r="67">
          <cell r="C67">
            <v>98</v>
          </cell>
          <cell r="E67">
            <v>98</v>
          </cell>
          <cell r="AL67">
            <v>1664040</v>
          </cell>
        </row>
        <row r="68">
          <cell r="C68">
            <v>137</v>
          </cell>
          <cell r="E68">
            <v>132</v>
          </cell>
          <cell r="AL68">
            <v>5148000</v>
          </cell>
        </row>
        <row r="69">
          <cell r="C69">
            <v>6885</v>
          </cell>
          <cell r="E69">
            <v>6885</v>
          </cell>
          <cell r="AL69">
            <v>15560100</v>
          </cell>
        </row>
        <row r="70">
          <cell r="C70">
            <v>0</v>
          </cell>
          <cell r="E70"/>
          <cell r="AL70">
            <v>0</v>
          </cell>
        </row>
        <row r="72">
          <cell r="C72">
            <v>0</v>
          </cell>
          <cell r="E72"/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5">
          <cell r="C115">
            <v>5390</v>
          </cell>
          <cell r="E115">
            <v>5062</v>
          </cell>
          <cell r="AL115">
            <v>188863220</v>
          </cell>
        </row>
        <row r="116">
          <cell r="C116">
            <v>0</v>
          </cell>
          <cell r="E116"/>
          <cell r="AL116">
            <v>0</v>
          </cell>
        </row>
        <row r="117">
          <cell r="C117">
            <v>0</v>
          </cell>
          <cell r="E117"/>
          <cell r="AL117">
            <v>0</v>
          </cell>
        </row>
        <row r="118">
          <cell r="C118">
            <v>245</v>
          </cell>
          <cell r="E118">
            <v>244</v>
          </cell>
          <cell r="AL118">
            <v>37846840</v>
          </cell>
        </row>
        <row r="119">
          <cell r="C119">
            <v>0</v>
          </cell>
          <cell r="E119"/>
          <cell r="AL119">
            <v>0</v>
          </cell>
        </row>
        <row r="120">
          <cell r="C120">
            <v>0</v>
          </cell>
          <cell r="E120"/>
          <cell r="AL120">
            <v>0</v>
          </cell>
        </row>
        <row r="121">
          <cell r="C121">
            <v>181</v>
          </cell>
          <cell r="E121">
            <v>181</v>
          </cell>
          <cell r="AL121">
            <v>13560520</v>
          </cell>
        </row>
        <row r="122">
          <cell r="C122">
            <v>48</v>
          </cell>
          <cell r="E122">
            <v>48</v>
          </cell>
          <cell r="AL122">
            <v>3596160</v>
          </cell>
        </row>
        <row r="123">
          <cell r="C123">
            <v>0</v>
          </cell>
          <cell r="E123"/>
          <cell r="AL123">
            <v>0</v>
          </cell>
        </row>
        <row r="124">
          <cell r="C124">
            <v>154</v>
          </cell>
          <cell r="E124">
            <v>142</v>
          </cell>
          <cell r="AL124">
            <v>9543820</v>
          </cell>
        </row>
        <row r="125">
          <cell r="C125">
            <v>0</v>
          </cell>
          <cell r="E125"/>
          <cell r="AL125">
            <v>0</v>
          </cell>
        </row>
        <row r="126">
          <cell r="C126">
            <v>0</v>
          </cell>
          <cell r="E126"/>
          <cell r="AL126">
            <v>0</v>
          </cell>
        </row>
        <row r="127">
          <cell r="C127">
            <v>0</v>
          </cell>
          <cell r="E127"/>
          <cell r="AL127">
            <v>0</v>
          </cell>
        </row>
        <row r="130">
          <cell r="C130">
            <v>0</v>
          </cell>
          <cell r="E130"/>
          <cell r="AL130">
            <v>0</v>
          </cell>
        </row>
        <row r="131">
          <cell r="C131">
            <v>0</v>
          </cell>
          <cell r="E131"/>
          <cell r="AL131">
            <v>0</v>
          </cell>
        </row>
        <row r="132">
          <cell r="C132">
            <v>0</v>
          </cell>
          <cell r="E132"/>
          <cell r="AL132">
            <v>0</v>
          </cell>
        </row>
        <row r="133">
          <cell r="C133">
            <v>798</v>
          </cell>
          <cell r="E133">
            <v>798</v>
          </cell>
          <cell r="AL133">
            <v>4412940</v>
          </cell>
        </row>
        <row r="134">
          <cell r="C134">
            <v>0</v>
          </cell>
          <cell r="E134"/>
          <cell r="AL134">
            <v>0</v>
          </cell>
        </row>
        <row r="135">
          <cell r="C135">
            <v>0</v>
          </cell>
          <cell r="E135"/>
          <cell r="AL135">
            <v>0</v>
          </cell>
        </row>
        <row r="136">
          <cell r="C136">
            <v>0</v>
          </cell>
          <cell r="E136"/>
          <cell r="AL136">
            <v>0</v>
          </cell>
        </row>
        <row r="137">
          <cell r="C137">
            <v>31</v>
          </cell>
          <cell r="E137">
            <v>30</v>
          </cell>
          <cell r="AL137">
            <v>217200</v>
          </cell>
        </row>
        <row r="138">
          <cell r="C138">
            <v>0</v>
          </cell>
          <cell r="E138"/>
          <cell r="AL138">
            <v>0</v>
          </cell>
        </row>
        <row r="139">
          <cell r="C139">
            <v>0</v>
          </cell>
          <cell r="E139"/>
          <cell r="AL139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210">
          <cell r="C210">
            <v>28542</v>
          </cell>
          <cell r="D210">
            <v>28080</v>
          </cell>
          <cell r="E210">
            <v>28080</v>
          </cell>
          <cell r="F210">
            <v>0</v>
          </cell>
          <cell r="G210">
            <v>462</v>
          </cell>
          <cell r="AA210">
            <v>11618</v>
          </cell>
          <cell r="AB210">
            <v>7500</v>
          </cell>
          <cell r="AC210">
            <v>9424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70</v>
          </cell>
          <cell r="AJ210">
            <v>0</v>
          </cell>
          <cell r="AL210">
            <v>34511240</v>
          </cell>
        </row>
        <row r="212">
          <cell r="E212"/>
        </row>
        <row r="213">
          <cell r="E213"/>
        </row>
        <row r="214">
          <cell r="E214">
            <v>345</v>
          </cell>
        </row>
        <row r="215">
          <cell r="E215">
            <v>555</v>
          </cell>
        </row>
        <row r="216">
          <cell r="E216">
            <v>369</v>
          </cell>
        </row>
        <row r="217">
          <cell r="E217"/>
        </row>
        <row r="218">
          <cell r="E218">
            <v>34</v>
          </cell>
        </row>
        <row r="219">
          <cell r="E219"/>
        </row>
        <row r="220">
          <cell r="E220"/>
        </row>
        <row r="221">
          <cell r="E221">
            <v>1690</v>
          </cell>
        </row>
        <row r="222">
          <cell r="E222">
            <v>1562</v>
          </cell>
        </row>
        <row r="223">
          <cell r="E223">
            <v>700</v>
          </cell>
        </row>
        <row r="224">
          <cell r="E224"/>
        </row>
        <row r="225">
          <cell r="E225"/>
        </row>
        <row r="226">
          <cell r="E226"/>
        </row>
        <row r="227">
          <cell r="E227"/>
        </row>
        <row r="228">
          <cell r="E228">
            <v>1051</v>
          </cell>
        </row>
        <row r="229">
          <cell r="E229">
            <v>947</v>
          </cell>
        </row>
        <row r="230">
          <cell r="E230"/>
        </row>
        <row r="231">
          <cell r="E231">
            <v>3605</v>
          </cell>
        </row>
        <row r="232">
          <cell r="E232">
            <v>23</v>
          </cell>
        </row>
        <row r="233">
          <cell r="E233">
            <v>327</v>
          </cell>
        </row>
        <row r="234">
          <cell r="E234">
            <v>335</v>
          </cell>
        </row>
        <row r="235">
          <cell r="E235">
            <v>345</v>
          </cell>
        </row>
        <row r="236">
          <cell r="E236">
            <v>162</v>
          </cell>
        </row>
        <row r="237">
          <cell r="E237"/>
        </row>
        <row r="238">
          <cell r="E238">
            <v>8811</v>
          </cell>
        </row>
        <row r="239">
          <cell r="E239"/>
        </row>
        <row r="240">
          <cell r="E240"/>
        </row>
        <row r="241">
          <cell r="E241"/>
        </row>
        <row r="242">
          <cell r="E242"/>
        </row>
        <row r="243">
          <cell r="E243"/>
        </row>
        <row r="244">
          <cell r="E244">
            <v>1527</v>
          </cell>
        </row>
        <row r="245">
          <cell r="E245">
            <v>489</v>
          </cell>
        </row>
        <row r="246">
          <cell r="E246"/>
        </row>
        <row r="247">
          <cell r="E247">
            <v>2772</v>
          </cell>
        </row>
        <row r="248">
          <cell r="E248">
            <v>902</v>
          </cell>
        </row>
        <row r="249">
          <cell r="E249">
            <v>2469</v>
          </cell>
        </row>
        <row r="250">
          <cell r="E250">
            <v>82</v>
          </cell>
        </row>
        <row r="251">
          <cell r="E251"/>
        </row>
        <row r="252">
          <cell r="E252"/>
        </row>
        <row r="253">
          <cell r="E253">
            <v>386</v>
          </cell>
        </row>
        <row r="254">
          <cell r="E254"/>
        </row>
        <row r="255">
          <cell r="E255"/>
        </row>
        <row r="256">
          <cell r="E256">
            <v>3427</v>
          </cell>
        </row>
        <row r="257">
          <cell r="E257"/>
        </row>
        <row r="258">
          <cell r="E258"/>
        </row>
        <row r="259">
          <cell r="E259">
            <v>1219</v>
          </cell>
        </row>
        <row r="260">
          <cell r="E260"/>
        </row>
        <row r="261">
          <cell r="E261"/>
        </row>
        <row r="262">
          <cell r="E262">
            <v>3343</v>
          </cell>
        </row>
        <row r="263">
          <cell r="E263">
            <v>948</v>
          </cell>
        </row>
        <row r="264">
          <cell r="E264"/>
        </row>
        <row r="265">
          <cell r="E265"/>
        </row>
        <row r="266">
          <cell r="E266"/>
        </row>
        <row r="267">
          <cell r="E267"/>
        </row>
        <row r="268">
          <cell r="E268"/>
        </row>
        <row r="269">
          <cell r="E269"/>
        </row>
        <row r="270">
          <cell r="E270"/>
        </row>
        <row r="271">
          <cell r="E271"/>
        </row>
        <row r="272">
          <cell r="C272">
            <v>38727</v>
          </cell>
          <cell r="D272">
            <v>38425</v>
          </cell>
          <cell r="E272">
            <v>38425</v>
          </cell>
          <cell r="F272">
            <v>0</v>
          </cell>
          <cell r="G272">
            <v>302</v>
          </cell>
          <cell r="AA272">
            <v>12673</v>
          </cell>
          <cell r="AB272">
            <v>15607</v>
          </cell>
          <cell r="AC272">
            <v>10447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31</v>
          </cell>
          <cell r="AJ272">
            <v>0</v>
          </cell>
          <cell r="AL272">
            <v>55024690</v>
          </cell>
        </row>
        <row r="311">
          <cell r="C311">
            <v>2253</v>
          </cell>
          <cell r="D311">
            <v>2247</v>
          </cell>
          <cell r="E311">
            <v>2247</v>
          </cell>
          <cell r="F311">
            <v>0</v>
          </cell>
          <cell r="G311">
            <v>6</v>
          </cell>
          <cell r="AA311">
            <v>124</v>
          </cell>
          <cell r="AB311">
            <v>2121</v>
          </cell>
          <cell r="AC311">
            <v>8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101</v>
          </cell>
          <cell r="AJ311">
            <v>0</v>
          </cell>
          <cell r="AL311">
            <v>9084660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L318">
            <v>0</v>
          </cell>
        </row>
        <row r="374">
          <cell r="C374">
            <v>2603</v>
          </cell>
          <cell r="D374">
            <v>2586</v>
          </cell>
          <cell r="E374">
            <v>2586</v>
          </cell>
          <cell r="F374">
            <v>0</v>
          </cell>
          <cell r="G374">
            <v>17</v>
          </cell>
          <cell r="AA374">
            <v>1126</v>
          </cell>
          <cell r="AB374">
            <v>511</v>
          </cell>
          <cell r="AC374">
            <v>966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129</v>
          </cell>
          <cell r="AJ374">
            <v>0</v>
          </cell>
          <cell r="AL374">
            <v>14008410</v>
          </cell>
        </row>
        <row r="411">
          <cell r="C411">
            <v>4709</v>
          </cell>
          <cell r="D411">
            <v>4685</v>
          </cell>
          <cell r="E411">
            <v>4685</v>
          </cell>
          <cell r="F411">
            <v>0</v>
          </cell>
          <cell r="G411">
            <v>24</v>
          </cell>
          <cell r="AA411">
            <v>1547</v>
          </cell>
          <cell r="AB411">
            <v>2994</v>
          </cell>
          <cell r="AC411">
            <v>168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1</v>
          </cell>
          <cell r="AJ411">
            <v>0</v>
          </cell>
          <cell r="AL411">
            <v>13410690</v>
          </cell>
        </row>
        <row r="413">
          <cell r="E413"/>
        </row>
        <row r="414">
          <cell r="E414"/>
        </row>
        <row r="415">
          <cell r="E415"/>
        </row>
        <row r="416">
          <cell r="E416"/>
        </row>
        <row r="417">
          <cell r="E417"/>
        </row>
        <row r="418">
          <cell r="E418"/>
        </row>
        <row r="419">
          <cell r="E419"/>
        </row>
        <row r="420">
          <cell r="E420">
            <v>15</v>
          </cell>
        </row>
        <row r="421">
          <cell r="E421"/>
        </row>
        <row r="422">
          <cell r="E422"/>
        </row>
        <row r="423">
          <cell r="E423"/>
        </row>
        <row r="424">
          <cell r="E424"/>
        </row>
        <row r="425">
          <cell r="E425"/>
        </row>
        <row r="426">
          <cell r="E426"/>
        </row>
        <row r="427">
          <cell r="E427">
            <v>41</v>
          </cell>
        </row>
        <row r="428">
          <cell r="E428"/>
        </row>
        <row r="429">
          <cell r="E429"/>
        </row>
        <row r="430">
          <cell r="E430"/>
        </row>
        <row r="431">
          <cell r="E431"/>
        </row>
        <row r="432">
          <cell r="C432">
            <v>56</v>
          </cell>
          <cell r="D432">
            <v>56</v>
          </cell>
          <cell r="E432">
            <v>56</v>
          </cell>
          <cell r="F432">
            <v>0</v>
          </cell>
          <cell r="G432">
            <v>0</v>
          </cell>
          <cell r="AA432">
            <v>4</v>
          </cell>
          <cell r="AB432">
            <v>52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2</v>
          </cell>
          <cell r="AJ432">
            <v>0</v>
          </cell>
          <cell r="AL432">
            <v>164570</v>
          </cell>
        </row>
        <row r="451">
          <cell r="C451">
            <v>740</v>
          </cell>
          <cell r="D451">
            <v>735</v>
          </cell>
          <cell r="E451">
            <v>735</v>
          </cell>
          <cell r="F451">
            <v>0</v>
          </cell>
          <cell r="G451">
            <v>5</v>
          </cell>
          <cell r="AA451">
            <v>216</v>
          </cell>
          <cell r="AB451">
            <v>495</v>
          </cell>
          <cell r="AC451">
            <v>29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11</v>
          </cell>
          <cell r="AJ451">
            <v>0</v>
          </cell>
          <cell r="AL451">
            <v>3457120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73">
          <cell r="C473">
            <v>5708</v>
          </cell>
          <cell r="D473">
            <v>5542</v>
          </cell>
          <cell r="E473">
            <v>5542</v>
          </cell>
          <cell r="F473">
            <v>0</v>
          </cell>
          <cell r="G473">
            <v>166</v>
          </cell>
          <cell r="AA473">
            <v>2621</v>
          </cell>
          <cell r="AB473">
            <v>1919</v>
          </cell>
          <cell r="AC473">
            <v>1168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5">
          <cell r="E475">
            <v>2</v>
          </cell>
        </row>
        <row r="476">
          <cell r="E476"/>
        </row>
        <row r="477">
          <cell r="E477">
            <v>27</v>
          </cell>
        </row>
        <row r="478">
          <cell r="E478">
            <v>8</v>
          </cell>
        </row>
        <row r="479">
          <cell r="E479">
            <v>2</v>
          </cell>
        </row>
        <row r="480">
          <cell r="E480"/>
        </row>
        <row r="481">
          <cell r="E481"/>
        </row>
        <row r="482">
          <cell r="E482"/>
        </row>
        <row r="483">
          <cell r="E483"/>
        </row>
        <row r="484">
          <cell r="E484"/>
        </row>
        <row r="485">
          <cell r="E485">
            <v>17</v>
          </cell>
        </row>
        <row r="486">
          <cell r="E486"/>
        </row>
        <row r="487">
          <cell r="E487"/>
        </row>
        <row r="488">
          <cell r="E488"/>
        </row>
        <row r="489">
          <cell r="E489"/>
        </row>
        <row r="490">
          <cell r="E490"/>
        </row>
        <row r="491">
          <cell r="E491"/>
        </row>
        <row r="492">
          <cell r="E492"/>
        </row>
        <row r="493">
          <cell r="E493"/>
        </row>
        <row r="494">
          <cell r="E494"/>
        </row>
        <row r="495">
          <cell r="E495"/>
        </row>
        <row r="496">
          <cell r="E496"/>
        </row>
        <row r="497">
          <cell r="E497"/>
        </row>
        <row r="498">
          <cell r="E498"/>
        </row>
        <row r="499">
          <cell r="E499"/>
        </row>
        <row r="500">
          <cell r="E500"/>
        </row>
        <row r="501">
          <cell r="E501"/>
        </row>
        <row r="502">
          <cell r="E502"/>
        </row>
        <row r="503">
          <cell r="E503"/>
        </row>
        <row r="504">
          <cell r="E504"/>
        </row>
        <row r="505">
          <cell r="E505"/>
        </row>
        <row r="506">
          <cell r="E506"/>
        </row>
        <row r="507">
          <cell r="E507"/>
        </row>
        <row r="508">
          <cell r="E508"/>
        </row>
        <row r="509">
          <cell r="E509">
            <v>11</v>
          </cell>
        </row>
        <row r="510">
          <cell r="E510"/>
        </row>
        <row r="511">
          <cell r="E511"/>
        </row>
        <row r="512">
          <cell r="C512">
            <v>69</v>
          </cell>
          <cell r="D512">
            <v>67</v>
          </cell>
          <cell r="E512">
            <v>67</v>
          </cell>
          <cell r="F512">
            <v>0</v>
          </cell>
          <cell r="G512">
            <v>2</v>
          </cell>
          <cell r="AA512">
            <v>26</v>
          </cell>
          <cell r="AB512">
            <v>39</v>
          </cell>
          <cell r="AC512">
            <v>4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L512">
            <v>143680</v>
          </cell>
        </row>
        <row r="542">
          <cell r="C542">
            <v>3191</v>
          </cell>
          <cell r="D542">
            <v>3179</v>
          </cell>
          <cell r="E542">
            <v>3179</v>
          </cell>
          <cell r="F542">
            <v>0</v>
          </cell>
          <cell r="G542">
            <v>12</v>
          </cell>
          <cell r="AA542">
            <v>309</v>
          </cell>
          <cell r="AB542">
            <v>2260</v>
          </cell>
          <cell r="AC542">
            <v>622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L542">
            <v>4716600</v>
          </cell>
        </row>
        <row r="545">
          <cell r="E545"/>
        </row>
        <row r="546">
          <cell r="E546">
            <v>43</v>
          </cell>
        </row>
        <row r="547">
          <cell r="E547"/>
        </row>
        <row r="548">
          <cell r="E548"/>
        </row>
        <row r="549">
          <cell r="E549">
            <v>44</v>
          </cell>
        </row>
        <row r="550">
          <cell r="E550">
            <v>808</v>
          </cell>
        </row>
        <row r="551">
          <cell r="E551">
            <v>63</v>
          </cell>
        </row>
        <row r="552">
          <cell r="E552">
            <v>116</v>
          </cell>
        </row>
        <row r="553">
          <cell r="E553">
            <v>18</v>
          </cell>
        </row>
        <row r="554">
          <cell r="E554">
            <v>25</v>
          </cell>
        </row>
        <row r="555">
          <cell r="E555">
            <v>2</v>
          </cell>
        </row>
        <row r="556">
          <cell r="E556">
            <v>6</v>
          </cell>
        </row>
        <row r="557">
          <cell r="E557">
            <v>91</v>
          </cell>
        </row>
        <row r="558">
          <cell r="E558">
            <v>6</v>
          </cell>
        </row>
        <row r="559">
          <cell r="E559">
            <v>11</v>
          </cell>
        </row>
        <row r="560">
          <cell r="E560">
            <v>1</v>
          </cell>
        </row>
        <row r="561">
          <cell r="E561"/>
        </row>
        <row r="562">
          <cell r="E562"/>
        </row>
        <row r="563">
          <cell r="E563">
            <v>1</v>
          </cell>
        </row>
        <row r="564">
          <cell r="E564">
            <v>1</v>
          </cell>
        </row>
        <row r="565">
          <cell r="E565"/>
        </row>
        <row r="566">
          <cell r="E566">
            <v>2</v>
          </cell>
        </row>
        <row r="567">
          <cell r="E567"/>
        </row>
        <row r="568">
          <cell r="E568">
            <v>2</v>
          </cell>
        </row>
        <row r="569">
          <cell r="E569">
            <v>2</v>
          </cell>
        </row>
        <row r="570">
          <cell r="E570"/>
        </row>
        <row r="571">
          <cell r="E571">
            <v>26</v>
          </cell>
        </row>
        <row r="572">
          <cell r="E572">
            <v>183</v>
          </cell>
        </row>
        <row r="573">
          <cell r="E573">
            <v>1</v>
          </cell>
        </row>
        <row r="574">
          <cell r="E574"/>
        </row>
        <row r="575">
          <cell r="E575"/>
        </row>
        <row r="576">
          <cell r="E576"/>
        </row>
        <row r="577">
          <cell r="E577">
            <v>38</v>
          </cell>
        </row>
        <row r="578">
          <cell r="E578">
            <v>27</v>
          </cell>
        </row>
        <row r="579">
          <cell r="E579">
            <v>7</v>
          </cell>
        </row>
        <row r="580">
          <cell r="E580">
            <v>37</v>
          </cell>
        </row>
        <row r="581">
          <cell r="E581">
            <v>42</v>
          </cell>
        </row>
        <row r="582">
          <cell r="E582">
            <v>2</v>
          </cell>
        </row>
        <row r="583">
          <cell r="E583"/>
        </row>
        <row r="584">
          <cell r="E584">
            <v>17</v>
          </cell>
        </row>
        <row r="585">
          <cell r="E585">
            <v>212</v>
          </cell>
        </row>
        <row r="586">
          <cell r="E586">
            <v>66</v>
          </cell>
        </row>
        <row r="587">
          <cell r="E587">
            <v>15</v>
          </cell>
        </row>
        <row r="588">
          <cell r="E588">
            <v>3</v>
          </cell>
        </row>
        <row r="589">
          <cell r="E589">
            <v>762</v>
          </cell>
        </row>
        <row r="590">
          <cell r="E590">
            <v>5</v>
          </cell>
        </row>
        <row r="591">
          <cell r="E591">
            <v>11</v>
          </cell>
        </row>
        <row r="592">
          <cell r="E592">
            <v>1</v>
          </cell>
        </row>
        <row r="593">
          <cell r="E593"/>
        </row>
        <row r="594">
          <cell r="E594">
            <v>17</v>
          </cell>
        </row>
        <row r="595">
          <cell r="E595">
            <v>441</v>
          </cell>
        </row>
        <row r="596">
          <cell r="E596">
            <v>52</v>
          </cell>
        </row>
        <row r="597">
          <cell r="E597"/>
        </row>
        <row r="598">
          <cell r="E598">
            <v>2</v>
          </cell>
        </row>
        <row r="600">
          <cell r="C600">
            <v>3259</v>
          </cell>
          <cell r="D600">
            <v>3209</v>
          </cell>
          <cell r="E600">
            <v>3209</v>
          </cell>
          <cell r="F600">
            <v>0</v>
          </cell>
          <cell r="G600">
            <v>50</v>
          </cell>
          <cell r="AA600">
            <v>350</v>
          </cell>
          <cell r="AB600">
            <v>1144</v>
          </cell>
          <cell r="AC600">
            <v>1765</v>
          </cell>
          <cell r="AD600">
            <v>2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L600">
            <v>27892310</v>
          </cell>
        </row>
        <row r="623">
          <cell r="C623">
            <v>2</v>
          </cell>
          <cell r="D623">
            <v>2</v>
          </cell>
          <cell r="E623">
            <v>2</v>
          </cell>
          <cell r="F623">
            <v>0</v>
          </cell>
          <cell r="G623">
            <v>0</v>
          </cell>
          <cell r="AA623">
            <v>0</v>
          </cell>
          <cell r="AB623">
            <v>2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L623">
            <v>52640</v>
          </cell>
        </row>
        <row r="650">
          <cell r="C650">
            <v>1288</v>
          </cell>
          <cell r="D650">
            <v>1283</v>
          </cell>
          <cell r="E650">
            <v>1283</v>
          </cell>
          <cell r="F650">
            <v>0</v>
          </cell>
          <cell r="G650">
            <v>5</v>
          </cell>
          <cell r="AA650">
            <v>239</v>
          </cell>
          <cell r="AB650">
            <v>375</v>
          </cell>
          <cell r="AC650">
            <v>674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L650">
            <v>68199320</v>
          </cell>
        </row>
        <row r="652">
          <cell r="C652">
            <v>195</v>
          </cell>
          <cell r="D652">
            <v>195</v>
          </cell>
          <cell r="E652">
            <v>195</v>
          </cell>
          <cell r="F652"/>
          <cell r="G652"/>
          <cell r="AA652"/>
          <cell r="AB652">
            <v>195</v>
          </cell>
          <cell r="AC652"/>
          <cell r="AD652"/>
          <cell r="AE652"/>
          <cell r="AF652"/>
          <cell r="AG652"/>
          <cell r="AH652"/>
          <cell r="AI652"/>
          <cell r="AJ652"/>
          <cell r="AL652">
            <v>1121250</v>
          </cell>
        </row>
        <row r="653">
          <cell r="C653">
            <v>271</v>
          </cell>
          <cell r="D653">
            <v>271</v>
          </cell>
          <cell r="E653">
            <v>271</v>
          </cell>
          <cell r="F653"/>
          <cell r="G653"/>
          <cell r="AA653">
            <v>78</v>
          </cell>
          <cell r="AB653">
            <v>193</v>
          </cell>
          <cell r="AC653"/>
          <cell r="AD653"/>
          <cell r="AE653"/>
          <cell r="AF653"/>
          <cell r="AG653"/>
          <cell r="AH653"/>
          <cell r="AI653"/>
          <cell r="AJ653"/>
          <cell r="AL653">
            <v>5704550</v>
          </cell>
        </row>
        <row r="672">
          <cell r="C672">
            <v>1450</v>
          </cell>
          <cell r="D672">
            <v>1450</v>
          </cell>
          <cell r="E672">
            <v>1450</v>
          </cell>
          <cell r="F672">
            <v>0</v>
          </cell>
          <cell r="G672">
            <v>0</v>
          </cell>
          <cell r="AA672">
            <v>103</v>
          </cell>
          <cell r="AB672">
            <v>1347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20973340</v>
          </cell>
        </row>
        <row r="704"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2</v>
          </cell>
          <cell r="AJ704">
            <v>0</v>
          </cell>
          <cell r="AL704">
            <v>0</v>
          </cell>
        </row>
        <row r="763"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1</v>
          </cell>
          <cell r="AJ770">
            <v>0</v>
          </cell>
          <cell r="AL770">
            <v>0</v>
          </cell>
        </row>
        <row r="777"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1</v>
          </cell>
          <cell r="AJ777">
            <v>0</v>
          </cell>
          <cell r="AL777">
            <v>0</v>
          </cell>
        </row>
        <row r="781"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31</v>
          </cell>
          <cell r="AJ781">
            <v>0</v>
          </cell>
          <cell r="AL781">
            <v>0</v>
          </cell>
        </row>
        <row r="788"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L788">
            <v>0</v>
          </cell>
        </row>
        <row r="797"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801"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5"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L805">
            <v>0</v>
          </cell>
        </row>
        <row r="809"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L809">
            <v>0</v>
          </cell>
        </row>
        <row r="817"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1</v>
          </cell>
          <cell r="AJ817">
            <v>0</v>
          </cell>
          <cell r="AL817">
            <v>0</v>
          </cell>
        </row>
        <row r="820"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1</v>
          </cell>
          <cell r="AJ820">
            <v>0</v>
          </cell>
          <cell r="AL820">
            <v>0</v>
          </cell>
        </row>
        <row r="828"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3</v>
          </cell>
          <cell r="AJ828">
            <v>0</v>
          </cell>
          <cell r="AL828">
            <v>0</v>
          </cell>
        </row>
        <row r="833"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51"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L851">
            <v>0</v>
          </cell>
        </row>
        <row r="869"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930">
          <cell r="C930">
            <v>5341</v>
          </cell>
          <cell r="D930">
            <v>5341</v>
          </cell>
          <cell r="E930">
            <v>5341</v>
          </cell>
          <cell r="F930">
            <v>0</v>
          </cell>
          <cell r="G930">
            <v>0</v>
          </cell>
          <cell r="AA930">
            <v>2639</v>
          </cell>
          <cell r="AB930">
            <v>2702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46">
          <cell r="C946">
            <v>1057</v>
          </cell>
          <cell r="E946">
            <v>1043</v>
          </cell>
          <cell r="AL946">
            <v>7690740</v>
          </cell>
        </row>
        <row r="958"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689</v>
          </cell>
          <cell r="AJ958">
            <v>0</v>
          </cell>
          <cell r="AL958">
            <v>0</v>
          </cell>
        </row>
        <row r="961">
          <cell r="C961">
            <v>0</v>
          </cell>
        </row>
        <row r="981">
          <cell r="C981">
            <v>5</v>
          </cell>
          <cell r="E981">
            <v>5</v>
          </cell>
        </row>
        <row r="983">
          <cell r="C983">
            <v>326</v>
          </cell>
          <cell r="E983">
            <v>326</v>
          </cell>
          <cell r="AL983">
            <v>2542800</v>
          </cell>
        </row>
        <row r="984">
          <cell r="C984">
            <v>116</v>
          </cell>
          <cell r="E984">
            <v>116</v>
          </cell>
          <cell r="AL984">
            <v>354960</v>
          </cell>
        </row>
        <row r="985">
          <cell r="C985">
            <v>523</v>
          </cell>
          <cell r="E985">
            <v>523</v>
          </cell>
          <cell r="AL985">
            <v>1600380</v>
          </cell>
        </row>
        <row r="986">
          <cell r="C986">
            <v>9</v>
          </cell>
          <cell r="E986">
            <v>9</v>
          </cell>
          <cell r="AL986">
            <v>109440</v>
          </cell>
        </row>
        <row r="987">
          <cell r="C987">
            <v>51</v>
          </cell>
          <cell r="E987">
            <v>51</v>
          </cell>
          <cell r="AL987">
            <v>725730</v>
          </cell>
        </row>
        <row r="988">
          <cell r="C988">
            <v>2</v>
          </cell>
          <cell r="E988">
            <v>2</v>
          </cell>
          <cell r="AL988">
            <v>64600</v>
          </cell>
        </row>
        <row r="989">
          <cell r="C989">
            <v>0</v>
          </cell>
          <cell r="E989"/>
          <cell r="AL989">
            <v>0</v>
          </cell>
        </row>
        <row r="990">
          <cell r="C990">
            <v>0</v>
          </cell>
          <cell r="E990"/>
          <cell r="AL990">
            <v>0</v>
          </cell>
        </row>
        <row r="993">
          <cell r="C993">
            <v>23</v>
          </cell>
          <cell r="E993">
            <v>23</v>
          </cell>
          <cell r="AL993">
            <v>370760</v>
          </cell>
        </row>
        <row r="994">
          <cell r="C994">
            <v>0</v>
          </cell>
          <cell r="E994"/>
          <cell r="AL994">
            <v>0</v>
          </cell>
        </row>
        <row r="995">
          <cell r="C995">
            <v>0</v>
          </cell>
          <cell r="E995"/>
          <cell r="AL995">
            <v>0</v>
          </cell>
        </row>
        <row r="996">
          <cell r="C996">
            <v>0</v>
          </cell>
          <cell r="E996"/>
          <cell r="AL996">
            <v>0</v>
          </cell>
        </row>
        <row r="997">
          <cell r="C997">
            <v>0</v>
          </cell>
          <cell r="E997"/>
          <cell r="AL997">
            <v>0</v>
          </cell>
        </row>
        <row r="998">
          <cell r="C998">
            <v>4</v>
          </cell>
          <cell r="E998">
            <v>4</v>
          </cell>
          <cell r="AL998">
            <v>4594880</v>
          </cell>
        </row>
        <row r="999">
          <cell r="C999">
            <v>27</v>
          </cell>
          <cell r="D999">
            <v>27</v>
          </cell>
          <cell r="E999">
            <v>27</v>
          </cell>
          <cell r="F999">
            <v>0</v>
          </cell>
          <cell r="G999">
            <v>0</v>
          </cell>
          <cell r="AA999">
            <v>7</v>
          </cell>
          <cell r="AB999">
            <v>20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</row>
        <row r="1053">
          <cell r="C1053">
            <v>4</v>
          </cell>
          <cell r="D1053">
            <v>4</v>
          </cell>
          <cell r="E1053">
            <v>4</v>
          </cell>
          <cell r="F1053">
            <v>0</v>
          </cell>
          <cell r="G1053">
            <v>0</v>
          </cell>
          <cell r="AA1053">
            <v>2</v>
          </cell>
          <cell r="AB1053">
            <v>0</v>
          </cell>
          <cell r="AC1053">
            <v>2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125">
          <cell r="C1125">
            <v>1</v>
          </cell>
          <cell r="H1125">
            <v>1</v>
          </cell>
          <cell r="I1125">
            <v>0</v>
          </cell>
          <cell r="J1125">
            <v>1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P1125">
            <v>0</v>
          </cell>
          <cell r="Q1125">
            <v>0</v>
          </cell>
          <cell r="S1125">
            <v>0</v>
          </cell>
          <cell r="T1125">
            <v>1</v>
          </cell>
          <cell r="V1125">
            <v>0</v>
          </cell>
          <cell r="W1125">
            <v>0</v>
          </cell>
          <cell r="Y1125">
            <v>0</v>
          </cell>
          <cell r="Z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L1125">
            <v>0</v>
          </cell>
        </row>
        <row r="1182">
          <cell r="C1182">
            <v>1538</v>
          </cell>
          <cell r="D1182">
            <v>1538</v>
          </cell>
          <cell r="E1182">
            <v>1538</v>
          </cell>
          <cell r="F1182">
            <v>0</v>
          </cell>
          <cell r="G1182">
            <v>0</v>
          </cell>
          <cell r="AA1182">
            <v>6</v>
          </cell>
          <cell r="AB1182">
            <v>1523</v>
          </cell>
          <cell r="AC1182">
            <v>9</v>
          </cell>
          <cell r="AD1182">
            <v>0</v>
          </cell>
          <cell r="AE1182">
            <v>0</v>
          </cell>
          <cell r="AF1182">
            <v>0</v>
          </cell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262">
          <cell r="C1262">
            <v>108</v>
          </cell>
          <cell r="H1262">
            <v>106</v>
          </cell>
          <cell r="I1262">
            <v>101</v>
          </cell>
          <cell r="J1262">
            <v>5</v>
          </cell>
          <cell r="K1262">
            <v>0</v>
          </cell>
          <cell r="L1262">
            <v>2</v>
          </cell>
          <cell r="M1262">
            <v>0</v>
          </cell>
          <cell r="N1262">
            <v>0</v>
          </cell>
          <cell r="P1262">
            <v>0</v>
          </cell>
          <cell r="Q1262">
            <v>3</v>
          </cell>
          <cell r="S1262">
            <v>0</v>
          </cell>
          <cell r="T1262">
            <v>65</v>
          </cell>
          <cell r="V1262">
            <v>0</v>
          </cell>
          <cell r="W1262">
            <v>0</v>
          </cell>
          <cell r="Y1262">
            <v>0</v>
          </cell>
          <cell r="Z1262">
            <v>1</v>
          </cell>
          <cell r="AD1262">
            <v>4</v>
          </cell>
          <cell r="AE1262">
            <v>30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L1262">
            <v>42905680</v>
          </cell>
        </row>
        <row r="1327">
          <cell r="C1327">
            <v>462</v>
          </cell>
          <cell r="D1327">
            <v>462</v>
          </cell>
          <cell r="E1327">
            <v>462</v>
          </cell>
          <cell r="F1327">
            <v>0</v>
          </cell>
          <cell r="G1327">
            <v>0</v>
          </cell>
          <cell r="AA1327">
            <v>65</v>
          </cell>
          <cell r="AB1327">
            <v>395</v>
          </cell>
          <cell r="AC1327">
            <v>2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401">
          <cell r="I1401">
            <v>25</v>
          </cell>
          <cell r="L1401">
            <v>9</v>
          </cell>
          <cell r="AL1401">
            <v>3423040</v>
          </cell>
        </row>
        <row r="1404">
          <cell r="C1404">
            <v>50</v>
          </cell>
          <cell r="H1404">
            <v>40</v>
          </cell>
          <cell r="I1404">
            <v>25</v>
          </cell>
          <cell r="J1404">
            <v>15</v>
          </cell>
          <cell r="K1404">
            <v>0</v>
          </cell>
          <cell r="L1404">
            <v>9</v>
          </cell>
          <cell r="M1404">
            <v>1</v>
          </cell>
          <cell r="N1404">
            <v>0</v>
          </cell>
          <cell r="P1404">
            <v>19</v>
          </cell>
          <cell r="Q1404">
            <v>9</v>
          </cell>
          <cell r="S1404">
            <v>0</v>
          </cell>
          <cell r="T1404">
            <v>1</v>
          </cell>
          <cell r="V1404">
            <v>0</v>
          </cell>
          <cell r="W1404">
            <v>0</v>
          </cell>
          <cell r="Y1404">
            <v>3</v>
          </cell>
          <cell r="Z1404">
            <v>0</v>
          </cell>
          <cell r="AD1404">
            <v>4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10</v>
          </cell>
        </row>
        <row r="1406">
          <cell r="C1406">
            <v>2</v>
          </cell>
          <cell r="E1406">
            <v>2</v>
          </cell>
          <cell r="AL1406">
            <v>20600</v>
          </cell>
        </row>
        <row r="1407">
          <cell r="C1407">
            <v>2</v>
          </cell>
          <cell r="D1407">
            <v>2</v>
          </cell>
          <cell r="E1407">
            <v>2</v>
          </cell>
          <cell r="F1407">
            <v>0</v>
          </cell>
          <cell r="G1407">
            <v>0</v>
          </cell>
          <cell r="AA1407">
            <v>0</v>
          </cell>
          <cell r="AB1407">
            <v>2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68">
          <cell r="C1468">
            <v>11</v>
          </cell>
          <cell r="H1468">
            <v>11</v>
          </cell>
          <cell r="I1468">
            <v>10</v>
          </cell>
          <cell r="J1468">
            <v>1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P1468">
            <v>0</v>
          </cell>
          <cell r="Q1468">
            <v>4</v>
          </cell>
          <cell r="S1468">
            <v>0</v>
          </cell>
          <cell r="T1468">
            <v>1</v>
          </cell>
          <cell r="V1468">
            <v>0</v>
          </cell>
          <cell r="W1468">
            <v>0</v>
          </cell>
          <cell r="Y1468">
            <v>0</v>
          </cell>
          <cell r="Z1468">
            <v>1</v>
          </cell>
          <cell r="AD1468">
            <v>0</v>
          </cell>
          <cell r="AE1468">
            <v>0</v>
          </cell>
          <cell r="AF1468">
            <v>0</v>
          </cell>
          <cell r="AG1468">
            <v>0</v>
          </cell>
          <cell r="AH1468">
            <v>0</v>
          </cell>
          <cell r="AI1468">
            <v>0</v>
          </cell>
          <cell r="AJ1468">
            <v>0</v>
          </cell>
          <cell r="AL1468">
            <v>1382680</v>
          </cell>
        </row>
        <row r="1537">
          <cell r="C1537">
            <v>67</v>
          </cell>
          <cell r="H1537">
            <v>65</v>
          </cell>
          <cell r="I1537">
            <v>65</v>
          </cell>
          <cell r="J1537">
            <v>0</v>
          </cell>
          <cell r="K1537">
            <v>0</v>
          </cell>
          <cell r="L1537">
            <v>0</v>
          </cell>
          <cell r="M1537">
            <v>1</v>
          </cell>
          <cell r="N1537">
            <v>1</v>
          </cell>
          <cell r="P1537">
            <v>0</v>
          </cell>
          <cell r="Q1537">
            <v>2</v>
          </cell>
          <cell r="S1537">
            <v>0</v>
          </cell>
          <cell r="T1537">
            <v>0</v>
          </cell>
          <cell r="V1537">
            <v>0</v>
          </cell>
          <cell r="W1537">
            <v>0</v>
          </cell>
          <cell r="Y1537">
            <v>0</v>
          </cell>
          <cell r="Z1537">
            <v>0</v>
          </cell>
          <cell r="AD1537">
            <v>1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0</v>
          </cell>
          <cell r="AL1537">
            <v>4182850</v>
          </cell>
        </row>
        <row r="1555">
          <cell r="C1555">
            <v>125</v>
          </cell>
          <cell r="D1555">
            <v>125</v>
          </cell>
          <cell r="E1555">
            <v>123</v>
          </cell>
          <cell r="F1555">
            <v>2</v>
          </cell>
          <cell r="G1555">
            <v>0</v>
          </cell>
          <cell r="AA1555">
            <v>125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2</v>
          </cell>
        </row>
        <row r="1582">
          <cell r="C1582">
            <v>118</v>
          </cell>
          <cell r="H1582">
            <v>115</v>
          </cell>
          <cell r="I1582">
            <v>105</v>
          </cell>
          <cell r="J1582">
            <v>10</v>
          </cell>
          <cell r="K1582">
            <v>2</v>
          </cell>
          <cell r="L1582">
            <v>1</v>
          </cell>
          <cell r="M1582">
            <v>0</v>
          </cell>
          <cell r="N1582">
            <v>0</v>
          </cell>
          <cell r="P1582">
            <v>0</v>
          </cell>
          <cell r="Q1582">
            <v>0</v>
          </cell>
          <cell r="S1582">
            <v>0</v>
          </cell>
          <cell r="T1582">
            <v>0</v>
          </cell>
          <cell r="V1582">
            <v>0</v>
          </cell>
          <cell r="W1582">
            <v>0</v>
          </cell>
          <cell r="Y1582">
            <v>0</v>
          </cell>
          <cell r="Z1582">
            <v>0</v>
          </cell>
          <cell r="AD1582">
            <v>5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6</v>
          </cell>
          <cell r="AL1582">
            <v>3911305</v>
          </cell>
        </row>
        <row r="1691">
          <cell r="C1691">
            <v>20950</v>
          </cell>
          <cell r="D1691">
            <v>20110</v>
          </cell>
          <cell r="E1691">
            <v>20110</v>
          </cell>
          <cell r="F1691">
            <v>0</v>
          </cell>
          <cell r="G1691">
            <v>840</v>
          </cell>
          <cell r="AA1691">
            <v>19075</v>
          </cell>
          <cell r="AB1691">
            <v>1206</v>
          </cell>
          <cell r="AC1691">
            <v>669</v>
          </cell>
          <cell r="AD1691">
            <v>0</v>
          </cell>
          <cell r="AE1691">
            <v>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</row>
        <row r="1693">
          <cell r="C1693">
            <v>932</v>
          </cell>
          <cell r="E1693">
            <v>919</v>
          </cell>
          <cell r="AL1693">
            <v>5072880</v>
          </cell>
        </row>
        <row r="1694">
          <cell r="C1694">
            <v>14</v>
          </cell>
          <cell r="E1694">
            <v>14</v>
          </cell>
          <cell r="AL1694">
            <v>217700</v>
          </cell>
        </row>
        <row r="1695">
          <cell r="C1695">
            <v>57</v>
          </cell>
          <cell r="E1695">
            <v>57</v>
          </cell>
          <cell r="AL1695">
            <v>1503660</v>
          </cell>
        </row>
        <row r="1696">
          <cell r="C1696">
            <v>0</v>
          </cell>
          <cell r="E1696"/>
          <cell r="AL1696">
            <v>0</v>
          </cell>
        </row>
        <row r="1697">
          <cell r="C1697">
            <v>140</v>
          </cell>
          <cell r="E1697">
            <v>139</v>
          </cell>
          <cell r="AL1697">
            <v>7802070</v>
          </cell>
        </row>
        <row r="1698">
          <cell r="C1698">
            <v>0</v>
          </cell>
          <cell r="E1698"/>
          <cell r="AL1698">
            <v>0</v>
          </cell>
        </row>
        <row r="1699">
          <cell r="C1699">
            <v>0</v>
          </cell>
          <cell r="E1699"/>
          <cell r="AL1699">
            <v>0</v>
          </cell>
        </row>
        <row r="1700">
          <cell r="C1700">
            <v>0</v>
          </cell>
          <cell r="E1700"/>
          <cell r="AL1700">
            <v>0</v>
          </cell>
        </row>
        <row r="1701">
          <cell r="C1701">
            <v>0</v>
          </cell>
          <cell r="E1701"/>
          <cell r="AL1701">
            <v>0</v>
          </cell>
        </row>
        <row r="1702">
          <cell r="C1702">
            <v>0</v>
          </cell>
          <cell r="E1702"/>
          <cell r="AL1702">
            <v>0</v>
          </cell>
        </row>
        <row r="1703">
          <cell r="C1703">
            <v>0</v>
          </cell>
          <cell r="E1703"/>
          <cell r="AL1703">
            <v>0</v>
          </cell>
        </row>
        <row r="1704">
          <cell r="C1704">
            <v>0</v>
          </cell>
          <cell r="E1704"/>
          <cell r="AL1704">
            <v>0</v>
          </cell>
        </row>
        <row r="1705">
          <cell r="C1705">
            <v>0</v>
          </cell>
          <cell r="E1705"/>
          <cell r="AL1705">
            <v>0</v>
          </cell>
        </row>
        <row r="1706">
          <cell r="C1706">
            <v>0</v>
          </cell>
          <cell r="E1706"/>
          <cell r="AL1706">
            <v>0</v>
          </cell>
        </row>
        <row r="1707">
          <cell r="C1707">
            <v>0</v>
          </cell>
          <cell r="E1707"/>
          <cell r="AL1707">
            <v>0</v>
          </cell>
        </row>
        <row r="1708">
          <cell r="C1708">
            <v>0</v>
          </cell>
          <cell r="E1708"/>
          <cell r="AL1708">
            <v>0</v>
          </cell>
        </row>
        <row r="1709">
          <cell r="C1709">
            <v>0</v>
          </cell>
          <cell r="E1709"/>
          <cell r="AL1709">
            <v>0</v>
          </cell>
        </row>
        <row r="1710">
          <cell r="C1710">
            <v>0</v>
          </cell>
          <cell r="E1710"/>
          <cell r="AL1710">
            <v>0</v>
          </cell>
        </row>
        <row r="1711">
          <cell r="C1711">
            <v>0</v>
          </cell>
          <cell r="E1711"/>
          <cell r="AL1711">
            <v>0</v>
          </cell>
        </row>
        <row r="1712">
          <cell r="C1712">
            <v>0</v>
          </cell>
          <cell r="E1712"/>
          <cell r="AL1712">
            <v>0</v>
          </cell>
        </row>
        <row r="1713">
          <cell r="C1713">
            <v>0</v>
          </cell>
          <cell r="E1713"/>
          <cell r="AL1713">
            <v>0</v>
          </cell>
        </row>
        <row r="1714">
          <cell r="C1714">
            <v>0</v>
          </cell>
          <cell r="E1714"/>
          <cell r="AL1714">
            <v>0</v>
          </cell>
        </row>
        <row r="1715">
          <cell r="C1715">
            <v>0</v>
          </cell>
          <cell r="E1715"/>
          <cell r="AL1715">
            <v>0</v>
          </cell>
        </row>
        <row r="1716">
          <cell r="C1716">
            <v>0</v>
          </cell>
          <cell r="E1716"/>
          <cell r="AL1716">
            <v>0</v>
          </cell>
        </row>
        <row r="1717">
          <cell r="C1717">
            <v>1143</v>
          </cell>
          <cell r="D1717">
            <v>1129</v>
          </cell>
          <cell r="E1717">
            <v>1129</v>
          </cell>
          <cell r="F1717">
            <v>0</v>
          </cell>
          <cell r="G1717">
            <v>14</v>
          </cell>
          <cell r="AA1717">
            <v>320</v>
          </cell>
          <cell r="AB1717">
            <v>499</v>
          </cell>
          <cell r="AC1717">
            <v>324</v>
          </cell>
          <cell r="AD1717">
            <v>4</v>
          </cell>
          <cell r="AE1717">
            <v>0</v>
          </cell>
          <cell r="AF1717">
            <v>0</v>
          </cell>
          <cell r="AG1717">
            <v>0</v>
          </cell>
          <cell r="AH1717">
            <v>0</v>
          </cell>
          <cell r="AI1717">
            <v>0</v>
          </cell>
          <cell r="AJ1717">
            <v>0</v>
          </cell>
        </row>
        <row r="1719"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  <cell r="AE1719">
            <v>0</v>
          </cell>
          <cell r="AF1719">
            <v>0</v>
          </cell>
          <cell r="AG1719">
            <v>0</v>
          </cell>
          <cell r="AH1719">
            <v>0</v>
          </cell>
          <cell r="AI1719">
            <v>0</v>
          </cell>
          <cell r="AJ1719">
            <v>0</v>
          </cell>
        </row>
        <row r="1787">
          <cell r="I1787">
            <v>0</v>
          </cell>
          <cell r="L1787">
            <v>0</v>
          </cell>
          <cell r="P1787">
            <v>0</v>
          </cell>
          <cell r="Q1787">
            <v>1</v>
          </cell>
          <cell r="S1787">
            <v>0</v>
          </cell>
          <cell r="T1787">
            <v>0</v>
          </cell>
          <cell r="V1787">
            <v>0</v>
          </cell>
          <cell r="W1787">
            <v>0</v>
          </cell>
          <cell r="Y1787">
            <v>0</v>
          </cell>
          <cell r="Z1787">
            <v>0</v>
          </cell>
          <cell r="AL1787">
            <v>0</v>
          </cell>
        </row>
        <row r="1790">
          <cell r="C1790">
            <v>0</v>
          </cell>
        </row>
        <row r="1799">
          <cell r="P1799">
            <v>0</v>
          </cell>
          <cell r="Q1799">
            <v>0</v>
          </cell>
          <cell r="S1799">
            <v>0</v>
          </cell>
          <cell r="T1799">
            <v>0</v>
          </cell>
          <cell r="V1799">
            <v>0</v>
          </cell>
          <cell r="W1799">
            <v>0</v>
          </cell>
          <cell r="Y1799">
            <v>0</v>
          </cell>
          <cell r="Z1799">
            <v>0</v>
          </cell>
        </row>
        <row r="1800">
          <cell r="C1800">
            <v>1</v>
          </cell>
          <cell r="H1800">
            <v>1</v>
          </cell>
          <cell r="I1800">
            <v>0</v>
          </cell>
          <cell r="J1800">
            <v>1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AD1800">
            <v>1</v>
          </cell>
          <cell r="AE1800">
            <v>0</v>
          </cell>
          <cell r="AF1800">
            <v>0</v>
          </cell>
          <cell r="AG1800">
            <v>0</v>
          </cell>
          <cell r="AH1800">
            <v>0</v>
          </cell>
          <cell r="AI1800">
            <v>0</v>
          </cell>
          <cell r="AJ1800">
            <v>0</v>
          </cell>
        </row>
        <row r="1866">
          <cell r="I1866">
            <v>8</v>
          </cell>
          <cell r="L1866">
            <v>1</v>
          </cell>
          <cell r="AL1866">
            <v>1051825</v>
          </cell>
        </row>
        <row r="1870">
          <cell r="C1870">
            <v>11</v>
          </cell>
          <cell r="H1870">
            <v>8</v>
          </cell>
          <cell r="I1870">
            <v>8</v>
          </cell>
          <cell r="J1870">
            <v>0</v>
          </cell>
          <cell r="K1870">
            <v>2</v>
          </cell>
          <cell r="L1870">
            <v>1</v>
          </cell>
          <cell r="M1870">
            <v>0</v>
          </cell>
          <cell r="N1870">
            <v>0</v>
          </cell>
          <cell r="P1870">
            <v>0</v>
          </cell>
          <cell r="Q1870">
            <v>0</v>
          </cell>
          <cell r="S1870">
            <v>0</v>
          </cell>
          <cell r="T1870">
            <v>0</v>
          </cell>
          <cell r="V1870">
            <v>0</v>
          </cell>
          <cell r="W1870">
            <v>2</v>
          </cell>
          <cell r="Y1870">
            <v>0</v>
          </cell>
          <cell r="Z1870">
            <v>1</v>
          </cell>
          <cell r="AD1870">
            <v>0</v>
          </cell>
          <cell r="AE1870">
            <v>0</v>
          </cell>
          <cell r="AF1870">
            <v>0</v>
          </cell>
          <cell r="AG1870">
            <v>0</v>
          </cell>
          <cell r="AH1870">
            <v>0</v>
          </cell>
          <cell r="AI1870">
            <v>0</v>
          </cell>
          <cell r="AJ1870">
            <v>0</v>
          </cell>
        </row>
        <row r="1934">
          <cell r="C1934">
            <v>339</v>
          </cell>
          <cell r="D1934">
            <v>338</v>
          </cell>
          <cell r="E1934">
            <v>337</v>
          </cell>
          <cell r="F1934">
            <v>1</v>
          </cell>
          <cell r="G1934">
            <v>1</v>
          </cell>
          <cell r="AA1934">
            <v>182</v>
          </cell>
          <cell r="AB1934">
            <v>142</v>
          </cell>
          <cell r="AC1934">
            <v>15</v>
          </cell>
          <cell r="AD1934">
            <v>0</v>
          </cell>
          <cell r="AE1934">
            <v>0</v>
          </cell>
          <cell r="AF1934">
            <v>0</v>
          </cell>
          <cell r="AG1934">
            <v>0</v>
          </cell>
          <cell r="AH1934">
            <v>0</v>
          </cell>
          <cell r="AI1934">
            <v>0</v>
          </cell>
          <cell r="AJ1934">
            <v>1</v>
          </cell>
        </row>
        <row r="1937">
          <cell r="C1937">
            <v>108</v>
          </cell>
          <cell r="E1937">
            <v>108</v>
          </cell>
          <cell r="AL1937">
            <v>4114800</v>
          </cell>
        </row>
        <row r="1938">
          <cell r="C1938">
            <v>0</v>
          </cell>
          <cell r="E1938"/>
          <cell r="AL1938">
            <v>0</v>
          </cell>
        </row>
        <row r="1939">
          <cell r="C1939">
            <v>22</v>
          </cell>
          <cell r="E1939">
            <v>20</v>
          </cell>
          <cell r="AL1939">
            <v>979000</v>
          </cell>
        </row>
        <row r="1940">
          <cell r="C1940">
            <v>130</v>
          </cell>
          <cell r="D1940">
            <v>128</v>
          </cell>
          <cell r="E1940">
            <v>128</v>
          </cell>
          <cell r="F1940">
            <v>0</v>
          </cell>
          <cell r="G1940">
            <v>2</v>
          </cell>
          <cell r="AA1940">
            <v>6</v>
          </cell>
          <cell r="AB1940">
            <v>124</v>
          </cell>
          <cell r="AC1940">
            <v>0</v>
          </cell>
          <cell r="AD1940">
            <v>0</v>
          </cell>
          <cell r="AE1940">
            <v>0</v>
          </cell>
          <cell r="AF1940">
            <v>0</v>
          </cell>
          <cell r="AG1940">
            <v>0</v>
          </cell>
          <cell r="AH1940">
            <v>0</v>
          </cell>
          <cell r="AI1940">
            <v>0</v>
          </cell>
          <cell r="AJ1940">
            <v>0</v>
          </cell>
        </row>
        <row r="1988">
          <cell r="C1988">
            <v>0</v>
          </cell>
        </row>
        <row r="2025">
          <cell r="I2025">
            <v>179</v>
          </cell>
          <cell r="L2025">
            <v>27</v>
          </cell>
          <cell r="AL2025">
            <v>50208705</v>
          </cell>
        </row>
        <row r="2032">
          <cell r="C2032">
            <v>249</v>
          </cell>
          <cell r="H2032">
            <v>212</v>
          </cell>
          <cell r="I2032">
            <v>179</v>
          </cell>
          <cell r="J2032">
            <v>33</v>
          </cell>
          <cell r="K2032">
            <v>5</v>
          </cell>
          <cell r="L2032">
            <v>27</v>
          </cell>
          <cell r="M2032">
            <v>3</v>
          </cell>
          <cell r="N2032">
            <v>2</v>
          </cell>
          <cell r="P2032">
            <v>0</v>
          </cell>
          <cell r="Q2032">
            <v>63</v>
          </cell>
          <cell r="S2032">
            <v>7</v>
          </cell>
          <cell r="T2032">
            <v>25</v>
          </cell>
          <cell r="V2032">
            <v>0</v>
          </cell>
          <cell r="W2032">
            <v>0</v>
          </cell>
          <cell r="Y2032">
            <v>21</v>
          </cell>
          <cell r="Z2032">
            <v>133</v>
          </cell>
          <cell r="AD2032">
            <v>19</v>
          </cell>
          <cell r="AE2032">
            <v>0</v>
          </cell>
          <cell r="AF2032">
            <v>0</v>
          </cell>
          <cell r="AG2032">
            <v>0</v>
          </cell>
          <cell r="AH2032">
            <v>0</v>
          </cell>
          <cell r="AI2032">
            <v>0</v>
          </cell>
          <cell r="AJ2032">
            <v>16</v>
          </cell>
        </row>
        <row r="2071">
          <cell r="C2071">
            <v>3</v>
          </cell>
          <cell r="H2071">
            <v>3</v>
          </cell>
          <cell r="I2071">
            <v>1</v>
          </cell>
          <cell r="J2071">
            <v>2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P2071">
            <v>0</v>
          </cell>
          <cell r="Q2071">
            <v>1</v>
          </cell>
          <cell r="S2071">
            <v>0</v>
          </cell>
          <cell r="T2071">
            <v>0</v>
          </cell>
          <cell r="V2071">
            <v>0</v>
          </cell>
          <cell r="W2071">
            <v>0</v>
          </cell>
          <cell r="Y2071">
            <v>0</v>
          </cell>
          <cell r="Z2071">
            <v>1</v>
          </cell>
          <cell r="AD2071">
            <v>1</v>
          </cell>
          <cell r="AE2071">
            <v>0</v>
          </cell>
          <cell r="AF2071">
            <v>0</v>
          </cell>
          <cell r="AG2071">
            <v>0</v>
          </cell>
          <cell r="AH2071">
            <v>0</v>
          </cell>
          <cell r="AI2071">
            <v>0</v>
          </cell>
          <cell r="AJ2071">
            <v>1</v>
          </cell>
          <cell r="AL2071">
            <v>141160</v>
          </cell>
        </row>
        <row r="2098">
          <cell r="C2098">
            <v>388</v>
          </cell>
          <cell r="D2098">
            <v>293</v>
          </cell>
          <cell r="E2098">
            <v>293</v>
          </cell>
          <cell r="F2098">
            <v>0</v>
          </cell>
          <cell r="G2098">
            <v>95</v>
          </cell>
          <cell r="AA2098">
            <v>231</v>
          </cell>
          <cell r="AB2098">
            <v>35</v>
          </cell>
          <cell r="AC2098">
            <v>122</v>
          </cell>
          <cell r="AD2098">
            <v>0</v>
          </cell>
          <cell r="AE2098">
            <v>0</v>
          </cell>
          <cell r="AF2098">
            <v>0</v>
          </cell>
          <cell r="AG2098">
            <v>0</v>
          </cell>
          <cell r="AH2098">
            <v>0</v>
          </cell>
          <cell r="AI2098">
            <v>0</v>
          </cell>
          <cell r="AJ2098">
            <v>0</v>
          </cell>
        </row>
        <row r="2101">
          <cell r="C2101">
            <v>0</v>
          </cell>
          <cell r="D2101">
            <v>0</v>
          </cell>
          <cell r="E2101"/>
          <cell r="F2101"/>
          <cell r="G2101"/>
          <cell r="AA2101"/>
          <cell r="AB2101"/>
          <cell r="AC2101"/>
          <cell r="AD2101"/>
          <cell r="AE2101"/>
          <cell r="AF2101"/>
          <cell r="AG2101"/>
          <cell r="AH2101"/>
          <cell r="AI2101"/>
          <cell r="AJ2101"/>
          <cell r="AL2101">
            <v>0</v>
          </cell>
        </row>
        <row r="2102">
          <cell r="C2102">
            <v>0</v>
          </cell>
          <cell r="D2102">
            <v>0</v>
          </cell>
          <cell r="E2102"/>
          <cell r="F2102"/>
          <cell r="G2102"/>
          <cell r="AA2102"/>
          <cell r="AB2102"/>
          <cell r="AC2102"/>
          <cell r="AD2102"/>
          <cell r="AE2102"/>
          <cell r="AF2102"/>
          <cell r="AG2102"/>
          <cell r="AH2102"/>
          <cell r="AI2102"/>
          <cell r="AJ2102"/>
          <cell r="AL2102">
            <v>0</v>
          </cell>
        </row>
        <row r="2103">
          <cell r="C2103">
            <v>0</v>
          </cell>
          <cell r="D2103">
            <v>0</v>
          </cell>
          <cell r="E2103"/>
          <cell r="F2103"/>
          <cell r="G2103"/>
          <cell r="AA2103"/>
          <cell r="AB2103"/>
          <cell r="AC2103"/>
          <cell r="AD2103"/>
          <cell r="AE2103"/>
          <cell r="AF2103"/>
          <cell r="AG2103"/>
          <cell r="AH2103"/>
          <cell r="AI2103"/>
          <cell r="AJ2103"/>
          <cell r="AL2103">
            <v>0</v>
          </cell>
        </row>
        <row r="2104">
          <cell r="C2104">
            <v>0</v>
          </cell>
          <cell r="D2104">
            <v>0</v>
          </cell>
          <cell r="E2104"/>
          <cell r="F2104"/>
          <cell r="G2104"/>
          <cell r="AA2104"/>
          <cell r="AB2104"/>
          <cell r="AC2104"/>
          <cell r="AD2104"/>
          <cell r="AE2104"/>
          <cell r="AF2104"/>
          <cell r="AG2104"/>
          <cell r="AH2104"/>
          <cell r="AI2104"/>
          <cell r="AJ2104"/>
          <cell r="AL2104">
            <v>0</v>
          </cell>
        </row>
        <row r="2105">
          <cell r="C2105">
            <v>0</v>
          </cell>
          <cell r="D2105">
            <v>0</v>
          </cell>
          <cell r="E2105"/>
          <cell r="F2105"/>
          <cell r="G2105"/>
          <cell r="AA2105"/>
          <cell r="AB2105"/>
          <cell r="AC2105"/>
          <cell r="AD2105"/>
          <cell r="AE2105"/>
          <cell r="AF2105"/>
          <cell r="AG2105"/>
          <cell r="AH2105"/>
          <cell r="AI2105"/>
          <cell r="AJ2105"/>
          <cell r="AL2105">
            <v>0</v>
          </cell>
        </row>
        <row r="2106">
          <cell r="C2106">
            <v>0</v>
          </cell>
          <cell r="D2106">
            <v>0</v>
          </cell>
          <cell r="E2106"/>
          <cell r="F2106"/>
          <cell r="G2106"/>
          <cell r="AA2106"/>
          <cell r="AB2106"/>
          <cell r="AC2106"/>
          <cell r="AD2106"/>
          <cell r="AE2106"/>
          <cell r="AF2106"/>
          <cell r="AG2106"/>
          <cell r="AH2106"/>
          <cell r="AI2106"/>
          <cell r="AJ2106"/>
          <cell r="AL2106">
            <v>0</v>
          </cell>
        </row>
        <row r="2107">
          <cell r="C2107">
            <v>0</v>
          </cell>
          <cell r="D2107">
            <v>0</v>
          </cell>
          <cell r="E2107"/>
          <cell r="F2107"/>
          <cell r="G2107"/>
          <cell r="AA2107"/>
          <cell r="AB2107"/>
          <cell r="AC2107"/>
          <cell r="AD2107"/>
          <cell r="AE2107"/>
          <cell r="AF2107"/>
          <cell r="AG2107"/>
          <cell r="AH2107"/>
          <cell r="AI2107"/>
          <cell r="AJ2107"/>
          <cell r="AL2107">
            <v>0</v>
          </cell>
        </row>
        <row r="2108">
          <cell r="C2108">
            <v>0</v>
          </cell>
          <cell r="D2108">
            <v>0</v>
          </cell>
          <cell r="E2108"/>
          <cell r="F2108"/>
          <cell r="G2108"/>
          <cell r="AA2108"/>
          <cell r="AB2108"/>
          <cell r="AC2108"/>
          <cell r="AD2108"/>
          <cell r="AE2108"/>
          <cell r="AF2108"/>
          <cell r="AG2108"/>
          <cell r="AH2108"/>
          <cell r="AI2108"/>
          <cell r="AJ2108"/>
          <cell r="AL2108">
            <v>0</v>
          </cell>
        </row>
        <row r="2113">
          <cell r="C2113">
            <v>0</v>
          </cell>
        </row>
        <row r="2194">
          <cell r="C2194">
            <v>69</v>
          </cell>
          <cell r="H2194">
            <v>57</v>
          </cell>
          <cell r="I2194">
            <v>44</v>
          </cell>
          <cell r="J2194">
            <v>13</v>
          </cell>
          <cell r="K2194">
            <v>5</v>
          </cell>
          <cell r="L2194">
            <v>7</v>
          </cell>
          <cell r="M2194">
            <v>0</v>
          </cell>
          <cell r="N2194">
            <v>0</v>
          </cell>
          <cell r="P2194">
            <v>7</v>
          </cell>
          <cell r="Q2194">
            <v>24</v>
          </cell>
          <cell r="S2194">
            <v>23</v>
          </cell>
          <cell r="T2194">
            <v>2</v>
          </cell>
          <cell r="V2194">
            <v>0</v>
          </cell>
          <cell r="W2194">
            <v>0</v>
          </cell>
          <cell r="Y2194">
            <v>2</v>
          </cell>
          <cell r="Z2194">
            <v>10</v>
          </cell>
          <cell r="AD2194">
            <v>6</v>
          </cell>
          <cell r="AE2194">
            <v>0</v>
          </cell>
          <cell r="AF2194">
            <v>0</v>
          </cell>
          <cell r="AG2194">
            <v>0</v>
          </cell>
          <cell r="AH2194">
            <v>0</v>
          </cell>
          <cell r="AI2194">
            <v>0</v>
          </cell>
          <cell r="AJ2194">
            <v>9</v>
          </cell>
          <cell r="AL2194">
            <v>11497220</v>
          </cell>
        </row>
        <row r="2214">
          <cell r="C2214">
            <v>2519</v>
          </cell>
          <cell r="D2214">
            <v>2384</v>
          </cell>
          <cell r="E2214">
            <v>2384</v>
          </cell>
          <cell r="F2214">
            <v>0</v>
          </cell>
          <cell r="G2214">
            <v>135</v>
          </cell>
          <cell r="AA2214">
            <v>2359</v>
          </cell>
          <cell r="AB2214">
            <v>160</v>
          </cell>
          <cell r="AC2214">
            <v>0</v>
          </cell>
          <cell r="AD2214">
            <v>0</v>
          </cell>
          <cell r="AE2214">
            <v>0</v>
          </cell>
          <cell r="AF2214">
            <v>0</v>
          </cell>
          <cell r="AG2214">
            <v>0</v>
          </cell>
          <cell r="AH2214">
            <v>0</v>
          </cell>
          <cell r="AI2214">
            <v>0</v>
          </cell>
          <cell r="AJ2214">
            <v>0</v>
          </cell>
          <cell r="AL2214">
            <v>20834930</v>
          </cell>
        </row>
        <row r="2222"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0</v>
          </cell>
          <cell r="AE2222">
            <v>0</v>
          </cell>
          <cell r="AF2222">
            <v>0</v>
          </cell>
          <cell r="AG2222">
            <v>0</v>
          </cell>
          <cell r="AH2222">
            <v>0</v>
          </cell>
          <cell r="AI2222">
            <v>0</v>
          </cell>
          <cell r="AJ2222">
            <v>0</v>
          </cell>
        </row>
        <row r="2223">
          <cell r="C2223">
            <v>2519</v>
          </cell>
        </row>
        <row r="2229">
          <cell r="C2229">
            <v>10</v>
          </cell>
          <cell r="H2229">
            <v>9</v>
          </cell>
          <cell r="I2229">
            <v>9</v>
          </cell>
          <cell r="J2229">
            <v>0</v>
          </cell>
          <cell r="K2229">
            <v>0</v>
          </cell>
          <cell r="L2229">
            <v>1</v>
          </cell>
          <cell r="M2229">
            <v>0</v>
          </cell>
          <cell r="N2229">
            <v>0</v>
          </cell>
          <cell r="P2229">
            <v>0</v>
          </cell>
          <cell r="Q2229">
            <v>8</v>
          </cell>
          <cell r="S2229">
            <v>1</v>
          </cell>
          <cell r="T2229">
            <v>1</v>
          </cell>
          <cell r="V2229">
            <v>0</v>
          </cell>
          <cell r="W2229">
            <v>0</v>
          </cell>
          <cell r="Y2229">
            <v>0</v>
          </cell>
          <cell r="Z2229">
            <v>0</v>
          </cell>
          <cell r="AD2229">
            <v>0</v>
          </cell>
          <cell r="AE2229">
            <v>0</v>
          </cell>
          <cell r="AF2229">
            <v>0</v>
          </cell>
          <cell r="AG2229">
            <v>0</v>
          </cell>
          <cell r="AH2229">
            <v>0</v>
          </cell>
          <cell r="AI2229">
            <v>0</v>
          </cell>
          <cell r="AJ2229">
            <v>0</v>
          </cell>
          <cell r="AL2229">
            <v>2421780</v>
          </cell>
        </row>
        <row r="2264">
          <cell r="C2264">
            <v>63</v>
          </cell>
          <cell r="H2264">
            <v>52</v>
          </cell>
          <cell r="I2264">
            <v>42</v>
          </cell>
          <cell r="J2264">
            <v>10</v>
          </cell>
          <cell r="K2264">
            <v>0</v>
          </cell>
          <cell r="L2264">
            <v>9</v>
          </cell>
          <cell r="M2264">
            <v>2</v>
          </cell>
          <cell r="N2264">
            <v>0</v>
          </cell>
          <cell r="P2264">
            <v>0</v>
          </cell>
          <cell r="Q2264">
            <v>45</v>
          </cell>
          <cell r="S2264">
            <v>0</v>
          </cell>
          <cell r="T2264">
            <v>0</v>
          </cell>
          <cell r="V2264">
            <v>0</v>
          </cell>
          <cell r="W2264">
            <v>0</v>
          </cell>
          <cell r="Y2264">
            <v>0</v>
          </cell>
          <cell r="Z2264">
            <v>18</v>
          </cell>
          <cell r="AD2264">
            <v>4</v>
          </cell>
          <cell r="AE2264">
            <v>0</v>
          </cell>
          <cell r="AF2264">
            <v>0</v>
          </cell>
          <cell r="AG2264">
            <v>0</v>
          </cell>
          <cell r="AH2264">
            <v>0</v>
          </cell>
          <cell r="AI2264">
            <v>0</v>
          </cell>
          <cell r="AJ2264">
            <v>5</v>
          </cell>
          <cell r="AL2264">
            <v>9602180</v>
          </cell>
        </row>
        <row r="2266">
          <cell r="C2266">
            <v>2</v>
          </cell>
          <cell r="D2266">
            <v>2</v>
          </cell>
          <cell r="E2266">
            <v>2</v>
          </cell>
          <cell r="F2266"/>
          <cell r="G2266"/>
          <cell r="AA2266">
            <v>2</v>
          </cell>
          <cell r="AB2266"/>
          <cell r="AC2266"/>
          <cell r="AD2266"/>
          <cell r="AE2266"/>
          <cell r="AF2266"/>
          <cell r="AG2266"/>
          <cell r="AH2266"/>
          <cell r="AI2266"/>
          <cell r="AJ2266"/>
          <cell r="AL2266">
            <v>229380</v>
          </cell>
        </row>
        <row r="2267">
          <cell r="C2267">
            <v>21</v>
          </cell>
          <cell r="D2267">
            <v>21</v>
          </cell>
          <cell r="E2267">
            <v>19</v>
          </cell>
          <cell r="F2267">
            <v>2</v>
          </cell>
          <cell r="G2267"/>
          <cell r="AA2267">
            <v>21</v>
          </cell>
          <cell r="AB2267"/>
          <cell r="AC2267"/>
          <cell r="AD2267"/>
          <cell r="AE2267"/>
          <cell r="AF2267"/>
          <cell r="AG2267"/>
          <cell r="AH2267"/>
          <cell r="AI2267"/>
          <cell r="AJ2267">
            <v>2</v>
          </cell>
          <cell r="AL2267">
            <v>2092280</v>
          </cell>
        </row>
        <row r="2272">
          <cell r="C2272">
            <v>111</v>
          </cell>
          <cell r="H2272">
            <v>110</v>
          </cell>
          <cell r="I2272">
            <v>30</v>
          </cell>
          <cell r="J2272">
            <v>80</v>
          </cell>
          <cell r="K2272">
            <v>1</v>
          </cell>
          <cell r="L2272"/>
          <cell r="M2272"/>
          <cell r="N2272"/>
          <cell r="AD2272">
            <v>29</v>
          </cell>
          <cell r="AE2272">
            <v>2</v>
          </cell>
          <cell r="AF2272"/>
          <cell r="AG2272"/>
          <cell r="AH2272"/>
          <cell r="AI2272"/>
          <cell r="AJ2272">
            <v>47</v>
          </cell>
          <cell r="AL2272">
            <v>4370700</v>
          </cell>
        </row>
        <row r="2273">
          <cell r="C2273">
            <v>55</v>
          </cell>
          <cell r="E2273">
            <v>52</v>
          </cell>
          <cell r="AL2273">
            <v>7575880</v>
          </cell>
        </row>
        <row r="2274">
          <cell r="C2274">
            <v>2</v>
          </cell>
          <cell r="E2274">
            <v>1</v>
          </cell>
          <cell r="AL2274">
            <v>153280</v>
          </cell>
        </row>
        <row r="2275">
          <cell r="P2275">
            <v>0</v>
          </cell>
          <cell r="Q2275">
            <v>72</v>
          </cell>
          <cell r="S2275">
            <v>0</v>
          </cell>
          <cell r="T2275">
            <v>0</v>
          </cell>
          <cell r="V2275">
            <v>0</v>
          </cell>
          <cell r="W2275">
            <v>0</v>
          </cell>
          <cell r="Y2275">
            <v>0</v>
          </cell>
          <cell r="Z2275">
            <v>39</v>
          </cell>
        </row>
        <row r="2278">
          <cell r="C2278">
            <v>0</v>
          </cell>
        </row>
        <row r="2298">
          <cell r="C2298">
            <v>186</v>
          </cell>
          <cell r="D2298">
            <v>186</v>
          </cell>
          <cell r="E2298">
            <v>186</v>
          </cell>
          <cell r="F2298">
            <v>0</v>
          </cell>
          <cell r="G2298">
            <v>0</v>
          </cell>
          <cell r="AA2298">
            <v>0</v>
          </cell>
          <cell r="AB2298">
            <v>155</v>
          </cell>
          <cell r="AC2298">
            <v>31</v>
          </cell>
          <cell r="AD2298">
            <v>0</v>
          </cell>
          <cell r="AE2298">
            <v>0</v>
          </cell>
          <cell r="AF2298">
            <v>0</v>
          </cell>
          <cell r="AG2298">
            <v>0</v>
          </cell>
          <cell r="AH2298">
            <v>0</v>
          </cell>
          <cell r="AI2298">
            <v>0</v>
          </cell>
          <cell r="AJ2298">
            <v>0</v>
          </cell>
        </row>
        <row r="2505">
          <cell r="C2505">
            <v>108</v>
          </cell>
          <cell r="H2505">
            <v>92</v>
          </cell>
          <cell r="I2505">
            <v>75</v>
          </cell>
          <cell r="J2505">
            <v>17</v>
          </cell>
          <cell r="K2505">
            <v>3</v>
          </cell>
          <cell r="L2505">
            <v>13</v>
          </cell>
          <cell r="M2505">
            <v>0</v>
          </cell>
          <cell r="N2505">
            <v>0</v>
          </cell>
          <cell r="AD2505">
            <v>5</v>
          </cell>
          <cell r="AE2505">
            <v>0</v>
          </cell>
          <cell r="AF2505">
            <v>0</v>
          </cell>
          <cell r="AG2505">
            <v>0</v>
          </cell>
          <cell r="AH2505">
            <v>0</v>
          </cell>
          <cell r="AI2505">
            <v>0</v>
          </cell>
          <cell r="AJ2505">
            <v>13</v>
          </cell>
          <cell r="AL2505">
            <v>15286130</v>
          </cell>
        </row>
        <row r="2508">
          <cell r="C2508">
            <v>0</v>
          </cell>
          <cell r="H2508">
            <v>0</v>
          </cell>
        </row>
        <row r="2509">
          <cell r="C2509">
            <v>4</v>
          </cell>
          <cell r="H2509">
            <v>4</v>
          </cell>
        </row>
        <row r="2510">
          <cell r="C2510">
            <v>0</v>
          </cell>
          <cell r="H2510">
            <v>0</v>
          </cell>
        </row>
        <row r="2512">
          <cell r="P2512">
            <v>15</v>
          </cell>
          <cell r="Q2512">
            <v>31</v>
          </cell>
          <cell r="S2512">
            <v>0</v>
          </cell>
          <cell r="T2512">
            <v>8</v>
          </cell>
          <cell r="V2512">
            <v>1</v>
          </cell>
          <cell r="W2512">
            <v>0</v>
          </cell>
          <cell r="Y2512">
            <v>14</v>
          </cell>
          <cell r="Z2512">
            <v>30</v>
          </cell>
        </row>
        <row r="2517">
          <cell r="C2517">
            <v>12</v>
          </cell>
          <cell r="H2517">
            <v>11</v>
          </cell>
          <cell r="I2517">
            <v>11</v>
          </cell>
          <cell r="J2517">
            <v>0</v>
          </cell>
          <cell r="K2517">
            <v>1</v>
          </cell>
          <cell r="L2517">
            <v>0</v>
          </cell>
          <cell r="M2517">
            <v>0</v>
          </cell>
          <cell r="N2517">
            <v>0</v>
          </cell>
          <cell r="P2517">
            <v>0</v>
          </cell>
          <cell r="Q2517">
            <v>2</v>
          </cell>
          <cell r="S2517">
            <v>3</v>
          </cell>
          <cell r="T2517">
            <v>6</v>
          </cell>
          <cell r="V2517">
            <v>0</v>
          </cell>
          <cell r="W2517">
            <v>0</v>
          </cell>
          <cell r="Y2517">
            <v>0</v>
          </cell>
          <cell r="Z2517">
            <v>1</v>
          </cell>
          <cell r="AD2517">
            <v>0</v>
          </cell>
          <cell r="AE2517">
            <v>0</v>
          </cell>
          <cell r="AF2517">
            <v>0</v>
          </cell>
          <cell r="AG2517">
            <v>0</v>
          </cell>
          <cell r="AH2517">
            <v>0</v>
          </cell>
          <cell r="AI2517">
            <v>0</v>
          </cell>
          <cell r="AJ2517">
            <v>1</v>
          </cell>
          <cell r="AL2517">
            <v>730950</v>
          </cell>
        </row>
        <row r="2529">
          <cell r="C2529">
            <v>48</v>
          </cell>
          <cell r="D2529">
            <v>48</v>
          </cell>
          <cell r="E2529">
            <v>48</v>
          </cell>
          <cell r="F2529">
            <v>0</v>
          </cell>
          <cell r="G2529">
            <v>0</v>
          </cell>
          <cell r="AA2529">
            <v>0</v>
          </cell>
          <cell r="AB2529">
            <v>0</v>
          </cell>
          <cell r="AC2529">
            <v>48</v>
          </cell>
          <cell r="AD2529">
            <v>0</v>
          </cell>
          <cell r="AE2529">
            <v>0</v>
          </cell>
          <cell r="AF2529">
            <v>0</v>
          </cell>
          <cell r="AG2529">
            <v>0</v>
          </cell>
          <cell r="AH2529">
            <v>0</v>
          </cell>
          <cell r="AI2529">
            <v>0</v>
          </cell>
          <cell r="AJ2529">
            <v>0</v>
          </cell>
          <cell r="AL2529">
            <v>3251040</v>
          </cell>
        </row>
        <row r="2584">
          <cell r="C2584">
            <v>0</v>
          </cell>
          <cell r="E2584">
            <v>0</v>
          </cell>
        </row>
        <row r="2587">
          <cell r="C2587">
            <v>26</v>
          </cell>
          <cell r="E2587">
            <v>22</v>
          </cell>
          <cell r="AL2587">
            <v>695200</v>
          </cell>
        </row>
        <row r="2596">
          <cell r="C2596">
            <v>0</v>
          </cell>
          <cell r="E2596">
            <v>0</v>
          </cell>
        </row>
        <row r="2598">
          <cell r="C2598">
            <v>194</v>
          </cell>
          <cell r="E2598">
            <v>194</v>
          </cell>
          <cell r="AL2598">
            <v>4039080</v>
          </cell>
        </row>
        <row r="2599">
          <cell r="C2599">
            <v>257</v>
          </cell>
          <cell r="E2599">
            <v>257</v>
          </cell>
          <cell r="AL2599">
            <v>16833500</v>
          </cell>
        </row>
        <row r="2600">
          <cell r="C2600">
            <v>0</v>
          </cell>
          <cell r="E2600"/>
          <cell r="AL2600">
            <v>0</v>
          </cell>
        </row>
        <row r="2601">
          <cell r="C2601">
            <v>236</v>
          </cell>
          <cell r="E2601">
            <v>232</v>
          </cell>
          <cell r="AL2601">
            <v>661200</v>
          </cell>
        </row>
        <row r="2602">
          <cell r="C2602">
            <v>0</v>
          </cell>
          <cell r="E2602"/>
          <cell r="AL2602">
            <v>0</v>
          </cell>
        </row>
        <row r="2603">
          <cell r="C2603">
            <v>0</v>
          </cell>
          <cell r="E2603"/>
          <cell r="AL2603">
            <v>0</v>
          </cell>
        </row>
        <row r="2604">
          <cell r="C2604">
            <v>0</v>
          </cell>
          <cell r="E2604"/>
          <cell r="AL2604">
            <v>0</v>
          </cell>
        </row>
        <row r="2625">
          <cell r="C2625">
            <v>1164</v>
          </cell>
          <cell r="E2625">
            <v>1164</v>
          </cell>
          <cell r="AL2625">
            <v>5804880</v>
          </cell>
        </row>
        <row r="2651">
          <cell r="E2651">
            <v>335</v>
          </cell>
          <cell r="AL2651">
            <v>7521300</v>
          </cell>
        </row>
        <row r="2661">
          <cell r="H2661">
            <v>3</v>
          </cell>
          <cell r="I2661">
            <v>3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AD2661">
            <v>0</v>
          </cell>
          <cell r="AE2661">
            <v>0</v>
          </cell>
          <cell r="AF2661">
            <v>0</v>
          </cell>
          <cell r="AG2661">
            <v>0</v>
          </cell>
          <cell r="AH2661">
            <v>0</v>
          </cell>
          <cell r="AI2661">
            <v>0</v>
          </cell>
          <cell r="AJ2661">
            <v>0</v>
          </cell>
        </row>
        <row r="2662">
          <cell r="C2662">
            <v>338</v>
          </cell>
          <cell r="P2662">
            <v>0</v>
          </cell>
          <cell r="Q2662">
            <v>0</v>
          </cell>
          <cell r="S2662">
            <v>0</v>
          </cell>
          <cell r="T2662">
            <v>0</v>
          </cell>
          <cell r="V2662">
            <v>0</v>
          </cell>
          <cell r="W2662">
            <v>0</v>
          </cell>
          <cell r="Y2662">
            <v>0</v>
          </cell>
          <cell r="Z2662">
            <v>0</v>
          </cell>
        </row>
        <row r="2684">
          <cell r="C2684">
            <v>13</v>
          </cell>
          <cell r="E2684">
            <v>13</v>
          </cell>
          <cell r="H2684"/>
          <cell r="I2684"/>
          <cell r="J2684"/>
          <cell r="K2684"/>
          <cell r="L2684"/>
          <cell r="M2684"/>
          <cell r="N2684"/>
          <cell r="AD2684"/>
          <cell r="AE2684"/>
          <cell r="AF2684"/>
          <cell r="AG2684"/>
          <cell r="AH2684"/>
          <cell r="AI2684"/>
          <cell r="AJ2684"/>
          <cell r="AL2684">
            <v>449540</v>
          </cell>
        </row>
        <row r="2685">
          <cell r="C2685">
            <v>1</v>
          </cell>
          <cell r="E2685">
            <v>1</v>
          </cell>
          <cell r="H2685"/>
          <cell r="I2685"/>
          <cell r="J2685"/>
          <cell r="K2685"/>
          <cell r="L2685"/>
          <cell r="M2685"/>
          <cell r="N2685"/>
          <cell r="AD2685"/>
          <cell r="AE2685"/>
          <cell r="AF2685"/>
          <cell r="AG2685"/>
          <cell r="AH2685"/>
          <cell r="AI2685"/>
          <cell r="AJ2685"/>
          <cell r="AL2685">
            <v>63600</v>
          </cell>
        </row>
        <row r="2688">
          <cell r="C2688">
            <v>66</v>
          </cell>
          <cell r="H2688">
            <v>66</v>
          </cell>
          <cell r="I2688">
            <v>66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P2688">
            <v>1</v>
          </cell>
          <cell r="Q2688">
            <v>5</v>
          </cell>
          <cell r="S2688">
            <v>0</v>
          </cell>
          <cell r="T2688">
            <v>0</v>
          </cell>
          <cell r="V2688">
            <v>0</v>
          </cell>
          <cell r="W2688">
            <v>0</v>
          </cell>
          <cell r="Y2688">
            <v>0</v>
          </cell>
          <cell r="Z2688">
            <v>0</v>
          </cell>
          <cell r="AD2688">
            <v>2</v>
          </cell>
          <cell r="AE2688">
            <v>0</v>
          </cell>
          <cell r="AF2688">
            <v>0</v>
          </cell>
          <cell r="AG2688">
            <v>0</v>
          </cell>
          <cell r="AH2688">
            <v>0</v>
          </cell>
          <cell r="AI2688">
            <v>0</v>
          </cell>
          <cell r="AJ2688">
            <v>0</v>
          </cell>
          <cell r="AL2688">
            <v>3128190</v>
          </cell>
        </row>
        <row r="2738">
          <cell r="C2738">
            <v>0</v>
          </cell>
        </row>
        <row r="2741">
          <cell r="C2741">
            <v>128</v>
          </cell>
          <cell r="E2741">
            <v>128</v>
          </cell>
          <cell r="AL2741">
            <v>2792960</v>
          </cell>
        </row>
        <row r="2742">
          <cell r="C2742">
            <v>0</v>
          </cell>
          <cell r="E2742"/>
          <cell r="AL2742">
            <v>0</v>
          </cell>
        </row>
        <row r="2745">
          <cell r="C2745">
            <v>0</v>
          </cell>
          <cell r="E2745"/>
          <cell r="AL2745">
            <v>0</v>
          </cell>
        </row>
        <row r="2746">
          <cell r="C2746">
            <v>0</v>
          </cell>
          <cell r="E2746"/>
          <cell r="AL2746">
            <v>0</v>
          </cell>
        </row>
        <row r="2747">
          <cell r="C2747">
            <v>0</v>
          </cell>
          <cell r="E2747"/>
          <cell r="AL2747">
            <v>0</v>
          </cell>
        </row>
        <row r="2748">
          <cell r="C2748">
            <v>0</v>
          </cell>
          <cell r="E2748"/>
          <cell r="AL2748">
            <v>0</v>
          </cell>
        </row>
        <row r="2749">
          <cell r="C2749">
            <v>0</v>
          </cell>
          <cell r="E2749"/>
          <cell r="AL2749">
            <v>0</v>
          </cell>
        </row>
        <row r="2750">
          <cell r="C2750">
            <v>0</v>
          </cell>
          <cell r="E2750"/>
          <cell r="AL2750">
            <v>0</v>
          </cell>
        </row>
        <row r="2751">
          <cell r="C2751">
            <v>0</v>
          </cell>
          <cell r="E2751"/>
          <cell r="AL2751">
            <v>0</v>
          </cell>
        </row>
        <row r="2752">
          <cell r="C2752">
            <v>0</v>
          </cell>
          <cell r="E2752"/>
          <cell r="AL2752">
            <v>0</v>
          </cell>
        </row>
        <row r="2753">
          <cell r="C2753">
            <v>0</v>
          </cell>
          <cell r="E2753"/>
          <cell r="AL2753">
            <v>0</v>
          </cell>
        </row>
        <row r="2754">
          <cell r="C2754">
            <v>0</v>
          </cell>
          <cell r="E2754"/>
          <cell r="AL2754">
            <v>0</v>
          </cell>
        </row>
        <row r="2755">
          <cell r="C2755">
            <v>0</v>
          </cell>
          <cell r="E2755"/>
          <cell r="AL2755">
            <v>0</v>
          </cell>
        </row>
        <row r="2756">
          <cell r="C2756">
            <v>0</v>
          </cell>
          <cell r="E2756"/>
          <cell r="AL2756">
            <v>0</v>
          </cell>
        </row>
        <row r="2757">
          <cell r="C2757">
            <v>0</v>
          </cell>
          <cell r="E2757"/>
          <cell r="AL2757">
            <v>0</v>
          </cell>
        </row>
        <row r="2758">
          <cell r="C2758">
            <v>0</v>
          </cell>
          <cell r="E2758"/>
          <cell r="AL2758">
            <v>0</v>
          </cell>
        </row>
        <row r="2759">
          <cell r="C2759">
            <v>0</v>
          </cell>
          <cell r="E2759"/>
          <cell r="AL2759">
            <v>0</v>
          </cell>
        </row>
        <row r="2760">
          <cell r="C2760">
            <v>0</v>
          </cell>
          <cell r="E2760"/>
          <cell r="AL2760">
            <v>0</v>
          </cell>
        </row>
        <row r="2761">
          <cell r="C2761">
            <v>0</v>
          </cell>
          <cell r="E2761"/>
          <cell r="AL2761">
            <v>0</v>
          </cell>
        </row>
        <row r="2762">
          <cell r="C2762">
            <v>0</v>
          </cell>
          <cell r="E2762"/>
          <cell r="AL2762">
            <v>0</v>
          </cell>
        </row>
        <row r="2763">
          <cell r="C2763">
            <v>0</v>
          </cell>
          <cell r="E2763"/>
          <cell r="AL2763">
            <v>0</v>
          </cell>
        </row>
        <row r="2764">
          <cell r="C2764">
            <v>0</v>
          </cell>
          <cell r="E2764"/>
          <cell r="AL2764">
            <v>0</v>
          </cell>
        </row>
        <row r="2765">
          <cell r="C2765">
            <v>0</v>
          </cell>
          <cell r="E2765"/>
          <cell r="AL2765">
            <v>0</v>
          </cell>
        </row>
        <row r="2766">
          <cell r="C2766">
            <v>0</v>
          </cell>
          <cell r="E2766"/>
          <cell r="AL2766">
            <v>0</v>
          </cell>
        </row>
        <row r="2767">
          <cell r="C2767">
            <v>0</v>
          </cell>
          <cell r="E2767"/>
          <cell r="AL2767">
            <v>0</v>
          </cell>
        </row>
        <row r="2768">
          <cell r="C2768">
            <v>0</v>
          </cell>
          <cell r="E2768"/>
          <cell r="AL2768">
            <v>0</v>
          </cell>
        </row>
        <row r="2769">
          <cell r="C2769">
            <v>0</v>
          </cell>
          <cell r="E2769"/>
          <cell r="AL2769">
            <v>0</v>
          </cell>
        </row>
        <row r="2770">
          <cell r="C2770">
            <v>0</v>
          </cell>
          <cell r="E2770"/>
          <cell r="AL2770">
            <v>0</v>
          </cell>
        </row>
        <row r="2771">
          <cell r="C2771">
            <v>0</v>
          </cell>
          <cell r="E2771"/>
          <cell r="AL2771">
            <v>0</v>
          </cell>
        </row>
        <row r="2772">
          <cell r="C2772">
            <v>0</v>
          </cell>
          <cell r="E2772"/>
          <cell r="AL2772">
            <v>0</v>
          </cell>
        </row>
        <row r="2773">
          <cell r="C2773">
            <v>0</v>
          </cell>
          <cell r="E2773"/>
          <cell r="AL2773">
            <v>0</v>
          </cell>
        </row>
        <row r="2774">
          <cell r="C2774">
            <v>0</v>
          </cell>
          <cell r="E2774"/>
          <cell r="AL2774">
            <v>0</v>
          </cell>
        </row>
        <row r="2775">
          <cell r="C2775">
            <v>0</v>
          </cell>
          <cell r="E2775"/>
          <cell r="AL2775">
            <v>0</v>
          </cell>
        </row>
        <row r="2776">
          <cell r="C2776">
            <v>0</v>
          </cell>
          <cell r="E2776"/>
          <cell r="AL2776">
            <v>0</v>
          </cell>
        </row>
        <row r="2777">
          <cell r="C2777">
            <v>0</v>
          </cell>
          <cell r="E2777"/>
          <cell r="AL2777">
            <v>0</v>
          </cell>
        </row>
        <row r="2778">
          <cell r="C2778">
            <v>0</v>
          </cell>
          <cell r="E2778"/>
          <cell r="AL2778">
            <v>0</v>
          </cell>
        </row>
        <row r="2779">
          <cell r="C2779">
            <v>0</v>
          </cell>
          <cell r="E2779"/>
          <cell r="AL2779">
            <v>0</v>
          </cell>
        </row>
        <row r="2780">
          <cell r="C2780">
            <v>0</v>
          </cell>
          <cell r="E2780"/>
          <cell r="AL2780">
            <v>0</v>
          </cell>
        </row>
        <row r="2781">
          <cell r="C2781">
            <v>0</v>
          </cell>
          <cell r="E2781"/>
          <cell r="AL2781">
            <v>0</v>
          </cell>
        </row>
        <row r="2782">
          <cell r="C2782">
            <v>87</v>
          </cell>
          <cell r="E2782">
            <v>87</v>
          </cell>
          <cell r="AL2782">
            <v>3441720</v>
          </cell>
        </row>
        <row r="2785">
          <cell r="C2785">
            <v>0</v>
          </cell>
        </row>
        <row r="2786">
          <cell r="C2786">
            <v>0</v>
          </cell>
        </row>
        <row r="2787">
          <cell r="C2787">
            <v>0</v>
          </cell>
        </row>
        <row r="2788">
          <cell r="C2788">
            <v>0</v>
          </cell>
        </row>
        <row r="2789">
          <cell r="C2789">
            <v>0</v>
          </cell>
        </row>
        <row r="2790">
          <cell r="C2790">
            <v>0</v>
          </cell>
        </row>
        <row r="2791">
          <cell r="C2791">
            <v>0</v>
          </cell>
        </row>
        <row r="2812">
          <cell r="C2812">
            <v>0</v>
          </cell>
        </row>
        <row r="2814">
          <cell r="C2814">
            <v>8</v>
          </cell>
          <cell r="E2814">
            <v>8</v>
          </cell>
          <cell r="AL2814">
            <v>62320</v>
          </cell>
        </row>
        <row r="2815">
          <cell r="C2815">
            <v>0</v>
          </cell>
          <cell r="E2815"/>
          <cell r="AL2815">
            <v>0</v>
          </cell>
        </row>
        <row r="2816">
          <cell r="C2816">
            <v>0</v>
          </cell>
          <cell r="E2816"/>
          <cell r="AL2816">
            <v>0</v>
          </cell>
        </row>
        <row r="2817">
          <cell r="C2817">
            <v>0</v>
          </cell>
          <cell r="E2817"/>
          <cell r="AL2817">
            <v>0</v>
          </cell>
        </row>
        <row r="2818">
          <cell r="C2818">
            <v>0</v>
          </cell>
          <cell r="E2818"/>
          <cell r="AL2818">
            <v>0</v>
          </cell>
        </row>
        <row r="2937">
          <cell r="C2937">
            <v>0</v>
          </cell>
        </row>
        <row r="2938">
          <cell r="C2938">
            <v>0</v>
          </cell>
        </row>
        <row r="2939">
          <cell r="C2939">
            <v>26</v>
          </cell>
          <cell r="D2939">
            <v>24</v>
          </cell>
          <cell r="E2939">
            <v>24</v>
          </cell>
          <cell r="F2939">
            <v>0</v>
          </cell>
          <cell r="G2939">
            <v>2</v>
          </cell>
          <cell r="AA2939">
            <v>16</v>
          </cell>
          <cell r="AB2939">
            <v>1</v>
          </cell>
          <cell r="AC2939">
            <v>9</v>
          </cell>
          <cell r="AD2939">
            <v>0</v>
          </cell>
          <cell r="AE2939">
            <v>0</v>
          </cell>
          <cell r="AF2939">
            <v>0</v>
          </cell>
          <cell r="AG2939">
            <v>0</v>
          </cell>
          <cell r="AH2939">
            <v>0</v>
          </cell>
          <cell r="AI2939">
            <v>3</v>
          </cell>
          <cell r="AJ2939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40"/>
  <sheetViews>
    <sheetView topLeftCell="C386" workbookViewId="0">
      <selection activeCell="K384" sqref="K384:K386"/>
    </sheetView>
  </sheetViews>
  <sheetFormatPr baseColWidth="10" defaultRowHeight="10.5" x14ac:dyDescent="0.15"/>
  <cols>
    <col min="1" max="1" width="15.85546875" style="5" customWidth="1"/>
    <col min="2" max="2" width="86.42578125" style="4" customWidth="1"/>
    <col min="3" max="3" width="21.85546875" style="5" customWidth="1"/>
    <col min="4" max="4" width="19" style="5" customWidth="1"/>
    <col min="5" max="5" width="18.5703125" style="5" customWidth="1"/>
    <col min="6" max="6" width="18.42578125" style="5" customWidth="1"/>
    <col min="7" max="7" width="18.85546875" style="5" bestFit="1" customWidth="1"/>
    <col min="8" max="13" width="15.7109375" style="5" customWidth="1"/>
    <col min="14" max="18" width="12.7109375" style="5" customWidth="1"/>
    <col min="19" max="25" width="11.42578125" style="5"/>
    <col min="26" max="26" width="5.28515625" style="5" customWidth="1"/>
    <col min="27" max="27" width="13.5703125" style="5" hidden="1" customWidth="1"/>
    <col min="28" max="28" width="11.42578125" style="5" hidden="1" customWidth="1"/>
    <col min="29" max="16384" width="11.42578125" style="5"/>
  </cols>
  <sheetData>
    <row r="1" spans="1:14" s="3" customFormat="1" ht="15" customHeight="1" x14ac:dyDescent="0.15">
      <c r="A1" s="1" t="s">
        <v>1</v>
      </c>
      <c r="B1" s="2"/>
    </row>
    <row r="2" spans="1:14" s="3" customFormat="1" ht="15" customHeight="1" x14ac:dyDescent="0.15">
      <c r="A2" s="1" t="str">
        <f>CONCATENATE("COMUNA: ",[6]NOMBRE!B2," - ","( ",[6]NOMBRE!C2,[6]NOMBRE!D2,[6]NOMBRE!E2,[6]NOMBRE!F2,[6]NOMBRE!G2," )")</f>
        <v>COMUNA: 0 - ( 00000 )</v>
      </c>
      <c r="B2" s="2"/>
    </row>
    <row r="3" spans="1:14" ht="15" customHeight="1" x14ac:dyDescent="0.15">
      <c r="A3" s="1" t="str">
        <f>CONCATENATE("ESTABLECIMIENTO/ESTRATEGIA: ",[6]NOMBRE!B3," - ","( ",[6]NOMBRE!C3,[6]NOMBRE!D3,[6]NOMBRE!E3,[6]NOMBRE!F3,[6]NOMBRE!G3,[6]NOMBRE!H3," )")</f>
        <v>ESTABLECIMIENTO/ESTRATEGIA: 0 - ( 000000 )</v>
      </c>
    </row>
    <row r="4" spans="1:14" ht="15" customHeight="1" x14ac:dyDescent="0.15">
      <c r="A4" s="1" t="str">
        <f>CONCATENATE("MES: ",[6]NOMBRE!B6," - ","( ",[6]NOMBRE!C6,[6]NOMBRE!D6," )")</f>
        <v>MES: 0 - ( 00 )</v>
      </c>
    </row>
    <row r="5" spans="1:14" s="3" customFormat="1" ht="15" customHeight="1" x14ac:dyDescent="0.15">
      <c r="A5" s="1" t="str">
        <f>CONCATENATE("AÑO: ",[6]NOMBRE!B7)</f>
        <v>AÑO: 2018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ht="14.25" customHeight="1" x14ac:dyDescent="0.2">
      <c r="A6" s="1"/>
      <c r="B6" s="6"/>
      <c r="C6" s="8"/>
      <c r="D6" s="8" t="s">
        <v>2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2" customFormat="1" ht="14.25" customHeight="1" x14ac:dyDescent="0.15">
      <c r="A7" s="9" t="s">
        <v>3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3" customFormat="1" ht="15.95" customHeight="1" x14ac:dyDescent="0.15">
      <c r="A8" s="860" t="s">
        <v>4</v>
      </c>
      <c r="B8" s="860"/>
      <c r="C8" s="860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5.1" customHeight="1" x14ac:dyDescent="0.15">
      <c r="A9" s="13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7"/>
      <c r="G9" s="533">
        <f>E69+E72+E86+E102+H124+E159+E164+E201+E255+E263+E273+E279+E286+E320+E323</f>
        <v>10546318210</v>
      </c>
      <c r="H9" s="7"/>
      <c r="I9" s="7"/>
      <c r="J9" s="7"/>
      <c r="K9" s="7"/>
      <c r="L9" s="7"/>
      <c r="M9" s="7"/>
      <c r="N9" s="7"/>
    </row>
    <row r="10" spans="1:14" s="3" customFormat="1" ht="20.100000000000001" customHeight="1" x14ac:dyDescent="0.15">
      <c r="A10" s="15"/>
      <c r="B10" s="16" t="s">
        <v>10</v>
      </c>
      <c r="C10" s="17">
        <f>SUM(C11:C23)</f>
        <v>147855</v>
      </c>
      <c r="D10" s="18">
        <f>SUM(D11:D23)</f>
        <v>144527</v>
      </c>
      <c r="E10" s="19">
        <f>SUM(E11:E23)</f>
        <v>1446011090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ht="15" customHeight="1" x14ac:dyDescent="0.15">
      <c r="A11" s="20" t="s">
        <v>11</v>
      </c>
      <c r="B11" s="21" t="s">
        <v>12</v>
      </c>
      <c r="C11" s="22">
        <f>SUM(ENERO:DICIEMBRE!C11)</f>
        <v>0</v>
      </c>
      <c r="D11" s="22">
        <f>SUM(ENERO:DICIEMBRE!D11)</f>
        <v>0</v>
      </c>
      <c r="E11" s="22">
        <f>SUM(ENERO:DICIEMBRE!E11)</f>
        <v>0</v>
      </c>
      <c r="F11" s="7"/>
      <c r="G11" s="533">
        <f>SUM(ENERO:DICIEMBRE!G9)</f>
        <v>10546318210</v>
      </c>
      <c r="H11" s="7">
        <f>+G11-G9</f>
        <v>0</v>
      </c>
      <c r="I11" s="7"/>
      <c r="J11" s="7"/>
      <c r="K11" s="7"/>
      <c r="L11" s="7"/>
      <c r="M11" s="7"/>
      <c r="N11" s="7"/>
    </row>
    <row r="12" spans="1:14" s="3" customFormat="1" ht="15" customHeight="1" x14ac:dyDescent="0.15">
      <c r="A12" s="25" t="s">
        <v>13</v>
      </c>
      <c r="B12" s="26" t="s">
        <v>14</v>
      </c>
      <c r="C12" s="22">
        <f>SUM(ENERO:DICIEMBRE!C12)</f>
        <v>0</v>
      </c>
      <c r="D12" s="22">
        <f>SUM(ENERO:DICIEMBRE!D12)</f>
        <v>0</v>
      </c>
      <c r="E12" s="22">
        <f>SUM(ENERO:DICIEMBRE!E12)</f>
        <v>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ht="15" customHeight="1" x14ac:dyDescent="0.15">
      <c r="A13" s="25" t="s">
        <v>15</v>
      </c>
      <c r="B13" s="26" t="s">
        <v>16</v>
      </c>
      <c r="C13" s="22">
        <f>SUM(ENERO:DICIEMBRE!C13)</f>
        <v>60733</v>
      </c>
      <c r="D13" s="22">
        <f>SUM(ENERO:DICIEMBRE!D13)</f>
        <v>58245</v>
      </c>
      <c r="E13" s="22">
        <f>SUM(ENERO:DICIEMBRE!E13)</f>
        <v>740293950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5" customHeight="1" x14ac:dyDescent="0.15">
      <c r="A14" s="25" t="s">
        <v>17</v>
      </c>
      <c r="B14" s="26" t="s">
        <v>18</v>
      </c>
      <c r="C14" s="22">
        <f>SUM(ENERO:DICIEMBRE!C14)</f>
        <v>0</v>
      </c>
      <c r="D14" s="22">
        <f>SUM(ENERO:DICIEMBRE!D14)</f>
        <v>0</v>
      </c>
      <c r="E14" s="22">
        <f>SUM(ENERO:DICIEMBRE!E14)</f>
        <v>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ht="15" customHeight="1" x14ac:dyDescent="0.15">
      <c r="A15" s="25" t="s">
        <v>19</v>
      </c>
      <c r="B15" s="26" t="s">
        <v>20</v>
      </c>
      <c r="C15" s="22">
        <f>SUM(ENERO:DICIEMBRE!C15)</f>
        <v>0</v>
      </c>
      <c r="D15" s="22">
        <f>SUM(ENERO:DICIEMBRE!D15)</f>
        <v>0</v>
      </c>
      <c r="E15" s="22">
        <f>SUM(ENERO:DICIEMBRE!E15)</f>
        <v>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ht="15" customHeight="1" x14ac:dyDescent="0.15">
      <c r="A16" s="25" t="s">
        <v>21</v>
      </c>
      <c r="B16" s="26" t="s">
        <v>22</v>
      </c>
      <c r="C16" s="22">
        <f>SUM(ENERO:DICIEMBRE!C16)</f>
        <v>0</v>
      </c>
      <c r="D16" s="22">
        <f>SUM(ENERO:DICIEMBRE!D16)</f>
        <v>0</v>
      </c>
      <c r="E16" s="22">
        <f>SUM(ENERO:DICIEMBRE!E16)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ht="15" customHeight="1" x14ac:dyDescent="0.15">
      <c r="A17" s="25" t="s">
        <v>23</v>
      </c>
      <c r="B17" s="26" t="s">
        <v>24</v>
      </c>
      <c r="C17" s="22">
        <f>SUM(ENERO:DICIEMBRE!C17)</f>
        <v>2490</v>
      </c>
      <c r="D17" s="22">
        <f>SUM(ENERO:DICIEMBRE!D17)</f>
        <v>1650</v>
      </c>
      <c r="E17" s="22">
        <f>SUM(ENERO:DICIEMBRE!E17)</f>
        <v>26284500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ht="24" customHeight="1" x14ac:dyDescent="0.15">
      <c r="A18" s="25" t="s">
        <v>25</v>
      </c>
      <c r="B18" s="26" t="s">
        <v>26</v>
      </c>
      <c r="C18" s="22">
        <f>SUM(ENERO:DICIEMBRE!C18)</f>
        <v>0</v>
      </c>
      <c r="D18" s="22">
        <f>SUM(ENERO:DICIEMBRE!D18)</f>
        <v>0</v>
      </c>
      <c r="E18" s="22">
        <f>SUM(ENERO:DICIEMBRE!E18)</f>
        <v>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ht="24" customHeight="1" x14ac:dyDescent="0.15">
      <c r="A19" s="25" t="s">
        <v>27</v>
      </c>
      <c r="B19" s="26" t="s">
        <v>28</v>
      </c>
      <c r="C19" s="22">
        <f>SUM(ENERO:DICIEMBRE!C19)</f>
        <v>0</v>
      </c>
      <c r="D19" s="22">
        <f>SUM(ENERO:DICIEMBRE!D19)</f>
        <v>0</v>
      </c>
      <c r="E19" s="22">
        <f>SUM(ENERO:DICIEMBRE!E19)</f>
        <v>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ht="24" customHeight="1" x14ac:dyDescent="0.15">
      <c r="A20" s="25" t="s">
        <v>29</v>
      </c>
      <c r="B20" s="26" t="s">
        <v>30</v>
      </c>
      <c r="C20" s="22">
        <f>SUM(ENERO:DICIEMBRE!C20)</f>
        <v>0</v>
      </c>
      <c r="D20" s="22">
        <f>SUM(ENERO:DICIEMBRE!D20)</f>
        <v>0</v>
      </c>
      <c r="E20" s="22">
        <f>SUM(ENERO:DICIEMBRE!E20)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ht="24" customHeight="1" x14ac:dyDescent="0.15">
      <c r="A21" s="25" t="s">
        <v>31</v>
      </c>
      <c r="B21" s="26" t="s">
        <v>32</v>
      </c>
      <c r="C21" s="22">
        <f>SUM(ENERO:DICIEMBRE!C21)</f>
        <v>30184</v>
      </c>
      <c r="D21" s="22">
        <f>SUM(ENERO:DICIEMBRE!D21)</f>
        <v>30184</v>
      </c>
      <c r="E21" s="22">
        <f>SUM(ENERO:DICIEMBRE!E21)</f>
        <v>193781280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ht="24" customHeight="1" x14ac:dyDescent="0.15">
      <c r="A22" s="25" t="s">
        <v>33</v>
      </c>
      <c r="B22" s="27" t="s">
        <v>34</v>
      </c>
      <c r="C22" s="22">
        <f>SUM(ENERO:DICIEMBRE!C22)</f>
        <v>18656</v>
      </c>
      <c r="D22" s="22">
        <f>SUM(ENERO:DICIEMBRE!D22)</f>
        <v>18656</v>
      </c>
      <c r="E22" s="22">
        <f>SUM(ENERO:DICIEMBRE!E22)</f>
        <v>143837760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ht="24" customHeight="1" x14ac:dyDescent="0.15">
      <c r="A23" s="25" t="s">
        <v>35</v>
      </c>
      <c r="B23" s="26" t="s">
        <v>36</v>
      </c>
      <c r="C23" s="22">
        <f>SUM(ENERO:DICIEMBRE!C23)</f>
        <v>35792</v>
      </c>
      <c r="D23" s="22">
        <f>SUM(ENERO:DICIEMBRE!D23)</f>
        <v>35792</v>
      </c>
      <c r="E23" s="22">
        <f>SUM(ENERO:DICIEMBRE!E23)</f>
        <v>341813600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ht="15" customHeight="1" x14ac:dyDescent="0.15">
      <c r="A24" s="25" t="s">
        <v>37</v>
      </c>
      <c r="B24" s="26" t="s">
        <v>38</v>
      </c>
      <c r="C24" s="22">
        <f>SUM(ENERO:DICIEMBRE!C24)</f>
        <v>125</v>
      </c>
      <c r="D24" s="22">
        <f>SUM(ENERO:DICIEMBRE!D24)</f>
        <v>125</v>
      </c>
      <c r="E24" s="22">
        <f>SUM(ENERO:DICIEMBRE!E24)</f>
        <v>4037500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ht="21.75" customHeight="1" x14ac:dyDescent="0.15">
      <c r="A25" s="28"/>
      <c r="B25" s="29" t="s">
        <v>39</v>
      </c>
      <c r="C25" s="30">
        <f>SUM(C26:C31)</f>
        <v>0</v>
      </c>
      <c r="D25" s="31"/>
      <c r="E25" s="32"/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ht="15" customHeight="1" x14ac:dyDescent="0.15">
      <c r="A26" s="25" t="s">
        <v>40</v>
      </c>
      <c r="B26" s="26" t="s">
        <v>41</v>
      </c>
      <c r="C26" s="22">
        <f>SUM(ENERO:DICIEMBRE!C26)</f>
        <v>0</v>
      </c>
      <c r="D26" s="34"/>
      <c r="E26" s="35"/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ht="15" customHeight="1" x14ac:dyDescent="0.15">
      <c r="A27" s="36"/>
      <c r="B27" s="26" t="s">
        <v>42</v>
      </c>
      <c r="C27" s="22">
        <f>SUM(ENERO:DICIEMBRE!C27)</f>
        <v>0</v>
      </c>
      <c r="D27" s="34"/>
      <c r="E27" s="35"/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ht="15" customHeight="1" x14ac:dyDescent="0.15">
      <c r="A28" s="25"/>
      <c r="B28" s="26" t="s">
        <v>43</v>
      </c>
      <c r="C28" s="22">
        <f>SUM(ENERO:DICIEMBRE!C28)</f>
        <v>0</v>
      </c>
      <c r="D28" s="34"/>
      <c r="E28" s="35"/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ht="15" customHeight="1" x14ac:dyDescent="0.15">
      <c r="A29" s="37"/>
      <c r="B29" s="26" t="s">
        <v>44</v>
      </c>
      <c r="C29" s="22">
        <f>SUM(ENERO:DICIEMBRE!C29)</f>
        <v>0</v>
      </c>
      <c r="D29" s="34"/>
      <c r="E29" s="35"/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ht="15" customHeight="1" x14ac:dyDescent="0.15">
      <c r="A30" s="37"/>
      <c r="B30" s="26" t="s">
        <v>45</v>
      </c>
      <c r="C30" s="22">
        <f>SUM(ENERO:DICIEMBRE!C30)</f>
        <v>0</v>
      </c>
      <c r="D30" s="34"/>
      <c r="E30" s="35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ht="15" customHeight="1" x14ac:dyDescent="0.15">
      <c r="A31" s="38">
        <v>101308</v>
      </c>
      <c r="B31" s="26" t="s">
        <v>46</v>
      </c>
      <c r="C31" s="22">
        <f>SUM(ENERO:DICIEMBRE!C31)</f>
        <v>0</v>
      </c>
      <c r="D31" s="34"/>
      <c r="E31" s="35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ht="20.100000000000001" customHeight="1" x14ac:dyDescent="0.15">
      <c r="A32" s="39"/>
      <c r="B32" s="40" t="s">
        <v>47</v>
      </c>
      <c r="C32" s="41">
        <f>SUM(C33:C43)</f>
        <v>61891</v>
      </c>
      <c r="D32" s="42">
        <f t="shared" ref="D32:E32" si="0">SUM(D33:D43)</f>
        <v>61814</v>
      </c>
      <c r="E32" s="42">
        <f t="shared" si="0"/>
        <v>133864650</v>
      </c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5" customHeight="1" x14ac:dyDescent="0.15">
      <c r="A33" s="20" t="s">
        <v>48</v>
      </c>
      <c r="B33" s="21" t="s">
        <v>49</v>
      </c>
      <c r="C33" s="22">
        <f>SUM(ENERO:DICIEMBRE!C33)</f>
        <v>27929</v>
      </c>
      <c r="D33" s="22">
        <f>SUM(ENERO:DICIEMBRE!D33)</f>
        <v>27852</v>
      </c>
      <c r="E33" s="22">
        <f>SUM(ENERO:DICIEMBRE!E33)</f>
        <v>34815000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ht="15" customHeight="1" x14ac:dyDescent="0.15">
      <c r="A34" s="25" t="s">
        <v>50</v>
      </c>
      <c r="B34" s="26" t="s">
        <v>51</v>
      </c>
      <c r="C34" s="22">
        <f>SUM(ENERO:DICIEMBRE!C34)</f>
        <v>0</v>
      </c>
      <c r="D34" s="22">
        <f>SUM(ENERO:DICIEMBRE!D34)</f>
        <v>0</v>
      </c>
      <c r="E34" s="22">
        <f>SUM(ENERO:DICIEMBRE!E34)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ht="15" customHeight="1" x14ac:dyDescent="0.15">
      <c r="A35" s="25" t="s">
        <v>52</v>
      </c>
      <c r="B35" s="26" t="s">
        <v>53</v>
      </c>
      <c r="C35" s="22">
        <f>SUM(ENERO:DICIEMBRE!C35)</f>
        <v>0</v>
      </c>
      <c r="D35" s="22">
        <f>SUM(ENERO:DICIEMBRE!D35)</f>
        <v>0</v>
      </c>
      <c r="E35" s="22">
        <f>SUM(ENERO:DICIEMBRE!E35)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5" customHeight="1" x14ac:dyDescent="0.15">
      <c r="A36" s="25" t="s">
        <v>54</v>
      </c>
      <c r="B36" s="26" t="s">
        <v>55</v>
      </c>
      <c r="C36" s="22">
        <f>SUM(ENERO:DICIEMBRE!C36)</f>
        <v>1431</v>
      </c>
      <c r="D36" s="22">
        <f>SUM(ENERO:DICIEMBRE!D36)</f>
        <v>1431</v>
      </c>
      <c r="E36" s="22">
        <f>SUM(ENERO:DICIEMBRE!E36)</f>
        <v>2432700</v>
      </c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5" customHeight="1" x14ac:dyDescent="0.15">
      <c r="A37" s="25" t="s">
        <v>56</v>
      </c>
      <c r="B37" s="26" t="s">
        <v>57</v>
      </c>
      <c r="C37" s="22">
        <f>SUM(ENERO:DICIEMBRE!C37)</f>
        <v>18809</v>
      </c>
      <c r="D37" s="22">
        <f>SUM(ENERO:DICIEMBRE!D37)</f>
        <v>18809</v>
      </c>
      <c r="E37" s="22">
        <f>SUM(ENERO:DICIEMBRE!E37)</f>
        <v>25768330</v>
      </c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5" customHeight="1" x14ac:dyDescent="0.15">
      <c r="A38" s="25" t="s">
        <v>58</v>
      </c>
      <c r="B38" s="26" t="s">
        <v>59</v>
      </c>
      <c r="C38" s="22">
        <f>SUM(ENERO:DICIEMBRE!C38)</f>
        <v>0</v>
      </c>
      <c r="D38" s="22">
        <f>SUM(ENERO:DICIEMBRE!D38)</f>
        <v>0</v>
      </c>
      <c r="E38" s="22">
        <f>SUM(ENERO:DICIEMBRE!E38)</f>
        <v>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5" customHeight="1" x14ac:dyDescent="0.15">
      <c r="A39" s="25" t="s">
        <v>60</v>
      </c>
      <c r="B39" s="26" t="s">
        <v>61</v>
      </c>
      <c r="C39" s="22">
        <f>SUM(ENERO:DICIEMBRE!C39)</f>
        <v>2823</v>
      </c>
      <c r="D39" s="22">
        <f>SUM(ENERO:DICIEMBRE!D39)</f>
        <v>2823</v>
      </c>
      <c r="E39" s="22">
        <f>SUM(ENERO:DICIEMBRE!E39)</f>
        <v>8638380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5" customHeight="1" x14ac:dyDescent="0.15">
      <c r="A40" s="25" t="s">
        <v>62</v>
      </c>
      <c r="B40" s="26" t="s">
        <v>63</v>
      </c>
      <c r="C40" s="22">
        <f>SUM(ENERO:DICIEMBRE!C40)</f>
        <v>5898</v>
      </c>
      <c r="D40" s="22">
        <f>SUM(ENERO:DICIEMBRE!D40)</f>
        <v>5898</v>
      </c>
      <c r="E40" s="22">
        <f>SUM(ENERO:DICIEMBRE!E40)</f>
        <v>18047880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5" customHeight="1" x14ac:dyDescent="0.15">
      <c r="A41" s="25" t="s">
        <v>64</v>
      </c>
      <c r="B41" s="26" t="s">
        <v>65</v>
      </c>
      <c r="C41" s="22">
        <f>SUM(ENERO:DICIEMBRE!C41)</f>
        <v>144</v>
      </c>
      <c r="D41" s="22">
        <f>SUM(ENERO:DICIEMBRE!D41)</f>
        <v>144</v>
      </c>
      <c r="E41" s="22">
        <f>SUM(ENERO:DICIEMBRE!E41)</f>
        <v>1751040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5" customHeight="1" x14ac:dyDescent="0.15">
      <c r="A42" s="25" t="s">
        <v>66</v>
      </c>
      <c r="B42" s="26" t="s">
        <v>67</v>
      </c>
      <c r="C42" s="22">
        <f>SUM(ENERO:DICIEMBRE!C42)</f>
        <v>704</v>
      </c>
      <c r="D42" s="22">
        <f>SUM(ENERO:DICIEMBRE!D42)</f>
        <v>704</v>
      </c>
      <c r="E42" s="22">
        <f>SUM(ENERO:DICIEMBRE!E42)</f>
        <v>10017920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5" customHeight="1" x14ac:dyDescent="0.15">
      <c r="A43" s="25" t="s">
        <v>68</v>
      </c>
      <c r="B43" s="26" t="s">
        <v>69</v>
      </c>
      <c r="C43" s="22">
        <f>SUM(ENERO:DICIEMBRE!C43)</f>
        <v>4153</v>
      </c>
      <c r="D43" s="22">
        <f>SUM(ENERO:DICIEMBRE!D43)</f>
        <v>4153</v>
      </c>
      <c r="E43" s="22">
        <f>SUM(ENERO:DICIEMBRE!E43)</f>
        <v>32393400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5" customHeight="1" x14ac:dyDescent="0.15">
      <c r="A44" s="28"/>
      <c r="B44" s="29" t="s">
        <v>39</v>
      </c>
      <c r="C44" s="46">
        <f>SUM(C45:C49)</f>
        <v>3769</v>
      </c>
      <c r="D44" s="46"/>
      <c r="E44" s="4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5" customHeight="1" x14ac:dyDescent="0.15">
      <c r="A45" s="48"/>
      <c r="B45" s="26" t="s">
        <v>70</v>
      </c>
      <c r="C45" s="22">
        <f>SUM(ENERO:DICIEMBRE!C45)</f>
        <v>2211</v>
      </c>
      <c r="D45" s="49"/>
      <c r="E45" s="50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5" customHeight="1" x14ac:dyDescent="0.15">
      <c r="A46" s="48"/>
      <c r="B46" s="26" t="s">
        <v>71</v>
      </c>
      <c r="C46" s="22">
        <f>SUM(ENERO:DICIEMBRE!C46)</f>
        <v>0</v>
      </c>
      <c r="D46" s="49"/>
      <c r="E46" s="50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5" customHeight="1" x14ac:dyDescent="0.15">
      <c r="A47" s="48"/>
      <c r="B47" s="26" t="s">
        <v>72</v>
      </c>
      <c r="C47" s="22">
        <f>SUM(ENERO:DICIEMBRE!C47)</f>
        <v>785</v>
      </c>
      <c r="D47" s="49"/>
      <c r="E47" s="50"/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ht="15" customHeight="1" x14ac:dyDescent="0.15">
      <c r="A48" s="48"/>
      <c r="B48" s="26" t="s">
        <v>73</v>
      </c>
      <c r="C48" s="22">
        <f>SUM(ENERO:DICIEMBRE!C48)</f>
        <v>702</v>
      </c>
      <c r="D48" s="49"/>
      <c r="E48" s="50"/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ht="15" customHeight="1" x14ac:dyDescent="0.15">
      <c r="A49" s="51"/>
      <c r="B49" s="52" t="s">
        <v>74</v>
      </c>
      <c r="C49" s="22">
        <f>SUM(ENERO:DICIEMBRE!C49)</f>
        <v>71</v>
      </c>
      <c r="D49" s="49"/>
      <c r="E49" s="50"/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ht="20.100000000000001" customHeight="1" x14ac:dyDescent="0.15">
      <c r="A50" s="39"/>
      <c r="B50" s="40" t="s">
        <v>75</v>
      </c>
      <c r="C50" s="41">
        <f>SUM(C51:C52)</f>
        <v>0</v>
      </c>
      <c r="D50" s="42">
        <f>SUM(D51:D52)</f>
        <v>0</v>
      </c>
      <c r="E50" s="54">
        <f>SUM(E51:E52)</f>
        <v>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ht="15" customHeight="1" x14ac:dyDescent="0.15">
      <c r="A51" s="20" t="s">
        <v>76</v>
      </c>
      <c r="B51" s="21" t="s">
        <v>77</v>
      </c>
      <c r="C51" s="22">
        <f>SUM(ENERO:DICIEMBRE!C51)</f>
        <v>0</v>
      </c>
      <c r="D51" s="22">
        <f>SUM(ENERO:DICIEMBRE!D51)</f>
        <v>0</v>
      </c>
      <c r="E51" s="22">
        <f>SUM(ENERO:DICIEMBRE!E51)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ht="15" customHeight="1" x14ac:dyDescent="0.15">
      <c r="A52" s="25" t="s">
        <v>78</v>
      </c>
      <c r="B52" s="26" t="s">
        <v>79</v>
      </c>
      <c r="C52" s="22">
        <f>SUM(ENERO:DICIEMBRE!C52)</f>
        <v>0</v>
      </c>
      <c r="D52" s="22">
        <f>SUM(ENERO:DICIEMBRE!D52)</f>
        <v>0</v>
      </c>
      <c r="E52" s="22">
        <f>SUM(ENERO:DICIEMBRE!E52)</f>
        <v>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ht="15" customHeight="1" x14ac:dyDescent="0.15">
      <c r="A53" s="28"/>
      <c r="B53" s="59" t="s">
        <v>80</v>
      </c>
      <c r="C53" s="60">
        <f>C54</f>
        <v>0</v>
      </c>
      <c r="D53" s="60"/>
      <c r="E53" s="61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ht="24" customHeight="1" x14ac:dyDescent="0.15">
      <c r="A54" s="25" t="s">
        <v>81</v>
      </c>
      <c r="B54" s="52" t="s">
        <v>82</v>
      </c>
      <c r="C54" s="22">
        <f>SUM(ENERO:DICIEMBRE!C54)</f>
        <v>0</v>
      </c>
      <c r="D54" s="49"/>
      <c r="E54" s="5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ht="20.100000000000001" customHeight="1" x14ac:dyDescent="0.15">
      <c r="A55" s="62"/>
      <c r="B55" s="40" t="s">
        <v>83</v>
      </c>
      <c r="C55" s="41">
        <f>SUM(C56:C59)</f>
        <v>16759</v>
      </c>
      <c r="D55" s="42">
        <f>SUM(D56:D59)</f>
        <v>16759</v>
      </c>
      <c r="E55" s="54">
        <f>SUM(E56:E59)</f>
        <v>31545770</v>
      </c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ht="15" customHeight="1" x14ac:dyDescent="0.15">
      <c r="A56" s="20" t="s">
        <v>84</v>
      </c>
      <c r="B56" s="21" t="s">
        <v>85</v>
      </c>
      <c r="C56" s="22">
        <f>SUM(ENERO:DICIEMBRE!C56)</f>
        <v>479</v>
      </c>
      <c r="D56" s="22">
        <f>SUM(ENERO:DICIEMBRE!D56)</f>
        <v>479</v>
      </c>
      <c r="E56" s="22">
        <f>SUM(ENERO:DICIEMBRE!E56)</f>
        <v>1968690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ht="15" customHeight="1" x14ac:dyDescent="0.15">
      <c r="A57" s="25" t="s">
        <v>86</v>
      </c>
      <c r="B57" s="26" t="s">
        <v>87</v>
      </c>
      <c r="C57" s="22">
        <f>SUM(ENERO:DICIEMBRE!C57)</f>
        <v>10867</v>
      </c>
      <c r="D57" s="22">
        <f>SUM(ENERO:DICIEMBRE!D57)</f>
        <v>10867</v>
      </c>
      <c r="E57" s="22">
        <f>SUM(ENERO:DICIEMBRE!E57)</f>
        <v>24559420</v>
      </c>
      <c r="F57" s="7"/>
      <c r="G57" s="7"/>
      <c r="H57" s="7"/>
      <c r="I57" s="7"/>
      <c r="J57" s="7"/>
      <c r="K57" s="7"/>
      <c r="L57" s="7"/>
      <c r="M57" s="7"/>
      <c r="N57" s="7"/>
    </row>
    <row r="58" spans="1:14" s="3" customFormat="1" ht="15" customHeight="1" x14ac:dyDescent="0.15">
      <c r="A58" s="25" t="s">
        <v>88</v>
      </c>
      <c r="B58" s="26" t="s">
        <v>89</v>
      </c>
      <c r="C58" s="22">
        <f>SUM(ENERO:DICIEMBRE!C58)</f>
        <v>817</v>
      </c>
      <c r="D58" s="22">
        <f>SUM(ENERO:DICIEMBRE!D58)</f>
        <v>817</v>
      </c>
      <c r="E58" s="22">
        <f>SUM(ENERO:DICIEMBRE!E58)</f>
        <v>1846420</v>
      </c>
      <c r="F58" s="7"/>
      <c r="G58" s="7"/>
      <c r="H58" s="7"/>
      <c r="I58" s="7"/>
      <c r="J58" s="7"/>
      <c r="K58" s="7"/>
      <c r="L58" s="7"/>
      <c r="M58" s="7"/>
      <c r="N58" s="7"/>
    </row>
    <row r="59" spans="1:14" s="3" customFormat="1" ht="15" customHeight="1" x14ac:dyDescent="0.15">
      <c r="A59" s="25" t="s">
        <v>90</v>
      </c>
      <c r="B59" s="26" t="s">
        <v>91</v>
      </c>
      <c r="C59" s="22">
        <f>SUM(ENERO:DICIEMBRE!C59)</f>
        <v>4596</v>
      </c>
      <c r="D59" s="22">
        <f>SUM(ENERO:DICIEMBRE!D59)</f>
        <v>4596</v>
      </c>
      <c r="E59" s="22">
        <f>SUM(ENERO:DICIEMBRE!E59)</f>
        <v>3171240</v>
      </c>
      <c r="F59" s="7"/>
      <c r="G59" s="7"/>
      <c r="H59" s="7"/>
      <c r="I59" s="7"/>
      <c r="J59" s="7"/>
      <c r="K59" s="7"/>
      <c r="L59" s="7"/>
      <c r="M59" s="7"/>
      <c r="N59" s="7"/>
    </row>
    <row r="60" spans="1:14" s="3" customFormat="1" ht="15" customHeight="1" x14ac:dyDescent="0.15">
      <c r="A60" s="63"/>
      <c r="B60" s="59" t="s">
        <v>92</v>
      </c>
      <c r="C60" s="64">
        <f>C61</f>
        <v>0</v>
      </c>
      <c r="D60" s="60"/>
      <c r="E60" s="61"/>
      <c r="F60" s="7"/>
      <c r="G60" s="7"/>
      <c r="H60" s="7"/>
      <c r="I60" s="7"/>
      <c r="J60" s="7"/>
      <c r="K60" s="7"/>
      <c r="L60" s="7"/>
      <c r="M60" s="7"/>
      <c r="N60" s="7"/>
    </row>
    <row r="61" spans="1:14" s="3" customFormat="1" ht="15" customHeight="1" x14ac:dyDescent="0.15">
      <c r="A61" s="38"/>
      <c r="B61" s="52" t="s">
        <v>93</v>
      </c>
      <c r="C61" s="22">
        <f>SUM(ENERO:DICIEMBRE!C61)</f>
        <v>0</v>
      </c>
      <c r="D61" s="49"/>
      <c r="E61" s="50"/>
      <c r="F61" s="7"/>
      <c r="G61" s="7"/>
      <c r="H61" s="7"/>
      <c r="I61" s="7"/>
      <c r="J61" s="7"/>
      <c r="K61" s="7"/>
      <c r="L61" s="7"/>
      <c r="M61" s="7"/>
      <c r="N61" s="7"/>
    </row>
    <row r="62" spans="1:14" s="3" customFormat="1" ht="20.100000000000001" customHeight="1" x14ac:dyDescent="0.15">
      <c r="A62" s="62"/>
      <c r="B62" s="40" t="s">
        <v>94</v>
      </c>
      <c r="C62" s="41">
        <f>SUM(C63:C65)</f>
        <v>6984</v>
      </c>
      <c r="D62" s="42">
        <f>SUM(D63:D65)</f>
        <v>6984</v>
      </c>
      <c r="E62" s="54">
        <f>SUM(E63:E65)</f>
        <v>10748780</v>
      </c>
      <c r="F62" s="7"/>
      <c r="G62" s="7"/>
      <c r="H62" s="7"/>
      <c r="I62" s="7"/>
      <c r="J62" s="7"/>
      <c r="K62" s="7"/>
      <c r="L62" s="7"/>
      <c r="M62" s="7"/>
      <c r="N62" s="7"/>
    </row>
    <row r="63" spans="1:14" s="3" customFormat="1" ht="15" customHeight="1" x14ac:dyDescent="0.15">
      <c r="A63" s="20" t="s">
        <v>95</v>
      </c>
      <c r="B63" s="21" t="s">
        <v>96</v>
      </c>
      <c r="C63" s="22">
        <f>SUM(ENERO:DICIEMBRE!C63)</f>
        <v>3106</v>
      </c>
      <c r="D63" s="22">
        <f>SUM(ENERO:DICIEMBRE!D63)</f>
        <v>3106</v>
      </c>
      <c r="E63" s="22">
        <f>SUM(ENERO:DICIEMBRE!E63)</f>
        <v>6087760</v>
      </c>
      <c r="F63" s="7"/>
      <c r="G63" s="7"/>
      <c r="H63" s="7"/>
      <c r="I63" s="7"/>
      <c r="J63" s="7"/>
      <c r="K63" s="7"/>
      <c r="L63" s="7"/>
      <c r="M63" s="7"/>
      <c r="N63" s="7"/>
    </row>
    <row r="64" spans="1:14" s="3" customFormat="1" ht="15" customHeight="1" x14ac:dyDescent="0.15">
      <c r="A64" s="25" t="s">
        <v>97</v>
      </c>
      <c r="B64" s="26" t="s">
        <v>98</v>
      </c>
      <c r="C64" s="22">
        <f>SUM(ENERO:DICIEMBRE!C64)</f>
        <v>336</v>
      </c>
      <c r="D64" s="22">
        <f>SUM(ENERO:DICIEMBRE!D64)</f>
        <v>336</v>
      </c>
      <c r="E64" s="22">
        <f>SUM(ENERO:DICIEMBRE!E64)</f>
        <v>658560</v>
      </c>
      <c r="F64" s="7"/>
      <c r="G64" s="7"/>
      <c r="H64" s="7"/>
      <c r="I64" s="7"/>
      <c r="J64" s="7"/>
      <c r="K64" s="7"/>
      <c r="L64" s="7"/>
      <c r="M64" s="7"/>
      <c r="N64" s="7"/>
    </row>
    <row r="65" spans="1:14" s="3" customFormat="1" ht="15" customHeight="1" x14ac:dyDescent="0.15">
      <c r="A65" s="25" t="s">
        <v>99</v>
      </c>
      <c r="B65" s="26" t="s">
        <v>100</v>
      </c>
      <c r="C65" s="22">
        <f>SUM(ENERO:DICIEMBRE!C65)</f>
        <v>3542</v>
      </c>
      <c r="D65" s="22">
        <f>SUM(ENERO:DICIEMBRE!D65)</f>
        <v>3542</v>
      </c>
      <c r="E65" s="22">
        <f>SUM(ENERO:DICIEMBRE!E65)</f>
        <v>4002460</v>
      </c>
      <c r="F65" s="7"/>
      <c r="G65" s="7"/>
      <c r="H65" s="7"/>
      <c r="I65" s="7"/>
      <c r="J65" s="7"/>
      <c r="K65" s="7"/>
      <c r="L65" s="7"/>
      <c r="M65" s="7"/>
      <c r="N65" s="7"/>
    </row>
    <row r="66" spans="1:14" s="3" customFormat="1" ht="15" customHeight="1" x14ac:dyDescent="0.15">
      <c r="A66" s="28"/>
      <c r="B66" s="29" t="s">
        <v>101</v>
      </c>
      <c r="C66" s="66">
        <f>SUM(C67:C68)</f>
        <v>544</v>
      </c>
      <c r="D66" s="66"/>
      <c r="E66" s="67"/>
      <c r="F66" s="7"/>
      <c r="G66" s="7"/>
      <c r="H66" s="7"/>
      <c r="I66" s="7"/>
      <c r="J66" s="7"/>
      <c r="K66" s="7"/>
      <c r="L66" s="7"/>
      <c r="M66" s="7"/>
      <c r="N66" s="7"/>
    </row>
    <row r="67" spans="1:14" s="3" customFormat="1" ht="15" customHeight="1" x14ac:dyDescent="0.15">
      <c r="A67" s="48"/>
      <c r="B67" s="26" t="s">
        <v>102</v>
      </c>
      <c r="C67" s="22">
        <f>SUM(ENERO:DICIEMBRE!C67)</f>
        <v>544</v>
      </c>
      <c r="D67" s="49"/>
      <c r="E67" s="68"/>
      <c r="F67" s="7"/>
      <c r="G67" s="7"/>
      <c r="H67" s="7"/>
      <c r="I67" s="7"/>
      <c r="J67" s="7"/>
      <c r="K67" s="7"/>
      <c r="L67" s="7"/>
      <c r="M67" s="7"/>
      <c r="N67" s="7"/>
    </row>
    <row r="68" spans="1:14" s="3" customFormat="1" ht="15" customHeight="1" x14ac:dyDescent="0.15">
      <c r="A68" s="51"/>
      <c r="B68" s="52" t="s">
        <v>103</v>
      </c>
      <c r="C68" s="22">
        <f>SUM(ENERO:DICIEMBRE!C68)</f>
        <v>0</v>
      </c>
      <c r="D68" s="69"/>
      <c r="E68" s="70"/>
      <c r="F68" s="7"/>
      <c r="G68" s="7"/>
      <c r="H68" s="7"/>
      <c r="I68" s="7"/>
      <c r="J68" s="7"/>
      <c r="K68" s="7"/>
      <c r="L68" s="7"/>
      <c r="M68" s="7"/>
      <c r="N68" s="7"/>
    </row>
    <row r="69" spans="1:14" s="3" customFormat="1" ht="15" customHeight="1" x14ac:dyDescent="0.15">
      <c r="A69" s="71"/>
      <c r="B69" s="13" t="s">
        <v>104</v>
      </c>
      <c r="C69" s="41">
        <f>C10+C32+C50+C55+C62+C24+C25+C44+C53+C60+C66</f>
        <v>237927</v>
      </c>
      <c r="D69" s="41">
        <f>D10+D32+D50+D55+D62+D24</f>
        <v>230209</v>
      </c>
      <c r="E69" s="72">
        <f>E10+E32+E50+E55+E62+E24</f>
        <v>1626207790</v>
      </c>
      <c r="F69" s="7"/>
      <c r="G69" s="7"/>
      <c r="H69" s="7"/>
      <c r="I69" s="7"/>
      <c r="J69" s="7"/>
      <c r="K69" s="7"/>
      <c r="L69" s="7"/>
      <c r="M69" s="7"/>
      <c r="N69" s="7"/>
    </row>
    <row r="70" spans="1:14" ht="24.95" customHeight="1" x14ac:dyDescent="0.15">
      <c r="A70" s="12" t="s">
        <v>105</v>
      </c>
    </row>
    <row r="71" spans="1:14" ht="35.1" customHeight="1" x14ac:dyDescent="0.15">
      <c r="A71" s="797" t="s">
        <v>106</v>
      </c>
      <c r="B71" s="855"/>
      <c r="C71" s="73" t="s">
        <v>7</v>
      </c>
      <c r="D71" s="73" t="s">
        <v>8</v>
      </c>
      <c r="E71" s="73" t="s">
        <v>9</v>
      </c>
    </row>
    <row r="72" spans="1:14" s="76" customFormat="1" ht="15" customHeight="1" x14ac:dyDescent="0.2">
      <c r="A72" s="849" t="s">
        <v>107</v>
      </c>
      <c r="B72" s="861"/>
      <c r="C72" s="41">
        <f>SUM(C73:C78,C82:C85)</f>
        <v>907644</v>
      </c>
      <c r="D72" s="74">
        <f>SUM(D73:D77,D78,D82:D85)</f>
        <v>897960</v>
      </c>
      <c r="E72" s="75">
        <f>SUM(E73:E77,E78,E82:E84)</f>
        <v>1497515970</v>
      </c>
    </row>
    <row r="73" spans="1:14" ht="15" customHeight="1" x14ac:dyDescent="0.15">
      <c r="A73" s="77" t="s">
        <v>108</v>
      </c>
      <c r="B73" s="78" t="s">
        <v>109</v>
      </c>
      <c r="C73" s="22">
        <f>SUM(ENERO:DICIEMBRE!C73)</f>
        <v>346458</v>
      </c>
      <c r="D73" s="22">
        <f>SUM(ENERO:DICIEMBRE!D73)</f>
        <v>341298</v>
      </c>
      <c r="E73" s="22">
        <f>SUM(ENERO:DICIEMBRE!E73)</f>
        <v>396557350</v>
      </c>
    </row>
    <row r="74" spans="1:14" ht="15" customHeight="1" x14ac:dyDescent="0.15">
      <c r="A74" s="86" t="s">
        <v>110</v>
      </c>
      <c r="B74" s="81" t="s">
        <v>111</v>
      </c>
      <c r="C74" s="22">
        <f>SUM(ENERO:DICIEMBRE!C74)</f>
        <v>408216</v>
      </c>
      <c r="D74" s="22">
        <f>SUM(ENERO:DICIEMBRE!D74)</f>
        <v>404910</v>
      </c>
      <c r="E74" s="22">
        <f>SUM(ENERO:DICIEMBRE!E74)</f>
        <v>593064450</v>
      </c>
    </row>
    <row r="75" spans="1:14" ht="15" customHeight="1" x14ac:dyDescent="0.15">
      <c r="A75" s="86" t="s">
        <v>112</v>
      </c>
      <c r="B75" s="81" t="s">
        <v>113</v>
      </c>
      <c r="C75" s="22">
        <f>SUM(ENERO:DICIEMBRE!C75)</f>
        <v>25465</v>
      </c>
      <c r="D75" s="22">
        <f>SUM(ENERO:DICIEMBRE!D75)</f>
        <v>25309</v>
      </c>
      <c r="E75" s="22">
        <f>SUM(ENERO:DICIEMBRE!E75)</f>
        <v>100549520</v>
      </c>
    </row>
    <row r="76" spans="1:14" ht="15" customHeight="1" x14ac:dyDescent="0.15">
      <c r="A76" s="86" t="s">
        <v>114</v>
      </c>
      <c r="B76" s="81" t="s">
        <v>115</v>
      </c>
      <c r="C76" s="22">
        <f>SUM(ENERO:DICIEMBRE!C76)</f>
        <v>0</v>
      </c>
      <c r="D76" s="22">
        <f>SUM(ENERO:DICIEMBRE!D76)</f>
        <v>0</v>
      </c>
      <c r="E76" s="22">
        <f>SUM(ENERO:DICIEMBRE!E76)</f>
        <v>0</v>
      </c>
    </row>
    <row r="77" spans="1:14" ht="15" customHeight="1" x14ac:dyDescent="0.15">
      <c r="A77" s="86" t="s">
        <v>116</v>
      </c>
      <c r="B77" s="83" t="s">
        <v>117</v>
      </c>
      <c r="C77" s="22">
        <f>SUM(ENERO:DICIEMBRE!C77)</f>
        <v>29157</v>
      </c>
      <c r="D77" s="22">
        <f>SUM(ENERO:DICIEMBRE!D77)</f>
        <v>28922</v>
      </c>
      <c r="E77" s="22">
        <f>SUM(ENERO:DICIEMBRE!E77)</f>
        <v>155895700</v>
      </c>
    </row>
    <row r="78" spans="1:14" ht="15" customHeight="1" x14ac:dyDescent="0.15">
      <c r="A78" s="862" t="s">
        <v>118</v>
      </c>
      <c r="B78" s="87" t="s">
        <v>119</v>
      </c>
      <c r="C78" s="88">
        <f>SUM(C79:C81)</f>
        <v>65700</v>
      </c>
      <c r="D78" s="88">
        <f>SUM(D79:D81)</f>
        <v>65144</v>
      </c>
      <c r="E78" s="89">
        <f>SUM(E79:E81)</f>
        <v>205314740</v>
      </c>
    </row>
    <row r="79" spans="1:14" ht="15" customHeight="1" x14ac:dyDescent="0.15">
      <c r="A79" s="862"/>
      <c r="B79" s="90" t="s">
        <v>120</v>
      </c>
      <c r="C79" s="22">
        <f>SUM(ENERO:DICIEMBRE!C79)</f>
        <v>54342</v>
      </c>
      <c r="D79" s="22">
        <f>SUM(ENERO:DICIEMBRE!D79)</f>
        <v>53850</v>
      </c>
      <c r="E79" s="22">
        <f>SUM(ENERO:DICIEMBRE!E79)</f>
        <v>153642340</v>
      </c>
    </row>
    <row r="80" spans="1:14" ht="15" customHeight="1" x14ac:dyDescent="0.15">
      <c r="A80" s="862"/>
      <c r="B80" s="93" t="s">
        <v>121</v>
      </c>
      <c r="C80" s="22">
        <f>SUM(ENERO:DICIEMBRE!C80)</f>
        <v>363</v>
      </c>
      <c r="D80" s="22">
        <f>SUM(ENERO:DICIEMBRE!D80)</f>
        <v>360</v>
      </c>
      <c r="E80" s="22">
        <f>SUM(ENERO:DICIEMBRE!E80)</f>
        <v>1106900</v>
      </c>
    </row>
    <row r="81" spans="1:5" ht="15" customHeight="1" x14ac:dyDescent="0.15">
      <c r="A81" s="862"/>
      <c r="B81" s="93" t="s">
        <v>122</v>
      </c>
      <c r="C81" s="22">
        <f>SUM(ENERO:DICIEMBRE!C81)</f>
        <v>10995</v>
      </c>
      <c r="D81" s="22">
        <f>SUM(ENERO:DICIEMBRE!D81)</f>
        <v>10934</v>
      </c>
      <c r="E81" s="22">
        <f>SUM(ENERO:DICIEMBRE!E81)</f>
        <v>50565500</v>
      </c>
    </row>
    <row r="82" spans="1:5" ht="15" customHeight="1" x14ac:dyDescent="0.15">
      <c r="A82" s="86" t="s">
        <v>123</v>
      </c>
      <c r="B82" s="81" t="s">
        <v>124</v>
      </c>
      <c r="C82" s="22">
        <f>SUM(ENERO:DICIEMBRE!C82)</f>
        <v>41</v>
      </c>
      <c r="D82" s="22">
        <f>SUM(ENERO:DICIEMBRE!D82)</f>
        <v>41</v>
      </c>
      <c r="E82" s="22">
        <f>SUM(ENERO:DICIEMBRE!E82)</f>
        <v>445830</v>
      </c>
    </row>
    <row r="83" spans="1:5" s="96" customFormat="1" ht="15" customHeight="1" x14ac:dyDescent="0.15">
      <c r="A83" s="86" t="s">
        <v>125</v>
      </c>
      <c r="B83" s="81" t="s">
        <v>126</v>
      </c>
      <c r="C83" s="22">
        <f>SUM(ENERO:DICIEMBRE!C83)</f>
        <v>822</v>
      </c>
      <c r="D83" s="22">
        <f>SUM(ENERO:DICIEMBRE!D83)</f>
        <v>812</v>
      </c>
      <c r="E83" s="22">
        <f>SUM(ENERO:DICIEMBRE!E83)</f>
        <v>1497750</v>
      </c>
    </row>
    <row r="84" spans="1:5" ht="15" customHeight="1" x14ac:dyDescent="0.15">
      <c r="A84" s="86" t="s">
        <v>127</v>
      </c>
      <c r="B84" s="81" t="s">
        <v>128</v>
      </c>
      <c r="C84" s="22">
        <f>SUM(ENERO:DICIEMBRE!C84)</f>
        <v>31629</v>
      </c>
      <c r="D84" s="22">
        <f>SUM(ENERO:DICIEMBRE!D84)</f>
        <v>31488</v>
      </c>
      <c r="E84" s="22">
        <f>SUM(ENERO:DICIEMBRE!E84)</f>
        <v>44190630</v>
      </c>
    </row>
    <row r="85" spans="1:5" s="99" customFormat="1" ht="15" customHeight="1" x14ac:dyDescent="0.15">
      <c r="A85" s="97" t="s">
        <v>129</v>
      </c>
      <c r="B85" s="83" t="s">
        <v>130</v>
      </c>
      <c r="C85" s="22">
        <f>SUM(ENERO:DICIEMBRE!C85)</f>
        <v>156</v>
      </c>
      <c r="D85" s="22">
        <f>SUM(ENERO:DICIEMBRE!D85)</f>
        <v>36</v>
      </c>
      <c r="E85" s="98"/>
    </row>
    <row r="86" spans="1:5" s="3" customFormat="1" ht="15" customHeight="1" x14ac:dyDescent="0.15">
      <c r="A86" s="849" t="s">
        <v>131</v>
      </c>
      <c r="B86" s="850"/>
      <c r="C86" s="88">
        <f>+C87+C88+C89+C90+C94+C95</f>
        <v>64823</v>
      </c>
      <c r="D86" s="88">
        <f>+D87+D88+D89+D90+D94</f>
        <v>64463</v>
      </c>
      <c r="E86" s="89">
        <f>+E87+E88+E89+E90+E94</f>
        <v>1226161870</v>
      </c>
    </row>
    <row r="87" spans="1:5" ht="15" customHeight="1" x14ac:dyDescent="0.15">
      <c r="A87" s="100" t="s">
        <v>132</v>
      </c>
      <c r="B87" s="101" t="s">
        <v>133</v>
      </c>
      <c r="C87" s="22">
        <f>SUM(ENERO:DICIEMBRE!C87)</f>
        <v>36061</v>
      </c>
      <c r="D87" s="22">
        <f>SUM(ENERO:DICIEMBRE!D87)</f>
        <v>35724</v>
      </c>
      <c r="E87" s="22">
        <f>SUM(ENERO:DICIEMBRE!E87)</f>
        <v>313317490</v>
      </c>
    </row>
    <row r="88" spans="1:5" ht="15" customHeight="1" x14ac:dyDescent="0.15">
      <c r="A88" s="86" t="s">
        <v>134</v>
      </c>
      <c r="B88" s="81" t="s">
        <v>135</v>
      </c>
      <c r="C88" s="22">
        <f>SUM(ENERO:DICIEMBRE!C88)</f>
        <v>26</v>
      </c>
      <c r="D88" s="22">
        <f>SUM(ENERO:DICIEMBRE!D88)</f>
        <v>26</v>
      </c>
      <c r="E88" s="22">
        <f>SUM(ENERO:DICIEMBRE!E88)</f>
        <v>686790</v>
      </c>
    </row>
    <row r="89" spans="1:5" ht="15" customHeight="1" x14ac:dyDescent="0.15">
      <c r="A89" s="86" t="s">
        <v>136</v>
      </c>
      <c r="B89" s="81" t="s">
        <v>137</v>
      </c>
      <c r="C89" s="22">
        <f>SUM(ENERO:DICIEMBRE!C89)</f>
        <v>12764</v>
      </c>
      <c r="D89" s="22">
        <f>SUM(ENERO:DICIEMBRE!D89)</f>
        <v>12741</v>
      </c>
      <c r="E89" s="22">
        <f>SUM(ENERO:DICIEMBRE!E89)</f>
        <v>675493950</v>
      </c>
    </row>
    <row r="90" spans="1:5" ht="15" customHeight="1" x14ac:dyDescent="0.15">
      <c r="A90" s="862" t="s">
        <v>112</v>
      </c>
      <c r="B90" s="81" t="s">
        <v>138</v>
      </c>
      <c r="C90" s="22">
        <f>SUM(ENERO:DICIEMBRE!C90)</f>
        <v>15972</v>
      </c>
      <c r="D90" s="22">
        <f>SUM(ENERO:DICIEMBRE!D90)</f>
        <v>15972</v>
      </c>
      <c r="E90" s="22">
        <f>SUM(ENERO:DICIEMBRE!E90)</f>
        <v>236663640</v>
      </c>
    </row>
    <row r="91" spans="1:5" ht="15" customHeight="1" x14ac:dyDescent="0.15">
      <c r="A91" s="862"/>
      <c r="B91" s="93" t="s">
        <v>139</v>
      </c>
      <c r="C91" s="22">
        <f>SUM(ENERO:DICIEMBRE!C91)</f>
        <v>10079</v>
      </c>
      <c r="D91" s="22">
        <f>SUM(ENERO:DICIEMBRE!D91)</f>
        <v>10079</v>
      </c>
      <c r="E91" s="22">
        <f>SUM(ENERO:DICIEMBRE!E91)</f>
        <v>164773690</v>
      </c>
    </row>
    <row r="92" spans="1:5" ht="15" customHeight="1" x14ac:dyDescent="0.15">
      <c r="A92" s="862"/>
      <c r="B92" s="93" t="s">
        <v>140</v>
      </c>
      <c r="C92" s="22">
        <f>SUM(ENERO:DICIEMBRE!C92)</f>
        <v>3409</v>
      </c>
      <c r="D92" s="22">
        <f>SUM(ENERO:DICIEMBRE!D92)</f>
        <v>3409</v>
      </c>
      <c r="E92" s="22">
        <f>SUM(ENERO:DICIEMBRE!E92)</f>
        <v>19601750</v>
      </c>
    </row>
    <row r="93" spans="1:5" ht="15" customHeight="1" x14ac:dyDescent="0.15">
      <c r="A93" s="862"/>
      <c r="B93" s="93" t="s">
        <v>141</v>
      </c>
      <c r="C93" s="22">
        <f>SUM(ENERO:DICIEMBRE!C93)</f>
        <v>2484</v>
      </c>
      <c r="D93" s="22">
        <f>SUM(ENERO:DICIEMBRE!D93)</f>
        <v>2484</v>
      </c>
      <c r="E93" s="22">
        <f>SUM(ENERO:DICIEMBRE!E93)</f>
        <v>52288200</v>
      </c>
    </row>
    <row r="94" spans="1:5" ht="15" customHeight="1" x14ac:dyDescent="0.15">
      <c r="A94" s="86" t="s">
        <v>114</v>
      </c>
      <c r="B94" s="81" t="s">
        <v>142</v>
      </c>
      <c r="C94" s="22">
        <f>SUM(ENERO:DICIEMBRE!C94)</f>
        <v>0</v>
      </c>
      <c r="D94" s="22">
        <f>SUM(ENERO:DICIEMBRE!D94)</f>
        <v>0</v>
      </c>
      <c r="E94" s="22">
        <f>SUM(ENERO:DICIEMBRE!E94)</f>
        <v>0</v>
      </c>
    </row>
    <row r="95" spans="1:5" s="99" customFormat="1" ht="15" customHeight="1" x14ac:dyDescent="0.15">
      <c r="A95" s="86"/>
      <c r="B95" s="81" t="s">
        <v>143</v>
      </c>
      <c r="C95" s="22">
        <f>SUM(ENERO:DICIEMBRE!C95)</f>
        <v>0</v>
      </c>
      <c r="D95" s="22">
        <f>SUM(ENERO:DICIEMBRE!D95)</f>
        <v>0</v>
      </c>
      <c r="E95" s="98"/>
    </row>
    <row r="96" spans="1:5" s="3" customFormat="1" ht="15" customHeight="1" x14ac:dyDescent="0.15">
      <c r="A96" s="102"/>
      <c r="B96" s="102" t="s">
        <v>144</v>
      </c>
      <c r="C96" s="22">
        <f>SUM(ENERO:DICIEMBRE!C96)</f>
        <v>0</v>
      </c>
      <c r="D96" s="22">
        <f>SUM(ENERO:DICIEMBRE!D96)</f>
        <v>0</v>
      </c>
      <c r="E96" s="22">
        <f>SUM(ENERO:DICIEMBRE!E96)</f>
        <v>0</v>
      </c>
    </row>
    <row r="97" spans="1:8" s="106" customFormat="1" ht="24.95" customHeight="1" x14ac:dyDescent="0.15">
      <c r="A97" s="866" t="s">
        <v>145</v>
      </c>
      <c r="B97" s="866"/>
      <c r="C97" s="866"/>
      <c r="D97" s="866"/>
      <c r="E97" s="866"/>
    </row>
    <row r="98" spans="1:8" s="106" customFormat="1" ht="35.1" customHeight="1" x14ac:dyDescent="0.15">
      <c r="A98" s="13" t="s">
        <v>146</v>
      </c>
      <c r="B98" s="175" t="s">
        <v>6</v>
      </c>
      <c r="C98" s="73" t="s">
        <v>7</v>
      </c>
      <c r="D98" s="73" t="s">
        <v>8</v>
      </c>
      <c r="E98" s="73" t="s">
        <v>9</v>
      </c>
    </row>
    <row r="99" spans="1:8" s="106" customFormat="1" ht="15" customHeight="1" x14ac:dyDescent="0.15">
      <c r="A99" s="20" t="s">
        <v>147</v>
      </c>
      <c r="B99" s="78" t="s">
        <v>148</v>
      </c>
      <c r="C99" s="22">
        <f>SUM(ENERO:DICIEMBRE!C99)</f>
        <v>0</v>
      </c>
      <c r="D99" s="22">
        <f>SUM(ENERO:DICIEMBRE!D99)</f>
        <v>0</v>
      </c>
      <c r="E99" s="22">
        <f>SUM(ENERO:DICIEMBRE!E99)</f>
        <v>0</v>
      </c>
    </row>
    <row r="100" spans="1:8" s="106" customFormat="1" ht="15" customHeight="1" x14ac:dyDescent="0.15">
      <c r="A100" s="25">
        <v>2001</v>
      </c>
      <c r="B100" s="81" t="s">
        <v>149</v>
      </c>
      <c r="C100" s="22">
        <f>SUM(ENERO:DICIEMBRE!C100)</f>
        <v>17070</v>
      </c>
      <c r="D100" s="22">
        <f>SUM(ENERO:DICIEMBRE!D100)</f>
        <v>15247</v>
      </c>
      <c r="E100" s="22">
        <f>SUM(ENERO:DICIEMBRE!E100)</f>
        <v>165783930</v>
      </c>
    </row>
    <row r="101" spans="1:8" s="106" customFormat="1" ht="15" customHeight="1" x14ac:dyDescent="0.15">
      <c r="A101" s="38" t="s">
        <v>150</v>
      </c>
      <c r="B101" s="108" t="s">
        <v>151</v>
      </c>
      <c r="C101" s="22">
        <f>SUM(ENERO:DICIEMBRE!C101)</f>
        <v>143</v>
      </c>
      <c r="D101" s="22">
        <f>SUM(ENERO:DICIEMBRE!D101)</f>
        <v>141</v>
      </c>
      <c r="E101" s="22">
        <f>SUM(ENERO:DICIEMBRE!E101)</f>
        <v>9397440</v>
      </c>
    </row>
    <row r="102" spans="1:8" s="106" customFormat="1" ht="15" customHeight="1" x14ac:dyDescent="0.15">
      <c r="A102" s="71"/>
      <c r="B102" s="109" t="s">
        <v>152</v>
      </c>
      <c r="C102" s="88">
        <f>SUM(C99:C101)</f>
        <v>17213</v>
      </c>
      <c r="D102" s="88">
        <f>SUM(D99:D101)</f>
        <v>15388</v>
      </c>
      <c r="E102" s="89">
        <f>SUM(E99:E101)</f>
        <v>175181370</v>
      </c>
    </row>
    <row r="103" spans="1:8" s="115" customFormat="1" ht="24.95" customHeight="1" x14ac:dyDescent="0.15">
      <c r="A103" s="112" t="s">
        <v>153</v>
      </c>
      <c r="B103" s="113"/>
      <c r="C103" s="112"/>
      <c r="D103" s="112"/>
      <c r="E103" s="112"/>
      <c r="F103" s="114"/>
      <c r="G103" s="114"/>
    </row>
    <row r="104" spans="1:8" s="106" customFormat="1" ht="33.75" customHeight="1" x14ac:dyDescent="0.15">
      <c r="A104" s="169" t="s">
        <v>5</v>
      </c>
      <c r="B104" s="169" t="s">
        <v>6</v>
      </c>
      <c r="C104" s="73" t="s">
        <v>7</v>
      </c>
      <c r="D104" s="73" t="s">
        <v>8</v>
      </c>
      <c r="E104" s="73" t="s">
        <v>154</v>
      </c>
      <c r="F104" s="73" t="s">
        <v>155</v>
      </c>
      <c r="G104" s="73" t="s">
        <v>156</v>
      </c>
      <c r="H104" s="73" t="s">
        <v>9</v>
      </c>
    </row>
    <row r="105" spans="1:8" s="106" customFormat="1" ht="15" customHeight="1" x14ac:dyDescent="0.15">
      <c r="A105" s="20" t="s">
        <v>157</v>
      </c>
      <c r="B105" s="78" t="s">
        <v>158</v>
      </c>
      <c r="C105" s="22">
        <f>SUM(ENERO:DICIEMBRE!C105)</f>
        <v>56</v>
      </c>
      <c r="D105" s="22">
        <f>SUM(ENERO:DICIEMBRE!D105)</f>
        <v>46</v>
      </c>
      <c r="E105" s="22">
        <f>SUM(ENERO:DICIEMBRE!E105)</f>
        <v>46</v>
      </c>
      <c r="F105" s="22">
        <f>SUM(ENERO:DICIEMBRE!F105)</f>
        <v>1</v>
      </c>
      <c r="G105" s="117"/>
      <c r="H105" s="22">
        <f>SUM(ENERO:DICIEMBRE!H105)</f>
        <v>7709650</v>
      </c>
    </row>
    <row r="106" spans="1:8" s="106" customFormat="1" ht="15" customHeight="1" x14ac:dyDescent="0.15">
      <c r="A106" s="25" t="s">
        <v>159</v>
      </c>
      <c r="B106" s="81" t="s">
        <v>160</v>
      </c>
      <c r="C106" s="22">
        <f>SUM(ENERO:DICIEMBRE!C106)</f>
        <v>1820</v>
      </c>
      <c r="D106" s="22">
        <f>SUM(ENERO:DICIEMBRE!D106)</f>
        <v>1720</v>
      </c>
      <c r="E106" s="22">
        <f>SUM(ENERO:DICIEMBRE!E106)</f>
        <v>1720</v>
      </c>
      <c r="F106" s="22">
        <f>SUM(ENERO:DICIEMBRE!F106)</f>
        <v>21</v>
      </c>
      <c r="G106" s="118"/>
      <c r="H106" s="22">
        <f>SUM(ENERO:DICIEMBRE!H106)</f>
        <v>774413710</v>
      </c>
    </row>
    <row r="107" spans="1:8" s="106" customFormat="1" ht="15" customHeight="1" x14ac:dyDescent="0.15">
      <c r="A107" s="25" t="s">
        <v>161</v>
      </c>
      <c r="B107" s="81" t="s">
        <v>162</v>
      </c>
      <c r="C107" s="22">
        <f>SUM(ENERO:DICIEMBRE!C107)</f>
        <v>774</v>
      </c>
      <c r="D107" s="22">
        <f>SUM(ENERO:DICIEMBRE!D107)</f>
        <v>540</v>
      </c>
      <c r="E107" s="22">
        <f>SUM(ENERO:DICIEMBRE!E107)</f>
        <v>540</v>
      </c>
      <c r="F107" s="22">
        <f>SUM(ENERO:DICIEMBRE!F107)</f>
        <v>70</v>
      </c>
      <c r="G107" s="118"/>
      <c r="H107" s="22">
        <f>SUM(ENERO:DICIEMBRE!H107)</f>
        <v>67436920</v>
      </c>
    </row>
    <row r="108" spans="1:8" s="106" customFormat="1" ht="15" customHeight="1" x14ac:dyDescent="0.15">
      <c r="A108" s="25" t="s">
        <v>163</v>
      </c>
      <c r="B108" s="81" t="s">
        <v>164</v>
      </c>
      <c r="C108" s="22">
        <f>SUM(ENERO:DICIEMBRE!C108)</f>
        <v>125</v>
      </c>
      <c r="D108" s="22">
        <f>SUM(ENERO:DICIEMBRE!D108)</f>
        <v>110</v>
      </c>
      <c r="E108" s="22">
        <f>SUM(ENERO:DICIEMBRE!E108)</f>
        <v>110</v>
      </c>
      <c r="F108" s="22">
        <f>SUM(ENERO:DICIEMBRE!F108)</f>
        <v>2</v>
      </c>
      <c r="G108" s="118"/>
      <c r="H108" s="22">
        <f>SUM(ENERO:DICIEMBRE!H108)</f>
        <v>14405795</v>
      </c>
    </row>
    <row r="109" spans="1:8" s="106" customFormat="1" ht="15" customHeight="1" x14ac:dyDescent="0.15">
      <c r="A109" s="25" t="s">
        <v>165</v>
      </c>
      <c r="B109" s="81" t="s">
        <v>166</v>
      </c>
      <c r="C109" s="22">
        <f>SUM(ENERO:DICIEMBRE!C109)</f>
        <v>507</v>
      </c>
      <c r="D109" s="22">
        <f>SUM(ENERO:DICIEMBRE!D109)</f>
        <v>468</v>
      </c>
      <c r="E109" s="22">
        <f>SUM(ENERO:DICIEMBRE!E109)</f>
        <v>468</v>
      </c>
      <c r="F109" s="22">
        <f>SUM(ENERO:DICIEMBRE!F109)</f>
        <v>30</v>
      </c>
      <c r="G109" s="118"/>
      <c r="H109" s="22">
        <f>SUM(ENERO:DICIEMBRE!H109)</f>
        <v>27450655</v>
      </c>
    </row>
    <row r="110" spans="1:8" s="106" customFormat="1" ht="15" customHeight="1" x14ac:dyDescent="0.15">
      <c r="A110" s="25" t="s">
        <v>167</v>
      </c>
      <c r="B110" s="81" t="s">
        <v>168</v>
      </c>
      <c r="C110" s="22">
        <f>SUM(ENERO:DICIEMBRE!C110)</f>
        <v>898</v>
      </c>
      <c r="D110" s="22">
        <f>SUM(ENERO:DICIEMBRE!D110)</f>
        <v>725</v>
      </c>
      <c r="E110" s="22">
        <f>SUM(ENERO:DICIEMBRE!E110)</f>
        <v>725</v>
      </c>
      <c r="F110" s="22">
        <f>SUM(ENERO:DICIEMBRE!F110)</f>
        <v>38</v>
      </c>
      <c r="G110" s="118"/>
      <c r="H110" s="22">
        <f>SUM(ENERO:DICIEMBRE!H110)</f>
        <v>34575720</v>
      </c>
    </row>
    <row r="111" spans="1:8" s="106" customFormat="1" ht="15" customHeight="1" x14ac:dyDescent="0.15">
      <c r="A111" s="25" t="s">
        <v>169</v>
      </c>
      <c r="B111" s="81" t="s">
        <v>170</v>
      </c>
      <c r="C111" s="22">
        <f>SUM(ENERO:DICIEMBRE!C111)</f>
        <v>96</v>
      </c>
      <c r="D111" s="22">
        <f>SUM(ENERO:DICIEMBRE!D111)</f>
        <v>52</v>
      </c>
      <c r="E111" s="22">
        <f>SUM(ENERO:DICIEMBRE!E111)</f>
        <v>52</v>
      </c>
      <c r="F111" s="22">
        <f>SUM(ENERO:DICIEMBRE!F111)</f>
        <v>26</v>
      </c>
      <c r="G111" s="118"/>
      <c r="H111" s="22">
        <f>SUM(ENERO:DICIEMBRE!H111)</f>
        <v>13998620</v>
      </c>
    </row>
    <row r="112" spans="1:8" s="106" customFormat="1" ht="15" customHeight="1" x14ac:dyDescent="0.15">
      <c r="A112" s="25" t="s">
        <v>171</v>
      </c>
      <c r="B112" s="81" t="s">
        <v>172</v>
      </c>
      <c r="C112" s="22">
        <f>SUM(ENERO:DICIEMBRE!C112)</f>
        <v>65</v>
      </c>
      <c r="D112" s="22">
        <f>SUM(ENERO:DICIEMBRE!D112)</f>
        <v>56</v>
      </c>
      <c r="E112" s="22">
        <f>SUM(ENERO:DICIEMBRE!E112)</f>
        <v>56</v>
      </c>
      <c r="F112" s="22">
        <f>SUM(ENERO:DICIEMBRE!F112)</f>
        <v>6</v>
      </c>
      <c r="G112" s="118"/>
      <c r="H112" s="22">
        <f>SUM(ENERO:DICIEMBRE!H112)</f>
        <v>6131790</v>
      </c>
    </row>
    <row r="113" spans="1:12" s="106" customFormat="1" ht="15" customHeight="1" x14ac:dyDescent="0.15">
      <c r="A113" s="25" t="s">
        <v>173</v>
      </c>
      <c r="B113" s="81" t="s">
        <v>174</v>
      </c>
      <c r="C113" s="22">
        <f>SUM(ENERO:DICIEMBRE!C113)</f>
        <v>2822</v>
      </c>
      <c r="D113" s="22">
        <f>SUM(ENERO:DICIEMBRE!D113)</f>
        <v>2066</v>
      </c>
      <c r="E113" s="22">
        <f>SUM(ENERO:DICIEMBRE!E113)</f>
        <v>2066</v>
      </c>
      <c r="F113" s="22">
        <f>SUM(ENERO:DICIEMBRE!F113)</f>
        <v>285</v>
      </c>
      <c r="G113" s="118"/>
      <c r="H113" s="22">
        <f>SUM(ENERO:DICIEMBRE!H113)</f>
        <v>614321915</v>
      </c>
    </row>
    <row r="114" spans="1:12" s="106" customFormat="1" ht="15" customHeight="1" x14ac:dyDescent="0.15">
      <c r="A114" s="25" t="s">
        <v>175</v>
      </c>
      <c r="B114" s="81" t="s">
        <v>176</v>
      </c>
      <c r="C114" s="22">
        <f>SUM(ENERO:DICIEMBRE!C114)</f>
        <v>133</v>
      </c>
      <c r="D114" s="22">
        <f>SUM(ENERO:DICIEMBRE!D114)</f>
        <v>94</v>
      </c>
      <c r="E114" s="22">
        <f>SUM(ENERO:DICIEMBRE!E114)</f>
        <v>94</v>
      </c>
      <c r="F114" s="22">
        <f>SUM(ENERO:DICIEMBRE!F114)</f>
        <v>4</v>
      </c>
      <c r="G114" s="118"/>
      <c r="H114" s="22">
        <f>SUM(ENERO:DICIEMBRE!H114)</f>
        <v>13389495</v>
      </c>
    </row>
    <row r="115" spans="1:12" s="106" customFormat="1" ht="15" customHeight="1" x14ac:dyDescent="0.15">
      <c r="A115" s="25" t="s">
        <v>177</v>
      </c>
      <c r="B115" s="81" t="s">
        <v>178</v>
      </c>
      <c r="C115" s="22">
        <f>SUM(ENERO:DICIEMBRE!C115)</f>
        <v>884</v>
      </c>
      <c r="D115" s="22">
        <f>SUM(ENERO:DICIEMBRE!D115)</f>
        <v>595</v>
      </c>
      <c r="E115" s="22">
        <f>SUM(ENERO:DICIEMBRE!E115)</f>
        <v>595</v>
      </c>
      <c r="F115" s="22">
        <f>SUM(ENERO:DICIEMBRE!F115)</f>
        <v>46</v>
      </c>
      <c r="G115" s="118"/>
      <c r="H115" s="22">
        <f>SUM(ENERO:DICIEMBRE!H115)</f>
        <v>136797960</v>
      </c>
    </row>
    <row r="116" spans="1:12" s="106" customFormat="1" ht="15" customHeight="1" x14ac:dyDescent="0.15">
      <c r="A116" s="25" t="s">
        <v>179</v>
      </c>
      <c r="B116" s="81" t="s">
        <v>180</v>
      </c>
      <c r="C116" s="22">
        <f>SUM(ENERO:DICIEMBRE!C116)</f>
        <v>102</v>
      </c>
      <c r="D116" s="22">
        <f>SUM(ENERO:DICIEMBRE!D116)</f>
        <v>90</v>
      </c>
      <c r="E116" s="22">
        <f>SUM(ENERO:DICIEMBRE!E116)</f>
        <v>90</v>
      </c>
      <c r="F116" s="22">
        <f>SUM(ENERO:DICIEMBRE!F116)</f>
        <v>3</v>
      </c>
      <c r="G116" s="118"/>
      <c r="H116" s="22">
        <f>SUM(ENERO:DICIEMBRE!H116)</f>
        <v>22084560</v>
      </c>
    </row>
    <row r="117" spans="1:12" s="106" customFormat="1" ht="15" customHeight="1" x14ac:dyDescent="0.15">
      <c r="A117" s="25" t="s">
        <v>181</v>
      </c>
      <c r="B117" s="81" t="s">
        <v>182</v>
      </c>
      <c r="C117" s="22">
        <f>SUM(ENERO:DICIEMBRE!C117)</f>
        <v>892</v>
      </c>
      <c r="D117" s="22">
        <f>SUM(ENERO:DICIEMBRE!D117)</f>
        <v>395</v>
      </c>
      <c r="E117" s="22">
        <f>SUM(ENERO:DICIEMBRE!E117)</f>
        <v>395</v>
      </c>
      <c r="F117" s="22">
        <f>SUM(ENERO:DICIEMBRE!F117)</f>
        <v>141</v>
      </c>
      <c r="G117" s="118"/>
      <c r="H117" s="22">
        <f>SUM(ENERO:DICIEMBRE!H117)</f>
        <v>89698010</v>
      </c>
    </row>
    <row r="118" spans="1:12" s="119" customFormat="1" ht="15" customHeight="1" x14ac:dyDescent="0.15">
      <c r="A118" s="25" t="s">
        <v>183</v>
      </c>
      <c r="B118" s="81" t="s">
        <v>184</v>
      </c>
      <c r="C118" s="22">
        <f>SUM(ENERO:DICIEMBRE!C118)</f>
        <v>1236</v>
      </c>
      <c r="D118" s="22">
        <f>SUM(ENERO:DICIEMBRE!D118)</f>
        <v>425</v>
      </c>
      <c r="E118" s="22">
        <f>SUM(ENERO:DICIEMBRE!E118)</f>
        <v>425</v>
      </c>
      <c r="F118" s="22">
        <f>SUM(ENERO:DICIEMBRE!F118)</f>
        <v>0</v>
      </c>
      <c r="G118" s="118"/>
      <c r="H118" s="22">
        <f>SUM(ENERO:DICIEMBRE!H118)</f>
        <v>61918250</v>
      </c>
    </row>
    <row r="119" spans="1:12" s="119" customFormat="1" ht="15" customHeight="1" x14ac:dyDescent="0.15">
      <c r="A119" s="25"/>
      <c r="B119" s="120" t="s">
        <v>185</v>
      </c>
      <c r="C119" s="49"/>
      <c r="D119" s="49"/>
      <c r="E119" s="49"/>
      <c r="F119" s="49"/>
      <c r="G119" s="118"/>
      <c r="H119" s="121"/>
    </row>
    <row r="120" spans="1:12" s="119" customFormat="1" ht="15" customHeight="1" x14ac:dyDescent="0.15">
      <c r="A120" s="25"/>
      <c r="B120" s="120" t="s">
        <v>186</v>
      </c>
      <c r="C120" s="49"/>
      <c r="D120" s="49"/>
      <c r="E120" s="49"/>
      <c r="F120" s="49"/>
      <c r="G120" s="118"/>
      <c r="H120" s="121"/>
    </row>
    <row r="121" spans="1:12" s="119" customFormat="1" ht="15" customHeight="1" x14ac:dyDescent="0.15">
      <c r="A121" s="25"/>
      <c r="B121" s="120" t="s">
        <v>187</v>
      </c>
      <c r="C121" s="22">
        <f>SUM(ENERO:DICIEMBRE!C121)</f>
        <v>1236</v>
      </c>
      <c r="D121" s="22">
        <f>SUM(ENERO:DICIEMBRE!D121)</f>
        <v>425</v>
      </c>
      <c r="E121" s="22">
        <f>SUM(ENERO:DICIEMBRE!E121)</f>
        <v>425</v>
      </c>
      <c r="F121" s="22">
        <f>SUM(ENERO:DICIEMBRE!F121)</f>
        <v>0</v>
      </c>
      <c r="G121" s="118"/>
      <c r="H121" s="22">
        <f>SUM(ENERO:DICIEMBRE!H121)</f>
        <v>61918250</v>
      </c>
    </row>
    <row r="122" spans="1:12" s="106" customFormat="1" ht="15" customHeight="1" x14ac:dyDescent="0.15">
      <c r="A122" s="25" t="s">
        <v>188</v>
      </c>
      <c r="B122" s="81" t="s">
        <v>189</v>
      </c>
      <c r="C122" s="22">
        <f>SUM(ENERO:DICIEMBRE!C122)</f>
        <v>1075</v>
      </c>
      <c r="D122" s="22">
        <f>SUM(ENERO:DICIEMBRE!D122)</f>
        <v>830</v>
      </c>
      <c r="E122" s="22">
        <f>SUM(ENERO:DICIEMBRE!E122)</f>
        <v>830</v>
      </c>
      <c r="F122" s="22">
        <f>SUM(ENERO:DICIEMBRE!F122)</f>
        <v>66</v>
      </c>
      <c r="G122" s="118"/>
      <c r="H122" s="22">
        <f>SUM(ENERO:DICIEMBRE!H122)</f>
        <v>193429740</v>
      </c>
    </row>
    <row r="123" spans="1:12" s="106" customFormat="1" ht="15" customHeight="1" x14ac:dyDescent="0.15">
      <c r="A123" s="38">
        <v>2106</v>
      </c>
      <c r="B123" s="108" t="s">
        <v>190</v>
      </c>
      <c r="C123" s="22">
        <f>SUM(ENERO:DICIEMBRE!C123)</f>
        <v>180</v>
      </c>
      <c r="D123" s="22">
        <f>SUM(ENERO:DICIEMBRE!D123)</f>
        <v>163</v>
      </c>
      <c r="E123" s="22">
        <f>SUM(ENERO:DICIEMBRE!E123)</f>
        <v>163</v>
      </c>
      <c r="F123" s="22">
        <f>SUM(ENERO:DICIEMBRE!F123)</f>
        <v>7</v>
      </c>
      <c r="G123" s="22">
        <f>SUM(ENERO:DICIEMBRE!G123)</f>
        <v>180</v>
      </c>
      <c r="H123" s="22">
        <f>SUM(ENERO:DICIEMBRE!H123)</f>
        <v>8121600</v>
      </c>
    </row>
    <row r="124" spans="1:12" s="106" customFormat="1" ht="15" customHeight="1" x14ac:dyDescent="0.15">
      <c r="A124" s="122"/>
      <c r="B124" s="109" t="s">
        <v>191</v>
      </c>
      <c r="C124" s="88">
        <f>SUM(C105:C118)+C122+C123</f>
        <v>11665</v>
      </c>
      <c r="D124" s="88">
        <f>SUM(D105:D118)+D122+D123</f>
        <v>8375</v>
      </c>
      <c r="E124" s="88">
        <f t="shared" ref="E124:F124" si="1">SUM(E105:E117)+E122+E123</f>
        <v>7950</v>
      </c>
      <c r="F124" s="88">
        <f t="shared" si="1"/>
        <v>746</v>
      </c>
      <c r="G124" s="22">
        <f>SUM(ENERO:DICIEMBRE!G124)</f>
        <v>180</v>
      </c>
      <c r="H124" s="89">
        <f>SUM(H105:H118)+H122+H123</f>
        <v>2085884390</v>
      </c>
    </row>
    <row r="125" spans="1:12" s="12" customFormat="1" ht="24.95" customHeight="1" x14ac:dyDescent="0.15">
      <c r="A125" s="868" t="s">
        <v>192</v>
      </c>
      <c r="B125" s="866"/>
      <c r="C125" s="123"/>
      <c r="D125" s="123"/>
      <c r="E125" s="124"/>
      <c r="F125" s="11"/>
      <c r="G125" s="11"/>
      <c r="H125" s="11"/>
      <c r="I125" s="11"/>
      <c r="J125" s="11"/>
      <c r="K125" s="11"/>
      <c r="L125" s="11"/>
    </row>
    <row r="126" spans="1:12" s="3" customFormat="1" ht="35.1" customHeight="1" x14ac:dyDescent="0.15">
      <c r="A126" s="13" t="s">
        <v>5</v>
      </c>
      <c r="B126" s="13" t="s">
        <v>6</v>
      </c>
      <c r="C126" s="73" t="s">
        <v>7</v>
      </c>
      <c r="D126" s="73" t="s">
        <v>8</v>
      </c>
      <c r="E126" s="73" t="s">
        <v>9</v>
      </c>
      <c r="F126" s="7"/>
      <c r="G126" s="7"/>
      <c r="H126" s="7"/>
      <c r="I126" s="7"/>
      <c r="J126" s="7"/>
      <c r="K126" s="7"/>
      <c r="L126" s="7"/>
    </row>
    <row r="127" spans="1:12" s="3" customFormat="1" ht="20.100000000000001" customHeight="1" x14ac:dyDescent="0.15">
      <c r="A127" s="13"/>
      <c r="B127" s="125" t="s">
        <v>193</v>
      </c>
      <c r="C127" s="41"/>
      <c r="D127" s="41"/>
      <c r="E127" s="75"/>
      <c r="F127" s="7"/>
      <c r="G127" s="7"/>
      <c r="H127" s="7"/>
      <c r="I127" s="7"/>
      <c r="J127" s="7"/>
      <c r="K127" s="7"/>
      <c r="L127" s="7"/>
    </row>
    <row r="128" spans="1:12" s="3" customFormat="1" ht="24" customHeight="1" x14ac:dyDescent="0.15">
      <c r="A128" s="20" t="s">
        <v>194</v>
      </c>
      <c r="B128" s="78" t="s">
        <v>195</v>
      </c>
      <c r="C128" s="22">
        <f>SUM(ENERO:DICIEMBRE!C128)</f>
        <v>60872</v>
      </c>
      <c r="D128" s="22">
        <f>SUM(ENERO:DICIEMBRE!D128)</f>
        <v>56391</v>
      </c>
      <c r="E128" s="22">
        <f>SUM(ENERO:DICIEMBRE!E128)</f>
        <v>2103948210</v>
      </c>
      <c r="F128" s="7"/>
      <c r="G128" s="7"/>
      <c r="H128" s="7"/>
      <c r="I128" s="7"/>
      <c r="J128" s="7"/>
      <c r="K128" s="7"/>
      <c r="L128" s="7"/>
    </row>
    <row r="129" spans="1:12" s="3" customFormat="1" ht="24" customHeight="1" x14ac:dyDescent="0.15">
      <c r="A129" s="25" t="s">
        <v>196</v>
      </c>
      <c r="B129" s="81" t="s">
        <v>197</v>
      </c>
      <c r="C129" s="22">
        <f>SUM(ENERO:DICIEMBRE!C129)</f>
        <v>0</v>
      </c>
      <c r="D129" s="22">
        <f>SUM(ENERO:DICIEMBRE!D129)</f>
        <v>0</v>
      </c>
      <c r="E129" s="22">
        <f>SUM(ENERO:DICIEMBRE!E129)</f>
        <v>0</v>
      </c>
      <c r="F129" s="7"/>
      <c r="G129" s="7"/>
      <c r="H129" s="7"/>
      <c r="I129" s="7"/>
      <c r="J129" s="7"/>
      <c r="K129" s="7"/>
      <c r="L129" s="7"/>
    </row>
    <row r="130" spans="1:12" s="3" customFormat="1" ht="24" customHeight="1" x14ac:dyDescent="0.15">
      <c r="A130" s="25" t="s">
        <v>198</v>
      </c>
      <c r="B130" s="81" t="s">
        <v>199</v>
      </c>
      <c r="C130" s="22">
        <f>SUM(ENERO:DICIEMBRE!C130)</f>
        <v>0</v>
      </c>
      <c r="D130" s="22">
        <f>SUM(ENERO:DICIEMBRE!D130)</f>
        <v>0</v>
      </c>
      <c r="E130" s="22">
        <f>SUM(ENERO:DICIEMBRE!E130)</f>
        <v>0</v>
      </c>
      <c r="F130" s="7"/>
      <c r="G130" s="7"/>
      <c r="H130" s="7"/>
      <c r="I130" s="7"/>
      <c r="J130" s="7"/>
      <c r="K130" s="7"/>
      <c r="L130" s="7"/>
    </row>
    <row r="131" spans="1:12" s="3" customFormat="1" ht="15" customHeight="1" x14ac:dyDescent="0.15">
      <c r="A131" s="25" t="s">
        <v>200</v>
      </c>
      <c r="B131" s="81" t="s">
        <v>201</v>
      </c>
      <c r="C131" s="22">
        <f>SUM(ENERO:DICIEMBRE!C131)</f>
        <v>2655</v>
      </c>
      <c r="D131" s="22">
        <f>SUM(ENERO:DICIEMBRE!D131)</f>
        <v>2645</v>
      </c>
      <c r="E131" s="22">
        <f>SUM(ENERO:DICIEMBRE!E131)</f>
        <v>410265950</v>
      </c>
      <c r="F131" s="7"/>
      <c r="G131" s="7"/>
      <c r="H131" s="7"/>
      <c r="I131" s="7"/>
      <c r="J131" s="7"/>
      <c r="K131" s="7"/>
      <c r="L131" s="7"/>
    </row>
    <row r="132" spans="1:12" s="3" customFormat="1" ht="15" customHeight="1" x14ac:dyDescent="0.15">
      <c r="A132" s="25" t="s">
        <v>202</v>
      </c>
      <c r="B132" s="81" t="s">
        <v>203</v>
      </c>
      <c r="C132" s="22">
        <f>SUM(ENERO:DICIEMBRE!C132)</f>
        <v>0</v>
      </c>
      <c r="D132" s="22">
        <f>SUM(ENERO:DICIEMBRE!D132)</f>
        <v>0</v>
      </c>
      <c r="E132" s="22">
        <f>SUM(ENERO:DICIEMBRE!E132)</f>
        <v>0</v>
      </c>
      <c r="F132" s="7"/>
      <c r="G132" s="7"/>
      <c r="H132" s="7"/>
      <c r="I132" s="7"/>
      <c r="J132" s="7"/>
      <c r="K132" s="7"/>
      <c r="L132" s="7"/>
    </row>
    <row r="133" spans="1:12" s="3" customFormat="1" ht="15" customHeight="1" x14ac:dyDescent="0.15">
      <c r="A133" s="25" t="s">
        <v>204</v>
      </c>
      <c r="B133" s="81" t="s">
        <v>205</v>
      </c>
      <c r="C133" s="22">
        <f>SUM(ENERO:DICIEMBRE!C133)</f>
        <v>0</v>
      </c>
      <c r="D133" s="22">
        <f>SUM(ENERO:DICIEMBRE!D133)</f>
        <v>0</v>
      </c>
      <c r="E133" s="22">
        <f>SUM(ENERO:DICIEMBRE!E133)</f>
        <v>0</v>
      </c>
      <c r="F133" s="7"/>
      <c r="G133" s="7"/>
      <c r="H133" s="7"/>
      <c r="I133" s="7"/>
      <c r="J133" s="7"/>
      <c r="K133" s="7"/>
      <c r="L133" s="7"/>
    </row>
    <row r="134" spans="1:12" s="3" customFormat="1" ht="15" customHeight="1" x14ac:dyDescent="0.15">
      <c r="A134" s="25" t="s">
        <v>206</v>
      </c>
      <c r="B134" s="81" t="s">
        <v>207</v>
      </c>
      <c r="C134" s="22">
        <f>SUM(ENERO:DICIEMBRE!C134)</f>
        <v>2105</v>
      </c>
      <c r="D134" s="22">
        <f>SUM(ENERO:DICIEMBRE!D134)</f>
        <v>2081</v>
      </c>
      <c r="E134" s="22">
        <f>SUM(ENERO:DICIEMBRE!E134)</f>
        <v>155908520</v>
      </c>
      <c r="F134" s="7"/>
      <c r="G134" s="7"/>
      <c r="H134" s="7"/>
      <c r="I134" s="7"/>
      <c r="J134" s="7"/>
      <c r="K134" s="7"/>
      <c r="L134" s="7"/>
    </row>
    <row r="135" spans="1:12" s="3" customFormat="1" ht="15" customHeight="1" x14ac:dyDescent="0.15">
      <c r="A135" s="25" t="s">
        <v>208</v>
      </c>
      <c r="B135" s="81" t="s">
        <v>209</v>
      </c>
      <c r="C135" s="22">
        <f>SUM(ENERO:DICIEMBRE!C135)</f>
        <v>1262</v>
      </c>
      <c r="D135" s="22">
        <f>SUM(ENERO:DICIEMBRE!D135)</f>
        <v>1254</v>
      </c>
      <c r="E135" s="22">
        <f>SUM(ENERO:DICIEMBRE!E135)</f>
        <v>93949680</v>
      </c>
      <c r="F135" s="7"/>
      <c r="G135" s="7"/>
      <c r="H135" s="7"/>
      <c r="I135" s="7"/>
      <c r="J135" s="7"/>
      <c r="K135" s="7"/>
      <c r="L135" s="7"/>
    </row>
    <row r="136" spans="1:12" s="3" customFormat="1" ht="15" customHeight="1" x14ac:dyDescent="0.15">
      <c r="A136" s="25" t="s">
        <v>210</v>
      </c>
      <c r="B136" s="81" t="s">
        <v>211</v>
      </c>
      <c r="C136" s="22">
        <f>SUM(ENERO:DICIEMBRE!C136)</f>
        <v>0</v>
      </c>
      <c r="D136" s="22">
        <f>SUM(ENERO:DICIEMBRE!D136)</f>
        <v>0</v>
      </c>
      <c r="E136" s="22">
        <f>SUM(ENERO:DICIEMBRE!E136)</f>
        <v>0</v>
      </c>
      <c r="F136" s="7"/>
      <c r="G136" s="7"/>
      <c r="H136" s="7"/>
      <c r="I136" s="7"/>
      <c r="J136" s="7"/>
      <c r="K136" s="7"/>
      <c r="L136" s="7"/>
    </row>
    <row r="137" spans="1:12" s="3" customFormat="1" ht="15" customHeight="1" x14ac:dyDescent="0.15">
      <c r="A137" s="25" t="s">
        <v>212</v>
      </c>
      <c r="B137" s="81" t="s">
        <v>213</v>
      </c>
      <c r="C137" s="22">
        <f>SUM(ENERO:DICIEMBRE!C137)</f>
        <v>1533</v>
      </c>
      <c r="D137" s="22">
        <f>SUM(ENERO:DICIEMBRE!D137)</f>
        <v>1517</v>
      </c>
      <c r="E137" s="22">
        <f>SUM(ENERO:DICIEMBRE!E137)</f>
        <v>101957570</v>
      </c>
      <c r="F137" s="7"/>
      <c r="G137" s="7"/>
      <c r="H137" s="7"/>
      <c r="I137" s="7"/>
      <c r="J137" s="7"/>
      <c r="K137" s="7"/>
      <c r="L137" s="7"/>
    </row>
    <row r="138" spans="1:12" s="3" customFormat="1" ht="15" customHeight="1" x14ac:dyDescent="0.15">
      <c r="A138" s="25" t="s">
        <v>214</v>
      </c>
      <c r="B138" s="81" t="s">
        <v>215</v>
      </c>
      <c r="C138" s="22">
        <f>SUM(ENERO:DICIEMBRE!C138)</f>
        <v>0</v>
      </c>
      <c r="D138" s="22">
        <f>SUM(ENERO:DICIEMBRE!D138)</f>
        <v>0</v>
      </c>
      <c r="E138" s="22">
        <f>SUM(ENERO:DICIEMBRE!E138)</f>
        <v>0</v>
      </c>
      <c r="F138" s="7"/>
      <c r="G138" s="7"/>
      <c r="H138" s="7"/>
      <c r="I138" s="7"/>
      <c r="J138" s="7"/>
      <c r="K138" s="7"/>
      <c r="L138" s="7"/>
    </row>
    <row r="139" spans="1:12" s="3" customFormat="1" ht="15" customHeight="1" x14ac:dyDescent="0.15">
      <c r="A139" s="25" t="s">
        <v>216</v>
      </c>
      <c r="B139" s="81" t="s">
        <v>217</v>
      </c>
      <c r="C139" s="22">
        <f>SUM(ENERO:DICIEMBRE!C139)</f>
        <v>0</v>
      </c>
      <c r="D139" s="22">
        <f>SUM(ENERO:DICIEMBRE!D139)</f>
        <v>0</v>
      </c>
      <c r="E139" s="22">
        <f>SUM(ENERO:DICIEMBRE!E139)</f>
        <v>0</v>
      </c>
      <c r="F139" s="7"/>
      <c r="G139" s="7"/>
      <c r="H139" s="7"/>
      <c r="I139" s="7"/>
      <c r="J139" s="7"/>
      <c r="K139" s="7"/>
      <c r="L139" s="7"/>
    </row>
    <row r="140" spans="1:12" s="3" customFormat="1" ht="15" customHeight="1" x14ac:dyDescent="0.15">
      <c r="A140" s="38" t="s">
        <v>218</v>
      </c>
      <c r="B140" s="108" t="s">
        <v>219</v>
      </c>
      <c r="C140" s="22">
        <f>SUM(ENERO:DICIEMBRE!C140)</f>
        <v>0</v>
      </c>
      <c r="D140" s="22">
        <f>SUM(ENERO:DICIEMBRE!D140)</f>
        <v>0</v>
      </c>
      <c r="E140" s="22">
        <f>SUM(ENERO:DICIEMBRE!E140)</f>
        <v>0</v>
      </c>
      <c r="F140" s="7"/>
      <c r="G140" s="7"/>
      <c r="H140" s="7"/>
      <c r="I140" s="7"/>
      <c r="J140" s="7"/>
      <c r="K140" s="7"/>
      <c r="L140" s="7"/>
    </row>
    <row r="141" spans="1:12" s="3" customFormat="1" ht="20.100000000000001" customHeight="1" x14ac:dyDescent="0.15">
      <c r="A141" s="122"/>
      <c r="B141" s="109" t="s">
        <v>220</v>
      </c>
      <c r="C141" s="132">
        <f>SUM(C128:C140)</f>
        <v>68427</v>
      </c>
      <c r="D141" s="132">
        <f>SUM(D128:D140)</f>
        <v>63888</v>
      </c>
      <c r="E141" s="89">
        <f>SUM(E128:E140)</f>
        <v>2866029930</v>
      </c>
      <c r="F141" s="7"/>
      <c r="G141" s="7"/>
      <c r="H141" s="7"/>
      <c r="I141" s="7"/>
      <c r="J141" s="7"/>
      <c r="K141" s="7"/>
      <c r="L141" s="7"/>
    </row>
    <row r="142" spans="1:12" s="3" customFormat="1" ht="20.100000000000001" customHeight="1" x14ac:dyDescent="0.15">
      <c r="A142" s="122"/>
      <c r="B142" s="133" t="s">
        <v>221</v>
      </c>
      <c r="C142" s="132">
        <f>SUM(C143:C152)</f>
        <v>8289</v>
      </c>
      <c r="D142" s="132">
        <f>SUM(D143:D152)</f>
        <v>8166</v>
      </c>
      <c r="E142" s="89">
        <f>SUM(E143:E152)</f>
        <v>45749640</v>
      </c>
      <c r="F142" s="7"/>
      <c r="G142" s="7"/>
      <c r="H142" s="7"/>
      <c r="I142" s="7"/>
      <c r="J142" s="7"/>
      <c r="K142" s="7"/>
      <c r="L142" s="7"/>
    </row>
    <row r="143" spans="1:12" s="3" customFormat="1" ht="15" customHeight="1" x14ac:dyDescent="0.15">
      <c r="A143" s="20" t="s">
        <v>222</v>
      </c>
      <c r="B143" s="78" t="s">
        <v>223</v>
      </c>
      <c r="C143" s="22">
        <f>SUM(ENERO:DICIEMBRE!C143)</f>
        <v>0</v>
      </c>
      <c r="D143" s="22">
        <f>SUM(ENERO:DICIEMBRE!D143)</f>
        <v>0</v>
      </c>
      <c r="E143" s="22">
        <f>SUM(ENERO:DICIEMBRE!E143)</f>
        <v>0</v>
      </c>
      <c r="F143" s="7"/>
      <c r="G143" s="7"/>
      <c r="H143" s="7"/>
      <c r="I143" s="7"/>
      <c r="J143" s="7"/>
      <c r="K143" s="7"/>
      <c r="L143" s="7"/>
    </row>
    <row r="144" spans="1:12" s="3" customFormat="1" ht="15" customHeight="1" x14ac:dyDescent="0.15">
      <c r="A144" s="25" t="s">
        <v>224</v>
      </c>
      <c r="B144" s="81" t="s">
        <v>225</v>
      </c>
      <c r="C144" s="22">
        <f>SUM(ENERO:DICIEMBRE!C144)</f>
        <v>0</v>
      </c>
      <c r="D144" s="22">
        <f>SUM(ENERO:DICIEMBRE!D144)</f>
        <v>0</v>
      </c>
      <c r="E144" s="22">
        <f>SUM(ENERO:DICIEMBRE!E144)</f>
        <v>0</v>
      </c>
      <c r="F144" s="7"/>
      <c r="G144" s="7"/>
      <c r="H144" s="7"/>
      <c r="I144" s="7"/>
      <c r="J144" s="7"/>
      <c r="K144" s="7"/>
      <c r="L144" s="7"/>
    </row>
    <row r="145" spans="1:12" s="3" customFormat="1" ht="15" customHeight="1" x14ac:dyDescent="0.15">
      <c r="A145" s="25" t="s">
        <v>226</v>
      </c>
      <c r="B145" s="81" t="s">
        <v>227</v>
      </c>
      <c r="C145" s="22">
        <f>SUM(ENERO:DICIEMBRE!C145)</f>
        <v>0</v>
      </c>
      <c r="D145" s="22">
        <f>SUM(ENERO:DICIEMBRE!D145)</f>
        <v>0</v>
      </c>
      <c r="E145" s="22">
        <f>SUM(ENERO:DICIEMBRE!E145)</f>
        <v>0</v>
      </c>
      <c r="F145" s="7"/>
      <c r="G145" s="7"/>
      <c r="H145" s="7"/>
      <c r="I145" s="7"/>
      <c r="J145" s="7"/>
      <c r="K145" s="7"/>
      <c r="L145" s="7"/>
    </row>
    <row r="146" spans="1:12" s="3" customFormat="1" ht="15" customHeight="1" x14ac:dyDescent="0.15">
      <c r="A146" s="25" t="s">
        <v>228</v>
      </c>
      <c r="B146" s="81" t="s">
        <v>229</v>
      </c>
      <c r="C146" s="22">
        <f>SUM(ENERO:DICIEMBRE!C146)</f>
        <v>7941</v>
      </c>
      <c r="D146" s="22">
        <f>SUM(ENERO:DICIEMBRE!D146)</f>
        <v>7820</v>
      </c>
      <c r="E146" s="22">
        <f>SUM(ENERO:DICIEMBRE!E146)</f>
        <v>43244600</v>
      </c>
      <c r="F146" s="7"/>
      <c r="G146" s="7"/>
      <c r="H146" s="7"/>
      <c r="I146" s="7"/>
      <c r="J146" s="7"/>
      <c r="K146" s="7"/>
      <c r="L146" s="7"/>
    </row>
    <row r="147" spans="1:12" s="3" customFormat="1" ht="15" customHeight="1" x14ac:dyDescent="0.15">
      <c r="A147" s="25" t="s">
        <v>230</v>
      </c>
      <c r="B147" s="81" t="s">
        <v>231</v>
      </c>
      <c r="C147" s="22">
        <f>SUM(ENERO:DICIEMBRE!C147)</f>
        <v>0</v>
      </c>
      <c r="D147" s="22">
        <f>SUM(ENERO:DICIEMBRE!D147)</f>
        <v>0</v>
      </c>
      <c r="E147" s="22">
        <f>SUM(ENERO:DICIEMBRE!E147)</f>
        <v>0</v>
      </c>
      <c r="F147" s="7"/>
      <c r="G147" s="7"/>
      <c r="H147" s="7"/>
      <c r="I147" s="7"/>
      <c r="J147" s="7"/>
      <c r="K147" s="7"/>
      <c r="L147" s="7"/>
    </row>
    <row r="148" spans="1:12" s="3" customFormat="1" ht="15" customHeight="1" x14ac:dyDescent="0.15">
      <c r="A148" s="25" t="s">
        <v>232</v>
      </c>
      <c r="B148" s="81" t="s">
        <v>233</v>
      </c>
      <c r="C148" s="22">
        <f>SUM(ENERO:DICIEMBRE!C148)</f>
        <v>0</v>
      </c>
      <c r="D148" s="22">
        <f>SUM(ENERO:DICIEMBRE!D148)</f>
        <v>0</v>
      </c>
      <c r="E148" s="22">
        <f>SUM(ENERO:DICIEMBRE!E148)</f>
        <v>0</v>
      </c>
      <c r="F148" s="7"/>
      <c r="G148" s="7"/>
      <c r="H148" s="7"/>
      <c r="I148" s="7"/>
      <c r="J148" s="7"/>
      <c r="K148" s="7"/>
      <c r="L148" s="7"/>
    </row>
    <row r="149" spans="1:12" s="3" customFormat="1" ht="15" customHeight="1" x14ac:dyDescent="0.15">
      <c r="A149" s="25" t="s">
        <v>234</v>
      </c>
      <c r="B149" s="81" t="s">
        <v>235</v>
      </c>
      <c r="C149" s="22">
        <f>SUM(ENERO:DICIEMBRE!C149)</f>
        <v>0</v>
      </c>
      <c r="D149" s="22">
        <f>SUM(ENERO:DICIEMBRE!D149)</f>
        <v>0</v>
      </c>
      <c r="E149" s="22">
        <f>SUM(ENERO:DICIEMBRE!E149)</f>
        <v>0</v>
      </c>
      <c r="F149" s="7"/>
      <c r="G149" s="7"/>
      <c r="H149" s="7"/>
      <c r="I149" s="7"/>
      <c r="J149" s="7"/>
      <c r="K149" s="7"/>
      <c r="L149" s="7"/>
    </row>
    <row r="150" spans="1:12" s="3" customFormat="1" ht="15" customHeight="1" x14ac:dyDescent="0.15">
      <c r="A150" s="25" t="s">
        <v>236</v>
      </c>
      <c r="B150" s="81" t="s">
        <v>237</v>
      </c>
      <c r="C150" s="22">
        <f>SUM(ENERO:DICIEMBRE!C150)</f>
        <v>348</v>
      </c>
      <c r="D150" s="22">
        <f>SUM(ENERO:DICIEMBRE!D150)</f>
        <v>346</v>
      </c>
      <c r="E150" s="22">
        <f>SUM(ENERO:DICIEMBRE!E150)</f>
        <v>2505040</v>
      </c>
      <c r="F150" s="7"/>
      <c r="G150" s="7"/>
      <c r="H150" s="7"/>
      <c r="I150" s="7"/>
      <c r="J150" s="7"/>
      <c r="K150" s="7"/>
      <c r="L150" s="7"/>
    </row>
    <row r="151" spans="1:12" s="3" customFormat="1" ht="14.1" customHeight="1" x14ac:dyDescent="0.15">
      <c r="A151" s="25" t="s">
        <v>238</v>
      </c>
      <c r="B151" s="81" t="s">
        <v>239</v>
      </c>
      <c r="C151" s="22">
        <f>SUM(ENERO:DICIEMBRE!C151)</f>
        <v>0</v>
      </c>
      <c r="D151" s="22">
        <f>SUM(ENERO:DICIEMBRE!D151)</f>
        <v>0</v>
      </c>
      <c r="E151" s="22">
        <f>SUM(ENERO:DICIEMBRE!E151)</f>
        <v>0</v>
      </c>
      <c r="F151" s="7"/>
      <c r="G151" s="7"/>
      <c r="H151" s="7"/>
      <c r="I151" s="7"/>
      <c r="J151" s="7"/>
      <c r="K151" s="7"/>
      <c r="L151" s="7"/>
    </row>
    <row r="152" spans="1:12" s="3" customFormat="1" ht="15" customHeight="1" x14ac:dyDescent="0.15">
      <c r="A152" s="38" t="s">
        <v>240</v>
      </c>
      <c r="B152" s="108" t="s">
        <v>241</v>
      </c>
      <c r="C152" s="22">
        <f>SUM(ENERO:DICIEMBRE!C152)</f>
        <v>0</v>
      </c>
      <c r="D152" s="22">
        <f>SUM(ENERO:DICIEMBRE!D152)</f>
        <v>0</v>
      </c>
      <c r="E152" s="22">
        <f>SUM(ENERO:DICIEMBRE!E152)</f>
        <v>0</v>
      </c>
      <c r="F152" s="7"/>
      <c r="G152" s="7"/>
      <c r="H152" s="7"/>
      <c r="I152" s="7"/>
      <c r="J152" s="7"/>
      <c r="K152" s="7"/>
      <c r="L152" s="7"/>
    </row>
    <row r="153" spans="1:12" s="3" customFormat="1" ht="15" customHeight="1" x14ac:dyDescent="0.15">
      <c r="A153" s="137"/>
      <c r="B153" s="138" t="s">
        <v>242</v>
      </c>
      <c r="C153" s="139">
        <f>SUM(C154:C158)</f>
        <v>0</v>
      </c>
      <c r="D153" s="139"/>
      <c r="E153" s="140"/>
      <c r="F153" s="7"/>
      <c r="G153" s="7"/>
      <c r="H153" s="7"/>
      <c r="I153" s="7"/>
      <c r="J153" s="7"/>
      <c r="K153" s="7"/>
      <c r="L153" s="7"/>
    </row>
    <row r="154" spans="1:12" s="3" customFormat="1" ht="14.1" customHeight="1" x14ac:dyDescent="0.15">
      <c r="A154" s="38">
        <v>203211</v>
      </c>
      <c r="B154" s="108" t="s">
        <v>243</v>
      </c>
      <c r="C154" s="22">
        <f>SUM(ENERO:DICIEMBRE!C154)</f>
        <v>0</v>
      </c>
      <c r="D154" s="141"/>
      <c r="E154" s="142"/>
      <c r="F154" s="7"/>
      <c r="G154" s="7"/>
      <c r="H154" s="7"/>
      <c r="I154" s="7"/>
      <c r="J154" s="7"/>
      <c r="K154" s="7"/>
      <c r="L154" s="7"/>
    </row>
    <row r="155" spans="1:12" s="3" customFormat="1" ht="23.25" customHeight="1" x14ac:dyDescent="0.15">
      <c r="A155" s="143" t="s">
        <v>244</v>
      </c>
      <c r="B155" s="144" t="s">
        <v>245</v>
      </c>
      <c r="C155" s="22">
        <f>SUM(ENERO:DICIEMBRE!C155)</f>
        <v>0</v>
      </c>
      <c r="D155" s="145"/>
      <c r="E155" s="146"/>
      <c r="F155" s="7"/>
      <c r="G155" s="7"/>
      <c r="H155" s="7"/>
      <c r="I155" s="7"/>
      <c r="J155" s="7"/>
      <c r="K155" s="7"/>
      <c r="L155" s="7"/>
    </row>
    <row r="156" spans="1:12" s="3" customFormat="1" ht="14.1" customHeight="1" x14ac:dyDescent="0.15">
      <c r="A156" s="143" t="s">
        <v>246</v>
      </c>
      <c r="B156" s="144" t="s">
        <v>247</v>
      </c>
      <c r="C156" s="22">
        <f>SUM(ENERO:DICIEMBRE!C156)</f>
        <v>0</v>
      </c>
      <c r="D156" s="145"/>
      <c r="E156" s="146"/>
      <c r="F156" s="7"/>
      <c r="G156" s="7"/>
      <c r="H156" s="7"/>
      <c r="I156" s="7"/>
      <c r="J156" s="7"/>
      <c r="K156" s="7"/>
      <c r="L156" s="7"/>
    </row>
    <row r="157" spans="1:12" s="3" customFormat="1" ht="14.1" customHeight="1" x14ac:dyDescent="0.15">
      <c r="A157" s="143" t="s">
        <v>248</v>
      </c>
      <c r="B157" s="144" t="s">
        <v>249</v>
      </c>
      <c r="C157" s="22">
        <f>SUM(ENERO:DICIEMBRE!C157)</f>
        <v>0</v>
      </c>
      <c r="D157" s="145"/>
      <c r="E157" s="146"/>
      <c r="F157" s="7"/>
      <c r="G157" s="7"/>
      <c r="H157" s="7"/>
      <c r="I157" s="7"/>
      <c r="J157" s="7"/>
      <c r="K157" s="7"/>
      <c r="L157" s="7"/>
    </row>
    <row r="158" spans="1:12" s="3" customFormat="1" ht="24" customHeight="1" x14ac:dyDescent="0.15">
      <c r="A158" s="143" t="s">
        <v>250</v>
      </c>
      <c r="B158" s="144" t="s">
        <v>251</v>
      </c>
      <c r="C158" s="22">
        <f>SUM(ENERO:DICIEMBRE!C158)</f>
        <v>0</v>
      </c>
      <c r="D158" s="145"/>
      <c r="E158" s="146"/>
      <c r="F158" s="7"/>
      <c r="G158" s="7"/>
      <c r="H158" s="7"/>
      <c r="I158" s="7"/>
      <c r="J158" s="7"/>
      <c r="K158" s="7"/>
      <c r="L158" s="7"/>
    </row>
    <row r="159" spans="1:12" s="3" customFormat="1" ht="15" customHeight="1" x14ac:dyDescent="0.15">
      <c r="A159" s="122"/>
      <c r="B159" s="147" t="s">
        <v>252</v>
      </c>
      <c r="C159" s="148">
        <f>(C141+C142+C153)</f>
        <v>76716</v>
      </c>
      <c r="D159" s="148">
        <f>(D141+D142)</f>
        <v>72054</v>
      </c>
      <c r="E159" s="89">
        <f>(E141+E142)</f>
        <v>2911779570</v>
      </c>
      <c r="F159" s="7"/>
      <c r="G159" s="7"/>
      <c r="H159" s="7"/>
      <c r="I159" s="7"/>
      <c r="J159" s="7"/>
      <c r="K159" s="7"/>
      <c r="L159" s="7"/>
    </row>
    <row r="160" spans="1:12" s="12" customFormat="1" ht="24.95" customHeight="1" x14ac:dyDescent="0.15">
      <c r="A160" s="112" t="s">
        <v>253</v>
      </c>
      <c r="B160" s="149"/>
      <c r="C160" s="123"/>
      <c r="D160" s="123"/>
      <c r="E160" s="124"/>
      <c r="F160" s="11"/>
      <c r="G160" s="11"/>
      <c r="H160" s="11"/>
      <c r="I160" s="11"/>
      <c r="J160" s="11"/>
      <c r="K160" s="11"/>
      <c r="L160" s="11"/>
    </row>
    <row r="161" spans="1:14" s="3" customFormat="1" ht="35.1" customHeight="1" x14ac:dyDescent="0.15">
      <c r="A161" s="13" t="s">
        <v>5</v>
      </c>
      <c r="B161" s="13" t="s">
        <v>6</v>
      </c>
      <c r="C161" s="73" t="s">
        <v>7</v>
      </c>
      <c r="D161" s="73" t="s">
        <v>8</v>
      </c>
      <c r="E161" s="73" t="s">
        <v>9</v>
      </c>
      <c r="F161" s="7"/>
      <c r="G161" s="7"/>
      <c r="H161" s="7"/>
      <c r="I161" s="7"/>
      <c r="J161" s="7"/>
      <c r="K161" s="7"/>
      <c r="L161" s="7"/>
    </row>
    <row r="162" spans="1:14" s="3" customFormat="1" ht="15" customHeight="1" x14ac:dyDescent="0.15">
      <c r="A162" s="20" t="s">
        <v>254</v>
      </c>
      <c r="B162" s="78" t="s">
        <v>255</v>
      </c>
      <c r="C162" s="22">
        <f>SUM(ENERO:DICIEMBRE!C162)</f>
        <v>2219</v>
      </c>
      <c r="D162" s="22">
        <f>SUM(ENERO:DICIEMBRE!D162)</f>
        <v>2034</v>
      </c>
      <c r="E162" s="22">
        <f>SUM(ENERO:DICIEMBRE!E162)</f>
        <v>1728900</v>
      </c>
      <c r="F162" s="7"/>
      <c r="G162" s="7"/>
      <c r="H162" s="7"/>
      <c r="I162" s="7"/>
      <c r="J162" s="7"/>
      <c r="K162" s="7"/>
      <c r="L162" s="7"/>
    </row>
    <row r="163" spans="1:14" s="3" customFormat="1" ht="15" customHeight="1" x14ac:dyDescent="0.15">
      <c r="A163" s="38" t="s">
        <v>256</v>
      </c>
      <c r="B163" s="108" t="s">
        <v>257</v>
      </c>
      <c r="C163" s="22">
        <f>SUM(ENERO:DICIEMBRE!C163)</f>
        <v>0</v>
      </c>
      <c r="D163" s="22">
        <f>SUM(ENERO:DICIEMBRE!D163)</f>
        <v>0</v>
      </c>
      <c r="E163" s="22">
        <f>SUM(ENERO:DICIEMBRE!E163)</f>
        <v>0</v>
      </c>
      <c r="F163" s="7"/>
      <c r="G163" s="7"/>
      <c r="H163" s="7"/>
      <c r="I163" s="7"/>
      <c r="J163" s="7"/>
      <c r="K163" s="7"/>
      <c r="L163" s="7"/>
    </row>
    <row r="164" spans="1:14" s="3" customFormat="1" ht="15" customHeight="1" x14ac:dyDescent="0.15">
      <c r="A164" s="152"/>
      <c r="B164" s="153" t="s">
        <v>258</v>
      </c>
      <c r="C164" s="154">
        <f>SUM(C162:C163)</f>
        <v>2219</v>
      </c>
      <c r="D164" s="154">
        <f>SUM(D162:D163)</f>
        <v>2034</v>
      </c>
      <c r="E164" s="155">
        <f>SUM(E162:E163)</f>
        <v>1728900</v>
      </c>
      <c r="F164" s="7"/>
      <c r="G164" s="7"/>
      <c r="H164" s="7"/>
      <c r="I164" s="7"/>
      <c r="J164" s="7"/>
      <c r="K164" s="7"/>
      <c r="L164" s="7"/>
    </row>
    <row r="165" spans="1:14" s="3" customFormat="1" ht="24.95" customHeight="1" x14ac:dyDescent="0.15">
      <c r="A165" s="112" t="s">
        <v>259</v>
      </c>
      <c r="B165" s="156"/>
      <c r="C165" s="157"/>
      <c r="D165" s="157"/>
      <c r="E165" s="158"/>
      <c r="F165" s="7"/>
      <c r="G165" s="7"/>
      <c r="H165" s="7"/>
      <c r="I165" s="7"/>
      <c r="J165" s="7"/>
      <c r="K165" s="7"/>
      <c r="L165" s="7"/>
      <c r="M165" s="7"/>
      <c r="N165" s="7"/>
    </row>
    <row r="166" spans="1:14" s="3" customFormat="1" ht="35.1" customHeight="1" x14ac:dyDescent="0.15">
      <c r="A166" s="13" t="s">
        <v>5</v>
      </c>
      <c r="B166" s="13" t="s">
        <v>6</v>
      </c>
      <c r="C166" s="73" t="s">
        <v>7</v>
      </c>
      <c r="D166" s="159" t="s">
        <v>8</v>
      </c>
      <c r="E166" s="73" t="s">
        <v>9</v>
      </c>
      <c r="F166" s="7"/>
      <c r="G166" s="7"/>
      <c r="H166" s="7"/>
      <c r="I166" s="7"/>
      <c r="J166" s="7"/>
      <c r="K166" s="7"/>
      <c r="L166" s="7"/>
      <c r="M166" s="7"/>
      <c r="N166" s="7"/>
    </row>
    <row r="167" spans="1:14" s="3" customFormat="1" ht="15" customHeight="1" x14ac:dyDescent="0.15">
      <c r="A167" s="20">
        <v>1101004</v>
      </c>
      <c r="B167" s="78" t="s">
        <v>260</v>
      </c>
      <c r="C167" s="22">
        <f>SUM(ENERO:DICIEMBRE!C167)</f>
        <v>181</v>
      </c>
      <c r="D167" s="22">
        <f>SUM(ENERO:DICIEMBRE!D167)</f>
        <v>181</v>
      </c>
      <c r="E167" s="22">
        <f>SUM(ENERO:DICIEMBRE!E167)</f>
        <v>2917720</v>
      </c>
      <c r="F167" s="7"/>
      <c r="G167" s="7"/>
      <c r="H167" s="7"/>
      <c r="I167" s="7"/>
      <c r="J167" s="7"/>
      <c r="K167" s="7"/>
      <c r="L167" s="7"/>
      <c r="M167" s="7"/>
      <c r="N167" s="7"/>
    </row>
    <row r="168" spans="1:14" s="3" customFormat="1" ht="15" customHeight="1" x14ac:dyDescent="0.15">
      <c r="A168" s="25">
        <v>1101006</v>
      </c>
      <c r="B168" s="81" t="s">
        <v>261</v>
      </c>
      <c r="C168" s="22">
        <f>SUM(ENERO:DICIEMBRE!C168)</f>
        <v>0</v>
      </c>
      <c r="D168" s="22">
        <f>SUM(ENERO:DICIEMBRE!D168)</f>
        <v>0</v>
      </c>
      <c r="E168" s="22">
        <f>SUM(ENERO:DICIEMBRE!E168)</f>
        <v>0</v>
      </c>
      <c r="F168" s="7"/>
      <c r="G168" s="7"/>
      <c r="H168" s="7"/>
      <c r="I168" s="7"/>
      <c r="J168" s="7"/>
      <c r="K168" s="7"/>
      <c r="L168" s="7"/>
      <c r="M168" s="7"/>
      <c r="N168" s="7"/>
    </row>
    <row r="169" spans="1:14" s="3" customFormat="1" ht="15" customHeight="1" x14ac:dyDescent="0.15">
      <c r="A169" s="25" t="s">
        <v>262</v>
      </c>
      <c r="B169" s="81" t="s">
        <v>263</v>
      </c>
      <c r="C169" s="22">
        <f>SUM(ENERO:DICIEMBRE!C169)</f>
        <v>10290</v>
      </c>
      <c r="D169" s="22">
        <f>SUM(ENERO:DICIEMBRE!D169)</f>
        <v>10103</v>
      </c>
      <c r="E169" s="22">
        <f>SUM(ENERO:DICIEMBRE!E169)</f>
        <v>55768560</v>
      </c>
      <c r="F169" s="7"/>
      <c r="G169" s="7"/>
      <c r="H169" s="7"/>
      <c r="I169" s="7"/>
      <c r="J169" s="7"/>
      <c r="K169" s="7"/>
      <c r="L169" s="7"/>
      <c r="M169" s="7"/>
      <c r="N169" s="7"/>
    </row>
    <row r="170" spans="1:14" s="3" customFormat="1" ht="24" customHeight="1" x14ac:dyDescent="0.15">
      <c r="A170" s="25" t="s">
        <v>264</v>
      </c>
      <c r="B170" s="81" t="s">
        <v>265</v>
      </c>
      <c r="C170" s="22">
        <f>SUM(ENERO:DICIEMBRE!C170)</f>
        <v>210</v>
      </c>
      <c r="D170" s="22">
        <f>SUM(ENERO:DICIEMBRE!D170)</f>
        <v>210</v>
      </c>
      <c r="E170" s="22">
        <f>SUM(ENERO:DICIEMBRE!E170)</f>
        <v>3265500</v>
      </c>
      <c r="F170" s="7"/>
      <c r="G170" s="7"/>
      <c r="H170" s="7"/>
      <c r="I170" s="7"/>
      <c r="J170" s="7"/>
      <c r="K170" s="7"/>
      <c r="L170" s="7"/>
      <c r="M170" s="7"/>
      <c r="N170" s="7"/>
    </row>
    <row r="171" spans="1:14" s="3" customFormat="1" ht="24" customHeight="1" x14ac:dyDescent="0.15">
      <c r="A171" s="25" t="s">
        <v>266</v>
      </c>
      <c r="B171" s="81" t="s">
        <v>267</v>
      </c>
      <c r="C171" s="22">
        <f>SUM(ENERO:DICIEMBRE!C171)</f>
        <v>521</v>
      </c>
      <c r="D171" s="22">
        <f>SUM(ENERO:DICIEMBRE!D171)</f>
        <v>521</v>
      </c>
      <c r="E171" s="22">
        <f>SUM(ENERO:DICIEMBRE!E171)</f>
        <v>13743980</v>
      </c>
      <c r="F171" s="7"/>
      <c r="G171" s="7"/>
      <c r="H171" s="7"/>
      <c r="I171" s="7"/>
      <c r="J171" s="7"/>
      <c r="K171" s="7"/>
      <c r="L171" s="7"/>
      <c r="M171" s="7"/>
      <c r="N171" s="7"/>
    </row>
    <row r="172" spans="1:14" s="3" customFormat="1" ht="15" customHeight="1" x14ac:dyDescent="0.15">
      <c r="A172" s="25" t="s">
        <v>268</v>
      </c>
      <c r="B172" s="81" t="s">
        <v>269</v>
      </c>
      <c r="C172" s="22">
        <f>SUM(ENERO:DICIEMBRE!C172)</f>
        <v>0</v>
      </c>
      <c r="D172" s="22">
        <f>SUM(ENERO:DICIEMBRE!D172)</f>
        <v>0</v>
      </c>
      <c r="E172" s="22">
        <f>SUM(ENERO:DICIEMBRE!E172)</f>
        <v>0</v>
      </c>
      <c r="F172" s="7"/>
      <c r="G172" s="7"/>
      <c r="H172" s="7"/>
      <c r="I172" s="7"/>
      <c r="J172" s="7"/>
      <c r="K172" s="7"/>
      <c r="L172" s="7"/>
      <c r="M172" s="7"/>
      <c r="N172" s="7"/>
    </row>
    <row r="173" spans="1:14" s="3" customFormat="1" ht="15" customHeight="1" x14ac:dyDescent="0.15">
      <c r="A173" s="25" t="s">
        <v>270</v>
      </c>
      <c r="B173" s="81" t="s">
        <v>271</v>
      </c>
      <c r="C173" s="22">
        <f>SUM(ENERO:DICIEMBRE!C173)</f>
        <v>1714</v>
      </c>
      <c r="D173" s="22">
        <f>SUM(ENERO:DICIEMBRE!D173)</f>
        <v>1710</v>
      </c>
      <c r="E173" s="22">
        <f>SUM(ENERO:DICIEMBRE!E173)</f>
        <v>95982300</v>
      </c>
      <c r="F173" s="7"/>
      <c r="G173" s="7"/>
      <c r="H173" s="7"/>
      <c r="I173" s="7"/>
      <c r="J173" s="7"/>
      <c r="K173" s="7"/>
      <c r="L173" s="7"/>
      <c r="M173" s="7"/>
      <c r="N173" s="7"/>
    </row>
    <row r="174" spans="1:14" s="3" customFormat="1" ht="24" customHeight="1" x14ac:dyDescent="0.15">
      <c r="A174" s="25" t="s">
        <v>272</v>
      </c>
      <c r="B174" s="81" t="s">
        <v>273</v>
      </c>
      <c r="C174" s="22">
        <f>SUM(ENERO:DICIEMBRE!C174)</f>
        <v>0</v>
      </c>
      <c r="D174" s="22">
        <f>SUM(ENERO:DICIEMBRE!D174)</f>
        <v>0</v>
      </c>
      <c r="E174" s="22">
        <f>SUM(ENERO:DICIEMBRE!E174)</f>
        <v>0</v>
      </c>
      <c r="F174" s="7"/>
      <c r="G174" s="7"/>
      <c r="H174" s="7"/>
      <c r="I174" s="7"/>
      <c r="J174" s="7"/>
      <c r="K174" s="7"/>
      <c r="L174" s="7"/>
      <c r="M174" s="7"/>
      <c r="N174" s="7"/>
    </row>
    <row r="175" spans="1:14" s="3" customFormat="1" ht="15" customHeight="1" x14ac:dyDescent="0.15">
      <c r="A175" s="25" t="s">
        <v>274</v>
      </c>
      <c r="B175" s="81" t="s">
        <v>275</v>
      </c>
      <c r="C175" s="22">
        <f>SUM(ENERO:DICIEMBRE!C175)</f>
        <v>0</v>
      </c>
      <c r="D175" s="22">
        <f>SUM(ENERO:DICIEMBRE!D175)</f>
        <v>0</v>
      </c>
      <c r="E175" s="22">
        <f>SUM(ENERO:DICIEMBRE!E175)</f>
        <v>0</v>
      </c>
      <c r="F175" s="7"/>
      <c r="G175" s="7"/>
      <c r="H175" s="7"/>
      <c r="I175" s="7"/>
      <c r="J175" s="7"/>
      <c r="K175" s="7"/>
      <c r="L175" s="7"/>
      <c r="M175" s="7"/>
      <c r="N175" s="7"/>
    </row>
    <row r="176" spans="1:14" s="3" customFormat="1" ht="15" customHeight="1" x14ac:dyDescent="0.15">
      <c r="A176" s="25" t="s">
        <v>276</v>
      </c>
      <c r="B176" s="81" t="s">
        <v>277</v>
      </c>
      <c r="C176" s="22">
        <f>SUM(ENERO:DICIEMBRE!C176)</f>
        <v>0</v>
      </c>
      <c r="D176" s="22">
        <f>SUM(ENERO:DICIEMBRE!D176)</f>
        <v>0</v>
      </c>
      <c r="E176" s="22">
        <f>SUM(ENERO:DICIEMBRE!E176)</f>
        <v>0</v>
      </c>
      <c r="F176" s="7"/>
      <c r="G176" s="7"/>
      <c r="H176" s="7"/>
      <c r="I176" s="7"/>
      <c r="J176" s="7"/>
      <c r="K176" s="7"/>
      <c r="L176" s="7"/>
      <c r="M176" s="7"/>
      <c r="N176" s="7"/>
    </row>
    <row r="177" spans="1:14" s="3" customFormat="1" ht="15" customHeight="1" x14ac:dyDescent="0.15">
      <c r="A177" s="25" t="s">
        <v>278</v>
      </c>
      <c r="B177" s="81" t="s">
        <v>279</v>
      </c>
      <c r="C177" s="22">
        <f>SUM(ENERO:DICIEMBRE!C177)</f>
        <v>0</v>
      </c>
      <c r="D177" s="22">
        <f>SUM(ENERO:DICIEMBRE!D177)</f>
        <v>0</v>
      </c>
      <c r="E177" s="22">
        <f>SUM(ENERO:DICIEMBRE!E177)</f>
        <v>0</v>
      </c>
      <c r="F177" s="7"/>
      <c r="G177" s="7"/>
      <c r="H177" s="7"/>
      <c r="I177" s="7"/>
      <c r="J177" s="7"/>
      <c r="K177" s="7"/>
      <c r="L177" s="7"/>
      <c r="M177" s="7"/>
      <c r="N177" s="7"/>
    </row>
    <row r="178" spans="1:14" s="3" customFormat="1" ht="15" customHeight="1" x14ac:dyDescent="0.15">
      <c r="A178" s="25" t="s">
        <v>280</v>
      </c>
      <c r="B178" s="81" t="s">
        <v>281</v>
      </c>
      <c r="C178" s="22">
        <f>SUM(ENERO:DICIEMBRE!C178)</f>
        <v>0</v>
      </c>
      <c r="D178" s="22">
        <f>SUM(ENERO:DICIEMBRE!D178)</f>
        <v>0</v>
      </c>
      <c r="E178" s="22">
        <f>SUM(ENERO:DICIEMBRE!E178)</f>
        <v>0</v>
      </c>
      <c r="F178" s="7"/>
      <c r="G178" s="7"/>
      <c r="H178" s="7"/>
      <c r="I178" s="7"/>
      <c r="J178" s="7"/>
      <c r="K178" s="7"/>
      <c r="L178" s="7"/>
      <c r="M178" s="7"/>
      <c r="N178" s="7"/>
    </row>
    <row r="179" spans="1:14" s="3" customFormat="1" ht="15" customHeight="1" x14ac:dyDescent="0.15">
      <c r="A179" s="25" t="s">
        <v>282</v>
      </c>
      <c r="B179" s="81" t="s">
        <v>283</v>
      </c>
      <c r="C179" s="22">
        <f>SUM(ENERO:DICIEMBRE!C179)</f>
        <v>0</v>
      </c>
      <c r="D179" s="22">
        <f>SUM(ENERO:DICIEMBRE!D179)</f>
        <v>0</v>
      </c>
      <c r="E179" s="22">
        <f>SUM(ENERO:DICIEMBRE!E179)</f>
        <v>0</v>
      </c>
      <c r="F179" s="7"/>
      <c r="G179" s="7"/>
      <c r="H179" s="7"/>
      <c r="I179" s="7"/>
      <c r="J179" s="7"/>
      <c r="K179" s="7"/>
      <c r="L179" s="7"/>
      <c r="M179" s="7"/>
      <c r="N179" s="7"/>
    </row>
    <row r="180" spans="1:14" s="3" customFormat="1" ht="15" customHeight="1" x14ac:dyDescent="0.15">
      <c r="A180" s="25" t="s">
        <v>284</v>
      </c>
      <c r="B180" s="81" t="s">
        <v>285</v>
      </c>
      <c r="C180" s="22">
        <f>SUM(ENERO:DICIEMBRE!C180)</f>
        <v>0</v>
      </c>
      <c r="D180" s="22">
        <f>SUM(ENERO:DICIEMBRE!D180)</f>
        <v>0</v>
      </c>
      <c r="E180" s="22">
        <f>SUM(ENERO:DICIEMBRE!E180)</f>
        <v>0</v>
      </c>
      <c r="F180" s="7"/>
      <c r="G180" s="7"/>
      <c r="H180" s="7"/>
      <c r="I180" s="7"/>
      <c r="J180" s="7"/>
      <c r="K180" s="7"/>
      <c r="L180" s="7"/>
      <c r="M180" s="7"/>
      <c r="N180" s="7"/>
    </row>
    <row r="181" spans="1:14" s="3" customFormat="1" ht="15" customHeight="1" x14ac:dyDescent="0.15">
      <c r="A181" s="25" t="s">
        <v>286</v>
      </c>
      <c r="B181" s="81" t="s">
        <v>287</v>
      </c>
      <c r="C181" s="22">
        <f>SUM(ENERO:DICIEMBRE!C181)</f>
        <v>0</v>
      </c>
      <c r="D181" s="22">
        <f>SUM(ENERO:DICIEMBRE!D181)</f>
        <v>0</v>
      </c>
      <c r="E181" s="22">
        <f>SUM(ENERO:DICIEMBRE!E181)</f>
        <v>0</v>
      </c>
      <c r="F181" s="7"/>
      <c r="G181" s="7"/>
      <c r="H181" s="7"/>
      <c r="I181" s="7"/>
      <c r="J181" s="7"/>
      <c r="K181" s="7"/>
      <c r="L181" s="7"/>
      <c r="M181" s="7"/>
      <c r="N181" s="7"/>
    </row>
    <row r="182" spans="1:14" s="3" customFormat="1" ht="15" customHeight="1" x14ac:dyDescent="0.15">
      <c r="A182" s="25" t="s">
        <v>288</v>
      </c>
      <c r="B182" s="81" t="s">
        <v>289</v>
      </c>
      <c r="C182" s="22">
        <f>SUM(ENERO:DICIEMBRE!C182)</f>
        <v>0</v>
      </c>
      <c r="D182" s="22">
        <f>SUM(ENERO:DICIEMBRE!D182)</f>
        <v>0</v>
      </c>
      <c r="E182" s="22">
        <f>SUM(ENERO:DICIEMBRE!E182)</f>
        <v>0</v>
      </c>
      <c r="F182" s="7"/>
      <c r="G182" s="7"/>
      <c r="H182" s="7"/>
      <c r="I182" s="7"/>
      <c r="J182" s="7"/>
      <c r="K182" s="7"/>
      <c r="L182" s="7"/>
      <c r="M182" s="7"/>
      <c r="N182" s="7"/>
    </row>
    <row r="183" spans="1:14" s="3" customFormat="1" ht="24" customHeight="1" x14ac:dyDescent="0.15">
      <c r="A183" s="25" t="s">
        <v>290</v>
      </c>
      <c r="B183" s="81" t="s">
        <v>291</v>
      </c>
      <c r="C183" s="22">
        <f>SUM(ENERO:DICIEMBRE!C183)</f>
        <v>0</v>
      </c>
      <c r="D183" s="22">
        <f>SUM(ENERO:DICIEMBRE!D183)</f>
        <v>0</v>
      </c>
      <c r="E183" s="22">
        <f>SUM(ENERO:DICIEMBRE!E183)</f>
        <v>0</v>
      </c>
      <c r="F183" s="7"/>
      <c r="G183" s="7"/>
      <c r="H183" s="7"/>
      <c r="I183" s="7"/>
      <c r="J183" s="7"/>
      <c r="K183" s="7"/>
      <c r="L183" s="7"/>
      <c r="M183" s="7"/>
      <c r="N183" s="7"/>
    </row>
    <row r="184" spans="1:14" s="3" customFormat="1" ht="15" customHeight="1" x14ac:dyDescent="0.15">
      <c r="A184" s="25" t="s">
        <v>292</v>
      </c>
      <c r="B184" s="81" t="s">
        <v>293</v>
      </c>
      <c r="C184" s="22">
        <f>SUM(ENERO:DICIEMBRE!C184)</f>
        <v>0</v>
      </c>
      <c r="D184" s="22">
        <f>SUM(ENERO:DICIEMBRE!D184)</f>
        <v>0</v>
      </c>
      <c r="E184" s="22">
        <f>SUM(ENERO:DICIEMBRE!E184)</f>
        <v>0</v>
      </c>
      <c r="F184" s="7"/>
      <c r="G184" s="7"/>
      <c r="H184" s="7"/>
      <c r="I184" s="7"/>
      <c r="J184" s="7"/>
      <c r="K184" s="7"/>
      <c r="L184" s="7"/>
      <c r="M184" s="7"/>
      <c r="N184" s="7"/>
    </row>
    <row r="185" spans="1:14" s="3" customFormat="1" ht="15" customHeight="1" x14ac:dyDescent="0.15">
      <c r="A185" s="25" t="s">
        <v>294</v>
      </c>
      <c r="B185" s="81" t="s">
        <v>295</v>
      </c>
      <c r="C185" s="22">
        <f>SUM(ENERO:DICIEMBRE!C185)</f>
        <v>0</v>
      </c>
      <c r="D185" s="22">
        <f>SUM(ENERO:DICIEMBRE!D185)</f>
        <v>0</v>
      </c>
      <c r="E185" s="22">
        <f>SUM(ENERO:DICIEMBRE!E185)</f>
        <v>0</v>
      </c>
      <c r="F185" s="7"/>
      <c r="G185" s="7"/>
      <c r="H185" s="7"/>
      <c r="I185" s="7"/>
      <c r="J185" s="7"/>
      <c r="K185" s="7"/>
      <c r="L185" s="7"/>
      <c r="M185" s="7"/>
      <c r="N185" s="7"/>
    </row>
    <row r="186" spans="1:14" s="3" customFormat="1" ht="15" customHeight="1" x14ac:dyDescent="0.15">
      <c r="A186" s="25" t="s">
        <v>296</v>
      </c>
      <c r="B186" s="81" t="s">
        <v>297</v>
      </c>
      <c r="C186" s="22">
        <f>SUM(ENERO:DICIEMBRE!C186)</f>
        <v>0</v>
      </c>
      <c r="D186" s="22">
        <f>SUM(ENERO:DICIEMBRE!D186)</f>
        <v>0</v>
      </c>
      <c r="E186" s="22">
        <f>SUM(ENERO:DICIEMBRE!E186)</f>
        <v>0</v>
      </c>
      <c r="F186" s="7"/>
      <c r="G186" s="7"/>
      <c r="H186" s="7"/>
      <c r="I186" s="7"/>
      <c r="J186" s="7"/>
      <c r="K186" s="7"/>
      <c r="L186" s="7"/>
      <c r="M186" s="7"/>
      <c r="N186" s="7"/>
    </row>
    <row r="187" spans="1:14" s="3" customFormat="1" ht="15" customHeight="1" x14ac:dyDescent="0.15">
      <c r="A187" s="25" t="s">
        <v>298</v>
      </c>
      <c r="B187" s="81" t="s">
        <v>299</v>
      </c>
      <c r="C187" s="22">
        <f>SUM(ENERO:DICIEMBRE!C187)</f>
        <v>0</v>
      </c>
      <c r="D187" s="22">
        <f>SUM(ENERO:DICIEMBRE!D187)</f>
        <v>0</v>
      </c>
      <c r="E187" s="22">
        <f>SUM(ENERO:DICIEMBRE!E187)</f>
        <v>0</v>
      </c>
      <c r="F187" s="7"/>
      <c r="G187" s="7"/>
      <c r="H187" s="7"/>
      <c r="I187" s="7"/>
      <c r="J187" s="7"/>
      <c r="K187" s="7"/>
      <c r="L187" s="7"/>
      <c r="M187" s="7"/>
      <c r="N187" s="7"/>
    </row>
    <row r="188" spans="1:14" s="3" customFormat="1" ht="15" customHeight="1" x14ac:dyDescent="0.15">
      <c r="A188" s="25" t="s">
        <v>300</v>
      </c>
      <c r="B188" s="81" t="s">
        <v>301</v>
      </c>
      <c r="C188" s="22">
        <f>SUM(ENERO:DICIEMBRE!C188)</f>
        <v>0</v>
      </c>
      <c r="D188" s="22">
        <f>SUM(ENERO:DICIEMBRE!D188)</f>
        <v>0</v>
      </c>
      <c r="E188" s="22">
        <f>SUM(ENERO:DICIEMBRE!E188)</f>
        <v>0</v>
      </c>
      <c r="F188" s="7"/>
      <c r="G188" s="7"/>
      <c r="H188" s="7"/>
      <c r="I188" s="7"/>
      <c r="J188" s="7"/>
      <c r="K188" s="7"/>
      <c r="L188" s="7"/>
      <c r="M188" s="7"/>
      <c r="N188" s="7"/>
    </row>
    <row r="189" spans="1:14" s="3" customFormat="1" ht="15" customHeight="1" x14ac:dyDescent="0.15">
      <c r="A189" s="25" t="s">
        <v>302</v>
      </c>
      <c r="B189" s="81" t="s">
        <v>303</v>
      </c>
      <c r="C189" s="22">
        <f>SUM(ENERO:DICIEMBRE!C189)</f>
        <v>0</v>
      </c>
      <c r="D189" s="22">
        <f>SUM(ENERO:DICIEMBRE!D189)</f>
        <v>0</v>
      </c>
      <c r="E189" s="22">
        <f>SUM(ENERO:DICIEMBRE!E189)</f>
        <v>0</v>
      </c>
      <c r="F189" s="7"/>
      <c r="G189" s="7"/>
      <c r="H189" s="7"/>
      <c r="I189" s="7"/>
      <c r="J189" s="7"/>
      <c r="K189" s="7"/>
      <c r="L189" s="7"/>
      <c r="M189" s="7"/>
      <c r="N189" s="7"/>
    </row>
    <row r="190" spans="1:14" s="3" customFormat="1" ht="15" customHeight="1" x14ac:dyDescent="0.15">
      <c r="A190" s="25" t="s">
        <v>304</v>
      </c>
      <c r="B190" s="81" t="s">
        <v>305</v>
      </c>
      <c r="C190" s="22">
        <f>SUM(ENERO:DICIEMBRE!C190)</f>
        <v>0</v>
      </c>
      <c r="D190" s="22">
        <f>SUM(ENERO:DICIEMBRE!D190)</f>
        <v>0</v>
      </c>
      <c r="E190" s="22">
        <f>SUM(ENERO:DICIEMBRE!E190)</f>
        <v>0</v>
      </c>
      <c r="F190" s="7"/>
      <c r="G190" s="7"/>
      <c r="H190" s="7"/>
      <c r="I190" s="7"/>
      <c r="J190" s="7"/>
      <c r="K190" s="7"/>
      <c r="L190" s="7"/>
      <c r="M190" s="7"/>
      <c r="N190" s="7"/>
    </row>
    <row r="191" spans="1:14" s="3" customFormat="1" ht="15" customHeight="1" x14ac:dyDescent="0.15">
      <c r="A191" s="25" t="s">
        <v>306</v>
      </c>
      <c r="B191" s="81" t="s">
        <v>307</v>
      </c>
      <c r="C191" s="22">
        <f>SUM(ENERO:DICIEMBRE!C191)</f>
        <v>0</v>
      </c>
      <c r="D191" s="22">
        <f>SUM(ENERO:DICIEMBRE!D191)</f>
        <v>0</v>
      </c>
      <c r="E191" s="22">
        <f>SUM(ENERO:DICIEMBRE!E191)</f>
        <v>0</v>
      </c>
      <c r="F191" s="7"/>
      <c r="G191" s="7"/>
      <c r="H191" s="7"/>
      <c r="I191" s="7"/>
      <c r="J191" s="7"/>
      <c r="K191" s="7"/>
      <c r="L191" s="7"/>
      <c r="M191" s="7"/>
      <c r="N191" s="7"/>
    </row>
    <row r="192" spans="1:14" s="3" customFormat="1" ht="15" customHeight="1" x14ac:dyDescent="0.15">
      <c r="A192" s="25" t="s">
        <v>308</v>
      </c>
      <c r="B192" s="81" t="s">
        <v>309</v>
      </c>
      <c r="C192" s="22">
        <f>SUM(ENERO:DICIEMBRE!C192)</f>
        <v>0</v>
      </c>
      <c r="D192" s="22">
        <f>SUM(ENERO:DICIEMBRE!D192)</f>
        <v>0</v>
      </c>
      <c r="E192" s="22">
        <f>SUM(ENERO:DICIEMBRE!E192)</f>
        <v>0</v>
      </c>
      <c r="F192" s="7"/>
      <c r="G192" s="7"/>
      <c r="H192" s="7"/>
      <c r="I192" s="7"/>
      <c r="J192" s="7"/>
      <c r="K192" s="7"/>
      <c r="L192" s="7"/>
      <c r="M192" s="7"/>
      <c r="N192" s="7"/>
    </row>
    <row r="193" spans="1:14" s="3" customFormat="1" ht="15" customHeight="1" x14ac:dyDescent="0.15">
      <c r="A193" s="25">
        <v>1801001</v>
      </c>
      <c r="B193" s="81" t="s">
        <v>310</v>
      </c>
      <c r="C193" s="22">
        <f>SUM(ENERO:DICIEMBRE!C193)</f>
        <v>1064</v>
      </c>
      <c r="D193" s="22">
        <f>SUM(ENERO:DICIEMBRE!D193)</f>
        <v>1059</v>
      </c>
      <c r="E193" s="22">
        <f>SUM(ENERO:DICIEMBRE!E193)</f>
        <v>40347900</v>
      </c>
      <c r="F193" s="7"/>
      <c r="G193" s="7"/>
      <c r="H193" s="7"/>
      <c r="I193" s="7"/>
      <c r="J193" s="7"/>
      <c r="K193" s="7"/>
      <c r="L193" s="7"/>
      <c r="M193" s="7"/>
      <c r="N193" s="7"/>
    </row>
    <row r="194" spans="1:14" s="3" customFormat="1" ht="15" customHeight="1" x14ac:dyDescent="0.15">
      <c r="A194" s="25">
        <v>1801003</v>
      </c>
      <c r="B194" s="81" t="s">
        <v>311</v>
      </c>
      <c r="C194" s="22">
        <f>SUM(ENERO:DICIEMBRE!C194)</f>
        <v>0</v>
      </c>
      <c r="D194" s="22">
        <f>SUM(ENERO:DICIEMBRE!D194)</f>
        <v>0</v>
      </c>
      <c r="E194" s="22">
        <f>SUM(ENERO:DICIEMBRE!E194)</f>
        <v>0</v>
      </c>
      <c r="F194" s="7"/>
      <c r="G194" s="7"/>
      <c r="H194" s="7"/>
      <c r="I194" s="7"/>
      <c r="J194" s="7"/>
      <c r="K194" s="7"/>
      <c r="L194" s="7"/>
      <c r="M194" s="7"/>
      <c r="N194" s="7"/>
    </row>
    <row r="195" spans="1:14" s="3" customFormat="1" ht="15" customHeight="1" x14ac:dyDescent="0.15">
      <c r="A195" s="25">
        <v>1801006</v>
      </c>
      <c r="B195" s="81" t="s">
        <v>312</v>
      </c>
      <c r="C195" s="22">
        <f>SUM(ENERO:DICIEMBRE!C195)</f>
        <v>264</v>
      </c>
      <c r="D195" s="22">
        <f>SUM(ENERO:DICIEMBRE!D195)</f>
        <v>212</v>
      </c>
      <c r="E195" s="22">
        <f>SUM(ENERO:DICIEMBRE!E195)</f>
        <v>10377400</v>
      </c>
      <c r="F195" s="7"/>
      <c r="G195" s="7"/>
      <c r="H195" s="7"/>
      <c r="I195" s="7"/>
      <c r="J195" s="7"/>
      <c r="K195" s="7"/>
      <c r="L195" s="7"/>
      <c r="M195" s="7"/>
      <c r="N195" s="7"/>
    </row>
    <row r="196" spans="1:14" s="3" customFormat="1" ht="15" customHeight="1" x14ac:dyDescent="0.15">
      <c r="A196" s="25">
        <v>1401001</v>
      </c>
      <c r="B196" s="81" t="s">
        <v>313</v>
      </c>
      <c r="C196" s="22">
        <f>SUM(ENERO:DICIEMBRE!C196)</f>
        <v>39</v>
      </c>
      <c r="D196" s="22">
        <f>SUM(ENERO:DICIEMBRE!D196)</f>
        <v>39</v>
      </c>
      <c r="E196" s="22">
        <f>SUM(ENERO:DICIEMBRE!E196)</f>
        <v>401700</v>
      </c>
      <c r="F196" s="7"/>
      <c r="G196" s="7"/>
      <c r="H196" s="7"/>
      <c r="I196" s="7"/>
      <c r="J196" s="7"/>
      <c r="K196" s="7"/>
      <c r="L196" s="7"/>
      <c r="M196" s="7"/>
      <c r="N196" s="7"/>
    </row>
    <row r="197" spans="1:14" s="3" customFormat="1" ht="24" customHeight="1" x14ac:dyDescent="0.15">
      <c r="A197" s="25">
        <v>1101113</v>
      </c>
      <c r="B197" s="81" t="s">
        <v>314</v>
      </c>
      <c r="C197" s="22">
        <f>SUM(ENERO:DICIEMBRE!C197)</f>
        <v>0</v>
      </c>
      <c r="D197" s="22">
        <f>SUM(ENERO:DICIEMBRE!D197)</f>
        <v>0</v>
      </c>
      <c r="E197" s="22">
        <f>SUM(ENERO:DICIEMBRE!E197)</f>
        <v>0</v>
      </c>
      <c r="F197" s="7"/>
      <c r="G197" s="7"/>
      <c r="H197" s="7"/>
      <c r="I197" s="7"/>
      <c r="J197" s="7"/>
      <c r="K197" s="7"/>
      <c r="L197" s="7"/>
      <c r="M197" s="7"/>
      <c r="N197" s="7"/>
    </row>
    <row r="198" spans="1:14" s="3" customFormat="1" ht="24" customHeight="1" x14ac:dyDescent="0.15">
      <c r="A198" s="25">
        <v>1101140</v>
      </c>
      <c r="B198" s="81" t="s">
        <v>315</v>
      </c>
      <c r="C198" s="22">
        <f>SUM(ENERO:DICIEMBRE!C198)</f>
        <v>0</v>
      </c>
      <c r="D198" s="22">
        <f>SUM(ENERO:DICIEMBRE!D198)</f>
        <v>0</v>
      </c>
      <c r="E198" s="22">
        <f>SUM(ENERO:DICIEMBRE!E198)</f>
        <v>0</v>
      </c>
      <c r="F198" s="7"/>
      <c r="G198" s="7"/>
      <c r="H198" s="7"/>
      <c r="I198" s="7"/>
      <c r="J198" s="7"/>
      <c r="K198" s="7"/>
      <c r="L198" s="7"/>
      <c r="M198" s="7"/>
      <c r="N198" s="7"/>
    </row>
    <row r="199" spans="1:14" s="3" customFormat="1" ht="15" customHeight="1" x14ac:dyDescent="0.15">
      <c r="A199" s="25">
        <v>1101141</v>
      </c>
      <c r="B199" s="81" t="s">
        <v>316</v>
      </c>
      <c r="C199" s="22">
        <f>SUM(ENERO:DICIEMBRE!C199)</f>
        <v>9</v>
      </c>
      <c r="D199" s="22">
        <f>SUM(ENERO:DICIEMBRE!D199)</f>
        <v>9</v>
      </c>
      <c r="E199" s="22">
        <f>SUM(ENERO:DICIEMBRE!E199)</f>
        <v>2267190</v>
      </c>
      <c r="F199" s="7"/>
      <c r="G199" s="7"/>
      <c r="H199" s="7"/>
      <c r="I199" s="7"/>
      <c r="J199" s="7"/>
      <c r="K199" s="7"/>
      <c r="L199" s="7"/>
      <c r="M199" s="7"/>
      <c r="N199" s="7"/>
    </row>
    <row r="200" spans="1:14" s="3" customFormat="1" ht="15" customHeight="1" x14ac:dyDescent="0.15">
      <c r="A200" s="38">
        <v>1101142</v>
      </c>
      <c r="B200" s="108" t="s">
        <v>317</v>
      </c>
      <c r="C200" s="22">
        <f>SUM(ENERO:DICIEMBRE!C200)</f>
        <v>22</v>
      </c>
      <c r="D200" s="22">
        <f>SUM(ENERO:DICIEMBRE!D200)</f>
        <v>22</v>
      </c>
      <c r="E200" s="22">
        <f>SUM(ENERO:DICIEMBRE!E200)</f>
        <v>25271840</v>
      </c>
      <c r="F200" s="7"/>
      <c r="G200" s="7"/>
      <c r="H200" s="7"/>
      <c r="I200" s="7"/>
      <c r="J200" s="7"/>
      <c r="K200" s="7"/>
      <c r="L200" s="7"/>
      <c r="M200" s="7"/>
      <c r="N200" s="7"/>
    </row>
    <row r="201" spans="1:14" s="3" customFormat="1" ht="15" customHeight="1" x14ac:dyDescent="0.15">
      <c r="A201" s="122"/>
      <c r="B201" s="109" t="s">
        <v>318</v>
      </c>
      <c r="C201" s="163">
        <f>SUM(C167:C200)</f>
        <v>14314</v>
      </c>
      <c r="D201" s="163">
        <f>SUM(D167:D200)</f>
        <v>14066</v>
      </c>
      <c r="E201" s="164">
        <f>SUM(E167:E200)</f>
        <v>250344090</v>
      </c>
      <c r="F201" s="7"/>
      <c r="G201" s="7"/>
      <c r="H201" s="7"/>
      <c r="I201" s="7"/>
      <c r="J201" s="7"/>
      <c r="K201" s="7"/>
      <c r="L201" s="7"/>
      <c r="M201" s="7"/>
      <c r="N201" s="7"/>
    </row>
    <row r="202" spans="1:14" s="3" customFormat="1" ht="24.95" customHeight="1" x14ac:dyDescent="0.15">
      <c r="A202" s="165" t="s">
        <v>319</v>
      </c>
      <c r="B202" s="166"/>
      <c r="C202" s="167"/>
      <c r="D202" s="167"/>
      <c r="E202" s="168"/>
      <c r="F202" s="7"/>
      <c r="G202" s="7"/>
      <c r="H202" s="7"/>
      <c r="I202" s="7"/>
      <c r="J202" s="7"/>
      <c r="K202" s="7"/>
      <c r="L202" s="7"/>
    </row>
    <row r="203" spans="1:14" s="3" customFormat="1" ht="35.1" customHeight="1" x14ac:dyDescent="0.15">
      <c r="A203" s="869" t="s">
        <v>5</v>
      </c>
      <c r="B203" s="174"/>
      <c r="C203" s="73" t="s">
        <v>7</v>
      </c>
      <c r="D203" s="159" t="s">
        <v>8</v>
      </c>
      <c r="E203" s="73" t="s">
        <v>9</v>
      </c>
      <c r="F203" s="7"/>
      <c r="G203" s="7"/>
      <c r="H203" s="7"/>
      <c r="I203" s="7"/>
      <c r="J203" s="7"/>
      <c r="K203" s="7"/>
      <c r="L203" s="7"/>
    </row>
    <row r="204" spans="1:14" s="3" customFormat="1" ht="15" customHeight="1" x14ac:dyDescent="0.15">
      <c r="A204" s="870"/>
      <c r="B204" s="171" t="s">
        <v>320</v>
      </c>
      <c r="C204" s="172">
        <f>SUM(C205:C218)</f>
        <v>0</v>
      </c>
      <c r="D204" s="172">
        <f>SUM(D205:D218)</f>
        <v>0</v>
      </c>
      <c r="E204" s="173">
        <f>SUM(E205:E218)</f>
        <v>0</v>
      </c>
      <c r="F204" s="7"/>
      <c r="G204" s="7"/>
      <c r="H204" s="7"/>
      <c r="I204" s="7"/>
      <c r="J204" s="7"/>
      <c r="K204" s="7"/>
      <c r="L204" s="7"/>
    </row>
    <row r="205" spans="1:14" s="3" customFormat="1" ht="15" customHeight="1" x14ac:dyDescent="0.15">
      <c r="A205" s="20" t="s">
        <v>321</v>
      </c>
      <c r="B205" s="78" t="s">
        <v>322</v>
      </c>
      <c r="C205" s="22">
        <f>SUM(ENERO:DICIEMBRE!C205)</f>
        <v>0</v>
      </c>
      <c r="D205" s="22">
        <f>SUM(ENERO:DICIEMBRE!D205)</f>
        <v>0</v>
      </c>
      <c r="E205" s="22">
        <f>SUM(ENERO:DICIEMBRE!E205)</f>
        <v>0</v>
      </c>
      <c r="F205" s="7"/>
      <c r="G205" s="7"/>
      <c r="H205" s="7"/>
      <c r="I205" s="7"/>
      <c r="J205" s="7"/>
      <c r="K205" s="7"/>
      <c r="L205" s="7"/>
    </row>
    <row r="206" spans="1:14" s="3" customFormat="1" ht="15" customHeight="1" x14ac:dyDescent="0.15">
      <c r="A206" s="25" t="s">
        <v>323</v>
      </c>
      <c r="B206" s="81" t="s">
        <v>324</v>
      </c>
      <c r="C206" s="22">
        <f>SUM(ENERO:DICIEMBRE!C206)</f>
        <v>0</v>
      </c>
      <c r="D206" s="22">
        <f>SUM(ENERO:DICIEMBRE!D206)</f>
        <v>0</v>
      </c>
      <c r="E206" s="22">
        <f>SUM(ENERO:DICIEMBRE!E206)</f>
        <v>0</v>
      </c>
      <c r="F206" s="7"/>
      <c r="G206" s="7"/>
      <c r="H206" s="7"/>
      <c r="I206" s="7"/>
      <c r="J206" s="7"/>
      <c r="K206" s="7"/>
      <c r="L206" s="7"/>
    </row>
    <row r="207" spans="1:14" s="3" customFormat="1" ht="15" customHeight="1" x14ac:dyDescent="0.15">
      <c r="A207" s="25" t="s">
        <v>325</v>
      </c>
      <c r="B207" s="81" t="s">
        <v>326</v>
      </c>
      <c r="C207" s="22">
        <f>SUM(ENERO:DICIEMBRE!C207)</f>
        <v>0</v>
      </c>
      <c r="D207" s="22">
        <f>SUM(ENERO:DICIEMBRE!D207)</f>
        <v>0</v>
      </c>
      <c r="E207" s="22">
        <f>SUM(ENERO:DICIEMBRE!E207)</f>
        <v>0</v>
      </c>
      <c r="F207" s="7"/>
      <c r="G207" s="7"/>
      <c r="H207" s="7"/>
      <c r="I207" s="7"/>
      <c r="J207" s="7"/>
      <c r="K207" s="7"/>
      <c r="L207" s="7"/>
    </row>
    <row r="208" spans="1:14" s="3" customFormat="1" ht="15" customHeight="1" x14ac:dyDescent="0.15">
      <c r="A208" s="25" t="s">
        <v>327</v>
      </c>
      <c r="B208" s="81" t="s">
        <v>328</v>
      </c>
      <c r="C208" s="22">
        <f>SUM(ENERO:DICIEMBRE!C208)</f>
        <v>0</v>
      </c>
      <c r="D208" s="22">
        <f>SUM(ENERO:DICIEMBRE!D208)</f>
        <v>0</v>
      </c>
      <c r="E208" s="22">
        <f>SUM(ENERO:DICIEMBRE!E208)</f>
        <v>0</v>
      </c>
      <c r="F208" s="7"/>
      <c r="G208" s="7"/>
      <c r="H208" s="7"/>
      <c r="I208" s="7"/>
      <c r="J208" s="7"/>
      <c r="K208" s="7"/>
      <c r="L208" s="7"/>
    </row>
    <row r="209" spans="1:12" s="3" customFormat="1" ht="15" customHeight="1" x14ac:dyDescent="0.15">
      <c r="A209" s="25" t="s">
        <v>329</v>
      </c>
      <c r="B209" s="81" t="s">
        <v>330</v>
      </c>
      <c r="C209" s="22">
        <f>SUM(ENERO:DICIEMBRE!C209)</f>
        <v>0</v>
      </c>
      <c r="D209" s="22">
        <f>SUM(ENERO:DICIEMBRE!D209)</f>
        <v>0</v>
      </c>
      <c r="E209" s="22">
        <f>SUM(ENERO:DICIEMBRE!E209)</f>
        <v>0</v>
      </c>
      <c r="F209" s="7"/>
      <c r="G209" s="7"/>
      <c r="H209" s="7"/>
      <c r="I209" s="7"/>
      <c r="J209" s="7"/>
      <c r="K209" s="7"/>
      <c r="L209" s="7"/>
    </row>
    <row r="210" spans="1:12" s="3" customFormat="1" ht="15" customHeight="1" x14ac:dyDescent="0.15">
      <c r="A210" s="25" t="s">
        <v>331</v>
      </c>
      <c r="B210" s="81" t="s">
        <v>332</v>
      </c>
      <c r="C210" s="22">
        <f>SUM(ENERO:DICIEMBRE!C210)</f>
        <v>0</v>
      </c>
      <c r="D210" s="22">
        <f>SUM(ENERO:DICIEMBRE!D210)</f>
        <v>0</v>
      </c>
      <c r="E210" s="22">
        <f>SUM(ENERO:DICIEMBRE!E210)</f>
        <v>0</v>
      </c>
      <c r="F210" s="7"/>
      <c r="G210" s="7"/>
      <c r="H210" s="7"/>
      <c r="I210" s="7"/>
      <c r="J210" s="7"/>
      <c r="K210" s="7"/>
      <c r="L210" s="7"/>
    </row>
    <row r="211" spans="1:12" s="3" customFormat="1" ht="15" customHeight="1" x14ac:dyDescent="0.15">
      <c r="A211" s="25" t="s">
        <v>333</v>
      </c>
      <c r="B211" s="81" t="s">
        <v>334</v>
      </c>
      <c r="C211" s="22">
        <f>SUM(ENERO:DICIEMBRE!C211)</f>
        <v>0</v>
      </c>
      <c r="D211" s="22">
        <f>SUM(ENERO:DICIEMBRE!D211)</f>
        <v>0</v>
      </c>
      <c r="E211" s="22">
        <f>SUM(ENERO:DICIEMBRE!E211)</f>
        <v>0</v>
      </c>
      <c r="F211" s="7"/>
      <c r="G211" s="7"/>
      <c r="H211" s="7"/>
      <c r="I211" s="7"/>
      <c r="J211" s="7"/>
      <c r="K211" s="7"/>
      <c r="L211" s="7"/>
    </row>
    <row r="212" spans="1:12" s="3" customFormat="1" ht="15" customHeight="1" x14ac:dyDescent="0.15">
      <c r="A212" s="25" t="s">
        <v>335</v>
      </c>
      <c r="B212" s="81" t="s">
        <v>336</v>
      </c>
      <c r="C212" s="22">
        <f>SUM(ENERO:DICIEMBRE!C212)</f>
        <v>0</v>
      </c>
      <c r="D212" s="22">
        <f>SUM(ENERO:DICIEMBRE!D212)</f>
        <v>0</v>
      </c>
      <c r="E212" s="22">
        <f>SUM(ENERO:DICIEMBRE!E212)</f>
        <v>0</v>
      </c>
      <c r="F212" s="7"/>
      <c r="G212" s="7"/>
      <c r="H212" s="7"/>
      <c r="I212" s="7"/>
      <c r="J212" s="7"/>
      <c r="K212" s="7"/>
      <c r="L212" s="7"/>
    </row>
    <row r="213" spans="1:12" s="3" customFormat="1" ht="15" customHeight="1" x14ac:dyDescent="0.15">
      <c r="A213" s="25" t="s">
        <v>337</v>
      </c>
      <c r="B213" s="81" t="s">
        <v>338</v>
      </c>
      <c r="C213" s="22">
        <f>SUM(ENERO:DICIEMBRE!C213)</f>
        <v>0</v>
      </c>
      <c r="D213" s="22">
        <f>SUM(ENERO:DICIEMBRE!D213)</f>
        <v>0</v>
      </c>
      <c r="E213" s="22">
        <f>SUM(ENERO:DICIEMBRE!E213)</f>
        <v>0</v>
      </c>
      <c r="F213" s="7"/>
      <c r="G213" s="7"/>
      <c r="H213" s="7"/>
      <c r="I213" s="7"/>
      <c r="J213" s="7"/>
      <c r="K213" s="7"/>
      <c r="L213" s="7"/>
    </row>
    <row r="214" spans="1:12" s="3" customFormat="1" ht="15" customHeight="1" x14ac:dyDescent="0.15">
      <c r="A214" s="25" t="s">
        <v>339</v>
      </c>
      <c r="B214" s="81" t="s">
        <v>340</v>
      </c>
      <c r="C214" s="22">
        <f>SUM(ENERO:DICIEMBRE!C214)</f>
        <v>0</v>
      </c>
      <c r="D214" s="22">
        <f>SUM(ENERO:DICIEMBRE!D214)</f>
        <v>0</v>
      </c>
      <c r="E214" s="22">
        <f>SUM(ENERO:DICIEMBRE!E214)</f>
        <v>0</v>
      </c>
      <c r="F214" s="7"/>
      <c r="G214" s="7"/>
      <c r="H214" s="7"/>
      <c r="I214" s="7"/>
      <c r="J214" s="7"/>
      <c r="K214" s="7"/>
      <c r="L214" s="7"/>
    </row>
    <row r="215" spans="1:12" s="3" customFormat="1" ht="15" customHeight="1" x14ac:dyDescent="0.15">
      <c r="A215" s="25" t="s">
        <v>341</v>
      </c>
      <c r="B215" s="81" t="s">
        <v>342</v>
      </c>
      <c r="C215" s="22">
        <f>SUM(ENERO:DICIEMBRE!C215)</f>
        <v>0</v>
      </c>
      <c r="D215" s="22">
        <f>SUM(ENERO:DICIEMBRE!D215)</f>
        <v>0</v>
      </c>
      <c r="E215" s="22">
        <f>SUM(ENERO:DICIEMBRE!E215)</f>
        <v>0</v>
      </c>
      <c r="F215" s="7"/>
      <c r="G215" s="7"/>
      <c r="H215" s="7"/>
      <c r="I215" s="7"/>
      <c r="J215" s="7"/>
      <c r="K215" s="7"/>
      <c r="L215" s="7"/>
    </row>
    <row r="216" spans="1:12" s="3" customFormat="1" ht="15" customHeight="1" x14ac:dyDescent="0.15">
      <c r="A216" s="25" t="s">
        <v>343</v>
      </c>
      <c r="B216" s="81" t="s">
        <v>344</v>
      </c>
      <c r="C216" s="22">
        <f>SUM(ENERO:DICIEMBRE!C216)</f>
        <v>0</v>
      </c>
      <c r="D216" s="22">
        <f>SUM(ENERO:DICIEMBRE!D216)</f>
        <v>0</v>
      </c>
      <c r="E216" s="22">
        <f>SUM(ENERO:DICIEMBRE!E216)</f>
        <v>0</v>
      </c>
      <c r="F216" s="7"/>
      <c r="G216" s="7"/>
      <c r="H216" s="7"/>
      <c r="I216" s="7"/>
      <c r="J216" s="7"/>
      <c r="K216" s="7"/>
      <c r="L216" s="7"/>
    </row>
    <row r="217" spans="1:12" s="3" customFormat="1" ht="15" customHeight="1" x14ac:dyDescent="0.15">
      <c r="A217" s="25" t="s">
        <v>345</v>
      </c>
      <c r="B217" s="81" t="s">
        <v>346</v>
      </c>
      <c r="C217" s="22">
        <f>SUM(ENERO:DICIEMBRE!C217)</f>
        <v>0</v>
      </c>
      <c r="D217" s="22">
        <f>SUM(ENERO:DICIEMBRE!D217)</f>
        <v>0</v>
      </c>
      <c r="E217" s="22">
        <f>SUM(ENERO:DICIEMBRE!E217)</f>
        <v>0</v>
      </c>
      <c r="F217" s="7"/>
      <c r="G217" s="7"/>
      <c r="H217" s="7"/>
      <c r="I217" s="7"/>
      <c r="J217" s="7"/>
      <c r="K217" s="7"/>
      <c r="L217" s="7"/>
    </row>
    <row r="218" spans="1:12" s="3" customFormat="1" ht="15" customHeight="1" x14ac:dyDescent="0.15">
      <c r="A218" s="38" t="s">
        <v>347</v>
      </c>
      <c r="B218" s="108" t="s">
        <v>348</v>
      </c>
      <c r="C218" s="22">
        <f>SUM(ENERO:DICIEMBRE!C218)</f>
        <v>0</v>
      </c>
      <c r="D218" s="22">
        <f>SUM(ENERO:DICIEMBRE!D218)</f>
        <v>0</v>
      </c>
      <c r="E218" s="22">
        <f>SUM(ENERO:DICIEMBRE!E218)</f>
        <v>0</v>
      </c>
      <c r="F218" s="7"/>
      <c r="G218" s="7"/>
      <c r="H218" s="7"/>
      <c r="I218" s="7"/>
      <c r="J218" s="7"/>
      <c r="K218" s="7"/>
      <c r="L218" s="7"/>
    </row>
    <row r="219" spans="1:12" s="3" customFormat="1" ht="15" customHeight="1" x14ac:dyDescent="0.15">
      <c r="A219" s="871" t="s">
        <v>349</v>
      </c>
      <c r="B219" s="872"/>
      <c r="C219" s="172">
        <f>SUM(C220:C237)</f>
        <v>0</v>
      </c>
      <c r="D219" s="172">
        <f>SUM(D220:D237)</f>
        <v>0</v>
      </c>
      <c r="E219" s="164">
        <f>SUM(E220:E237)</f>
        <v>0</v>
      </c>
      <c r="F219" s="7"/>
      <c r="G219" s="7"/>
      <c r="H219" s="7"/>
      <c r="I219" s="7"/>
      <c r="J219" s="7"/>
      <c r="K219" s="7"/>
      <c r="L219" s="7"/>
    </row>
    <row r="220" spans="1:12" s="3" customFormat="1" ht="15" customHeight="1" x14ac:dyDescent="0.15">
      <c r="A220" s="20" t="s">
        <v>350</v>
      </c>
      <c r="B220" s="78" t="s">
        <v>322</v>
      </c>
      <c r="C220" s="22">
        <f>SUM(ENERO:DICIEMBRE!C220)</f>
        <v>0</v>
      </c>
      <c r="D220" s="22">
        <f>SUM(ENERO:DICIEMBRE!D220)</f>
        <v>0</v>
      </c>
      <c r="E220" s="22">
        <f>SUM(ENERO:DICIEMBRE!E220)</f>
        <v>0</v>
      </c>
      <c r="F220" s="7"/>
      <c r="G220" s="7"/>
      <c r="H220" s="7"/>
      <c r="I220" s="7"/>
      <c r="J220" s="7"/>
      <c r="K220" s="7"/>
      <c r="L220" s="7"/>
    </row>
    <row r="221" spans="1:12" s="3" customFormat="1" ht="15" customHeight="1" x14ac:dyDescent="0.15">
      <c r="A221" s="25" t="s">
        <v>351</v>
      </c>
      <c r="B221" s="81" t="s">
        <v>352</v>
      </c>
      <c r="C221" s="22">
        <f>SUM(ENERO:DICIEMBRE!C221)</f>
        <v>0</v>
      </c>
      <c r="D221" s="22">
        <f>SUM(ENERO:DICIEMBRE!D221)</f>
        <v>0</v>
      </c>
      <c r="E221" s="22">
        <f>SUM(ENERO:DICIEMBRE!E221)</f>
        <v>0</v>
      </c>
      <c r="F221" s="7"/>
      <c r="G221" s="7"/>
      <c r="H221" s="7"/>
      <c r="I221" s="7"/>
      <c r="J221" s="7"/>
      <c r="K221" s="7"/>
      <c r="L221" s="7"/>
    </row>
    <row r="222" spans="1:12" s="3" customFormat="1" ht="15" customHeight="1" x14ac:dyDescent="0.15">
      <c r="A222" s="25" t="s">
        <v>353</v>
      </c>
      <c r="B222" s="81" t="s">
        <v>354</v>
      </c>
      <c r="C222" s="22">
        <f>SUM(ENERO:DICIEMBRE!C222)</f>
        <v>0</v>
      </c>
      <c r="D222" s="22">
        <f>SUM(ENERO:DICIEMBRE!D222)</f>
        <v>0</v>
      </c>
      <c r="E222" s="22">
        <f>SUM(ENERO:DICIEMBRE!E222)</f>
        <v>0</v>
      </c>
      <c r="F222" s="7"/>
      <c r="G222" s="7"/>
      <c r="H222" s="7"/>
      <c r="I222" s="7"/>
      <c r="J222" s="7"/>
      <c r="K222" s="7"/>
      <c r="L222" s="7"/>
    </row>
    <row r="223" spans="1:12" s="3" customFormat="1" ht="15" customHeight="1" x14ac:dyDescent="0.15">
      <c r="A223" s="25" t="s">
        <v>355</v>
      </c>
      <c r="B223" s="81" t="s">
        <v>356</v>
      </c>
      <c r="C223" s="22">
        <f>SUM(ENERO:DICIEMBRE!C223)</f>
        <v>0</v>
      </c>
      <c r="D223" s="22">
        <f>SUM(ENERO:DICIEMBRE!D223)</f>
        <v>0</v>
      </c>
      <c r="E223" s="22">
        <f>SUM(ENERO:DICIEMBRE!E223)</f>
        <v>0</v>
      </c>
      <c r="F223" s="7"/>
      <c r="G223" s="7"/>
      <c r="H223" s="7"/>
      <c r="I223" s="7"/>
      <c r="J223" s="7"/>
      <c r="K223" s="7"/>
      <c r="L223" s="7"/>
    </row>
    <row r="224" spans="1:12" s="3" customFormat="1" ht="15" customHeight="1" x14ac:dyDescent="0.15">
      <c r="A224" s="25" t="s">
        <v>357</v>
      </c>
      <c r="B224" s="81" t="s">
        <v>358</v>
      </c>
      <c r="C224" s="22">
        <f>SUM(ENERO:DICIEMBRE!C224)</f>
        <v>0</v>
      </c>
      <c r="D224" s="22">
        <f>SUM(ENERO:DICIEMBRE!D224)</f>
        <v>0</v>
      </c>
      <c r="E224" s="22">
        <f>SUM(ENERO:DICIEMBRE!E224)</f>
        <v>0</v>
      </c>
      <c r="F224" s="7"/>
      <c r="G224" s="7"/>
      <c r="H224" s="7"/>
      <c r="I224" s="7"/>
      <c r="J224" s="7"/>
      <c r="K224" s="7"/>
      <c r="L224" s="7"/>
    </row>
    <row r="225" spans="1:12" s="3" customFormat="1" ht="15" customHeight="1" x14ac:dyDescent="0.15">
      <c r="A225" s="25" t="s">
        <v>359</v>
      </c>
      <c r="B225" s="81" t="s">
        <v>360</v>
      </c>
      <c r="C225" s="22">
        <f>SUM(ENERO:DICIEMBRE!C225)</f>
        <v>0</v>
      </c>
      <c r="D225" s="22">
        <f>SUM(ENERO:DICIEMBRE!D225)</f>
        <v>0</v>
      </c>
      <c r="E225" s="22">
        <f>SUM(ENERO:DICIEMBRE!E225)</f>
        <v>0</v>
      </c>
      <c r="F225" s="7"/>
      <c r="G225" s="7"/>
      <c r="H225" s="7"/>
      <c r="I225" s="7"/>
      <c r="J225" s="7"/>
      <c r="K225" s="7"/>
      <c r="L225" s="7"/>
    </row>
    <row r="226" spans="1:12" s="3" customFormat="1" ht="15" customHeight="1" x14ac:dyDescent="0.15">
      <c r="A226" s="25" t="s">
        <v>361</v>
      </c>
      <c r="B226" s="81" t="s">
        <v>362</v>
      </c>
      <c r="C226" s="22">
        <f>SUM(ENERO:DICIEMBRE!C226)</f>
        <v>0</v>
      </c>
      <c r="D226" s="22">
        <f>SUM(ENERO:DICIEMBRE!D226)</f>
        <v>0</v>
      </c>
      <c r="E226" s="22">
        <f>SUM(ENERO:DICIEMBRE!E226)</f>
        <v>0</v>
      </c>
      <c r="F226" s="7"/>
      <c r="G226" s="7"/>
      <c r="H226" s="7"/>
      <c r="I226" s="7"/>
      <c r="J226" s="7"/>
      <c r="K226" s="7"/>
      <c r="L226" s="7"/>
    </row>
    <row r="227" spans="1:12" s="3" customFormat="1" ht="15" customHeight="1" x14ac:dyDescent="0.15">
      <c r="A227" s="25" t="s">
        <v>363</v>
      </c>
      <c r="B227" s="81" t="s">
        <v>364</v>
      </c>
      <c r="C227" s="22">
        <f>SUM(ENERO:DICIEMBRE!C227)</f>
        <v>0</v>
      </c>
      <c r="D227" s="22">
        <f>SUM(ENERO:DICIEMBRE!D227)</f>
        <v>0</v>
      </c>
      <c r="E227" s="22">
        <f>SUM(ENERO:DICIEMBRE!E227)</f>
        <v>0</v>
      </c>
      <c r="F227" s="7"/>
      <c r="G227" s="7"/>
      <c r="H227" s="7"/>
      <c r="I227" s="7"/>
      <c r="J227" s="7"/>
      <c r="K227" s="7"/>
      <c r="L227" s="7"/>
    </row>
    <row r="228" spans="1:12" s="3" customFormat="1" ht="15" customHeight="1" x14ac:dyDescent="0.15">
      <c r="A228" s="25" t="s">
        <v>365</v>
      </c>
      <c r="B228" s="81" t="s">
        <v>366</v>
      </c>
      <c r="C228" s="22">
        <f>SUM(ENERO:DICIEMBRE!C228)</f>
        <v>0</v>
      </c>
      <c r="D228" s="22">
        <f>SUM(ENERO:DICIEMBRE!D228)</f>
        <v>0</v>
      </c>
      <c r="E228" s="22">
        <f>SUM(ENERO:DICIEMBRE!E228)</f>
        <v>0</v>
      </c>
      <c r="F228" s="7"/>
      <c r="G228" s="7"/>
      <c r="H228" s="7"/>
      <c r="I228" s="7"/>
      <c r="J228" s="7"/>
      <c r="K228" s="7"/>
      <c r="L228" s="7"/>
    </row>
    <row r="229" spans="1:12" s="3" customFormat="1" ht="15" customHeight="1" x14ac:dyDescent="0.15">
      <c r="A229" s="25" t="s">
        <v>367</v>
      </c>
      <c r="B229" s="81" t="s">
        <v>368</v>
      </c>
      <c r="C229" s="22">
        <f>SUM(ENERO:DICIEMBRE!C229)</f>
        <v>0</v>
      </c>
      <c r="D229" s="22">
        <f>SUM(ENERO:DICIEMBRE!D229)</f>
        <v>0</v>
      </c>
      <c r="E229" s="22">
        <f>SUM(ENERO:DICIEMBRE!E229)</f>
        <v>0</v>
      </c>
      <c r="F229" s="7"/>
      <c r="G229" s="7"/>
      <c r="H229" s="7"/>
      <c r="I229" s="7"/>
      <c r="J229" s="7"/>
      <c r="K229" s="7"/>
      <c r="L229" s="7"/>
    </row>
    <row r="230" spans="1:12" s="3" customFormat="1" ht="15" customHeight="1" x14ac:dyDescent="0.15">
      <c r="A230" s="25" t="s">
        <v>369</v>
      </c>
      <c r="B230" s="81" t="s">
        <v>370</v>
      </c>
      <c r="C230" s="22">
        <f>SUM(ENERO:DICIEMBRE!C230)</f>
        <v>0</v>
      </c>
      <c r="D230" s="22">
        <f>SUM(ENERO:DICIEMBRE!D230)</f>
        <v>0</v>
      </c>
      <c r="E230" s="22">
        <f>SUM(ENERO:DICIEMBRE!E230)</f>
        <v>0</v>
      </c>
      <c r="F230" s="7"/>
      <c r="G230" s="7"/>
      <c r="H230" s="7"/>
      <c r="I230" s="7"/>
      <c r="J230" s="7"/>
      <c r="K230" s="7"/>
      <c r="L230" s="7"/>
    </row>
    <row r="231" spans="1:12" s="3" customFormat="1" ht="15" customHeight="1" x14ac:dyDescent="0.15">
      <c r="A231" s="25" t="s">
        <v>371</v>
      </c>
      <c r="B231" s="81" t="s">
        <v>372</v>
      </c>
      <c r="C231" s="22">
        <f>SUM(ENERO:DICIEMBRE!C231)</f>
        <v>0</v>
      </c>
      <c r="D231" s="22">
        <f>SUM(ENERO:DICIEMBRE!D231)</f>
        <v>0</v>
      </c>
      <c r="E231" s="22">
        <f>SUM(ENERO:DICIEMBRE!E231)</f>
        <v>0</v>
      </c>
      <c r="F231" s="7"/>
      <c r="G231" s="7"/>
      <c r="H231" s="7"/>
      <c r="I231" s="7"/>
      <c r="J231" s="7"/>
      <c r="K231" s="7"/>
      <c r="L231" s="7"/>
    </row>
    <row r="232" spans="1:12" s="3" customFormat="1" ht="15" customHeight="1" x14ac:dyDescent="0.15">
      <c r="A232" s="25" t="s">
        <v>373</v>
      </c>
      <c r="B232" s="81" t="s">
        <v>374</v>
      </c>
      <c r="C232" s="22">
        <f>SUM(ENERO:DICIEMBRE!C232)</f>
        <v>0</v>
      </c>
      <c r="D232" s="22">
        <f>SUM(ENERO:DICIEMBRE!D232)</f>
        <v>0</v>
      </c>
      <c r="E232" s="22">
        <f>SUM(ENERO:DICIEMBRE!E232)</f>
        <v>0</v>
      </c>
      <c r="F232" s="7"/>
      <c r="G232" s="7"/>
      <c r="H232" s="7"/>
      <c r="I232" s="7"/>
      <c r="J232" s="7"/>
      <c r="K232" s="7"/>
      <c r="L232" s="7"/>
    </row>
    <row r="233" spans="1:12" s="3" customFormat="1" ht="15" customHeight="1" x14ac:dyDescent="0.15">
      <c r="A233" s="25" t="s">
        <v>375</v>
      </c>
      <c r="B233" s="81" t="s">
        <v>376</v>
      </c>
      <c r="C233" s="22">
        <f>SUM(ENERO:DICIEMBRE!C233)</f>
        <v>0</v>
      </c>
      <c r="D233" s="22">
        <f>SUM(ENERO:DICIEMBRE!D233)</f>
        <v>0</v>
      </c>
      <c r="E233" s="22">
        <f>SUM(ENERO:DICIEMBRE!E233)</f>
        <v>0</v>
      </c>
      <c r="F233" s="7"/>
      <c r="G233" s="7"/>
      <c r="H233" s="7"/>
      <c r="I233" s="7"/>
      <c r="J233" s="7"/>
      <c r="K233" s="7"/>
      <c r="L233" s="7"/>
    </row>
    <row r="234" spans="1:12" s="3" customFormat="1" ht="15" customHeight="1" x14ac:dyDescent="0.15">
      <c r="A234" s="25" t="s">
        <v>377</v>
      </c>
      <c r="B234" s="81" t="s">
        <v>378</v>
      </c>
      <c r="C234" s="22">
        <f>SUM(ENERO:DICIEMBRE!C234)</f>
        <v>0</v>
      </c>
      <c r="D234" s="22">
        <f>SUM(ENERO:DICIEMBRE!D234)</f>
        <v>0</v>
      </c>
      <c r="E234" s="22">
        <f>SUM(ENERO:DICIEMBRE!E234)</f>
        <v>0</v>
      </c>
      <c r="F234" s="7"/>
      <c r="G234" s="7"/>
      <c r="H234" s="7"/>
      <c r="I234" s="7"/>
      <c r="J234" s="7"/>
      <c r="K234" s="7"/>
      <c r="L234" s="7"/>
    </row>
    <row r="235" spans="1:12" s="3" customFormat="1" ht="15" customHeight="1" x14ac:dyDescent="0.15">
      <c r="A235" s="25" t="s">
        <v>379</v>
      </c>
      <c r="B235" s="81" t="s">
        <v>380</v>
      </c>
      <c r="C235" s="22">
        <f>SUM(ENERO:DICIEMBRE!C235)</f>
        <v>0</v>
      </c>
      <c r="D235" s="22">
        <f>SUM(ENERO:DICIEMBRE!D235)</f>
        <v>0</v>
      </c>
      <c r="E235" s="22">
        <f>SUM(ENERO:DICIEMBRE!E235)</f>
        <v>0</v>
      </c>
      <c r="F235" s="7"/>
      <c r="G235" s="7"/>
      <c r="H235" s="7"/>
      <c r="I235" s="7"/>
      <c r="J235" s="7"/>
      <c r="K235" s="7"/>
      <c r="L235" s="7"/>
    </row>
    <row r="236" spans="1:12" s="3" customFormat="1" ht="15" customHeight="1" x14ac:dyDescent="0.15">
      <c r="A236" s="25" t="s">
        <v>381</v>
      </c>
      <c r="B236" s="81" t="s">
        <v>382</v>
      </c>
      <c r="C236" s="22">
        <f>SUM(ENERO:DICIEMBRE!C236)</f>
        <v>0</v>
      </c>
      <c r="D236" s="22">
        <f>SUM(ENERO:DICIEMBRE!D236)</f>
        <v>0</v>
      </c>
      <c r="E236" s="22">
        <f>SUM(ENERO:DICIEMBRE!E236)</f>
        <v>0</v>
      </c>
      <c r="F236" s="7"/>
      <c r="G236" s="7"/>
      <c r="H236" s="7"/>
      <c r="I236" s="7"/>
      <c r="J236" s="7"/>
      <c r="K236" s="7"/>
      <c r="L236" s="7"/>
    </row>
    <row r="237" spans="1:12" s="3" customFormat="1" ht="15" customHeight="1" x14ac:dyDescent="0.15">
      <c r="A237" s="38" t="s">
        <v>383</v>
      </c>
      <c r="B237" s="108" t="s">
        <v>384</v>
      </c>
      <c r="C237" s="22">
        <f>SUM(ENERO:DICIEMBRE!C237)</f>
        <v>0</v>
      </c>
      <c r="D237" s="22">
        <f>SUM(ENERO:DICIEMBRE!D237)</f>
        <v>0</v>
      </c>
      <c r="E237" s="22">
        <f>SUM(ENERO:DICIEMBRE!E237)</f>
        <v>0</v>
      </c>
      <c r="F237" s="7"/>
      <c r="G237" s="7"/>
      <c r="H237" s="7"/>
      <c r="I237" s="7"/>
      <c r="J237" s="7"/>
      <c r="K237" s="7"/>
      <c r="L237" s="7"/>
    </row>
    <row r="238" spans="1:12" s="3" customFormat="1" ht="15" customHeight="1" x14ac:dyDescent="0.15">
      <c r="A238" s="122"/>
      <c r="B238" s="40" t="s">
        <v>385</v>
      </c>
      <c r="C238" s="172">
        <f>SUM(C239:C244)</f>
        <v>1489</v>
      </c>
      <c r="D238" s="172">
        <f>SUM(D239:D244)</f>
        <v>1489</v>
      </c>
      <c r="E238" s="164">
        <f>SUM(E239:E244)</f>
        <v>58904840</v>
      </c>
      <c r="F238" s="7"/>
      <c r="G238" s="7"/>
      <c r="H238" s="7"/>
      <c r="I238" s="7"/>
      <c r="J238" s="7"/>
      <c r="K238" s="7"/>
      <c r="L238" s="7"/>
    </row>
    <row r="239" spans="1:12" s="3" customFormat="1" ht="15" customHeight="1" x14ac:dyDescent="0.15">
      <c r="A239" s="20" t="s">
        <v>386</v>
      </c>
      <c r="B239" s="78" t="s">
        <v>387</v>
      </c>
      <c r="C239" s="22">
        <f>SUM(ENERO:DICIEMBRE!C239)</f>
        <v>0</v>
      </c>
      <c r="D239" s="22">
        <f>SUM(ENERO:DICIEMBRE!D239)</f>
        <v>0</v>
      </c>
      <c r="E239" s="22">
        <f>SUM(ENERO:DICIEMBRE!E239)</f>
        <v>0</v>
      </c>
      <c r="F239" s="7"/>
      <c r="G239" s="7"/>
      <c r="H239" s="7"/>
      <c r="I239" s="7"/>
      <c r="J239" s="7"/>
      <c r="K239" s="7"/>
      <c r="L239" s="7"/>
    </row>
    <row r="240" spans="1:12" s="3" customFormat="1" ht="15" customHeight="1" x14ac:dyDescent="0.15">
      <c r="A240" s="25" t="s">
        <v>388</v>
      </c>
      <c r="B240" s="81" t="s">
        <v>389</v>
      </c>
      <c r="C240" s="22">
        <f>SUM(ENERO:DICIEMBRE!C240)</f>
        <v>0</v>
      </c>
      <c r="D240" s="22">
        <f>SUM(ENERO:DICIEMBRE!D240)</f>
        <v>0</v>
      </c>
      <c r="E240" s="22">
        <f>SUM(ENERO:DICIEMBRE!E240)</f>
        <v>0</v>
      </c>
      <c r="F240" s="7"/>
      <c r="G240" s="7"/>
      <c r="H240" s="7"/>
      <c r="I240" s="7"/>
      <c r="J240" s="7"/>
      <c r="K240" s="7"/>
      <c r="L240" s="7"/>
    </row>
    <row r="241" spans="1:12" s="3" customFormat="1" ht="15" customHeight="1" x14ac:dyDescent="0.15">
      <c r="A241" s="25" t="s">
        <v>390</v>
      </c>
      <c r="B241" s="81" t="s">
        <v>391</v>
      </c>
      <c r="C241" s="22">
        <f>SUM(ENERO:DICIEMBRE!C241)</f>
        <v>0</v>
      </c>
      <c r="D241" s="22">
        <f>SUM(ENERO:DICIEMBRE!D241)</f>
        <v>0</v>
      </c>
      <c r="E241" s="22">
        <f>SUM(ENERO:DICIEMBRE!E241)</f>
        <v>0</v>
      </c>
      <c r="F241" s="7"/>
      <c r="G241" s="7"/>
      <c r="H241" s="7"/>
      <c r="I241" s="7"/>
      <c r="J241" s="7"/>
      <c r="K241" s="7"/>
      <c r="L241" s="7"/>
    </row>
    <row r="242" spans="1:12" s="3" customFormat="1" ht="15" customHeight="1" x14ac:dyDescent="0.15">
      <c r="A242" s="25" t="s">
        <v>392</v>
      </c>
      <c r="B242" s="81" t="s">
        <v>393</v>
      </c>
      <c r="C242" s="22">
        <f>SUM(ENERO:DICIEMBRE!C242)</f>
        <v>0</v>
      </c>
      <c r="D242" s="22">
        <f>SUM(ENERO:DICIEMBRE!D242)</f>
        <v>0</v>
      </c>
      <c r="E242" s="22">
        <f>SUM(ENERO:DICIEMBRE!E242)</f>
        <v>0</v>
      </c>
      <c r="F242" s="7"/>
      <c r="G242" s="7"/>
      <c r="H242" s="7"/>
      <c r="I242" s="7"/>
      <c r="J242" s="7"/>
      <c r="K242" s="7"/>
      <c r="L242" s="7"/>
    </row>
    <row r="243" spans="1:12" s="3" customFormat="1" ht="15" customHeight="1" x14ac:dyDescent="0.15">
      <c r="A243" s="25" t="s">
        <v>394</v>
      </c>
      <c r="B243" s="81" t="s">
        <v>395</v>
      </c>
      <c r="C243" s="22">
        <f>SUM(ENERO:DICIEMBRE!C243)</f>
        <v>0</v>
      </c>
      <c r="D243" s="22">
        <f>SUM(ENERO:DICIEMBRE!D243)</f>
        <v>0</v>
      </c>
      <c r="E243" s="22">
        <f>SUM(ENERO:DICIEMBRE!E243)</f>
        <v>0</v>
      </c>
      <c r="F243" s="7"/>
      <c r="G243" s="7"/>
      <c r="H243" s="7"/>
      <c r="I243" s="7"/>
      <c r="J243" s="7"/>
      <c r="K243" s="7"/>
      <c r="L243" s="7"/>
    </row>
    <row r="244" spans="1:12" s="3" customFormat="1" ht="15" customHeight="1" x14ac:dyDescent="0.15">
      <c r="A244" s="38" t="s">
        <v>396</v>
      </c>
      <c r="B244" s="108" t="s">
        <v>397</v>
      </c>
      <c r="C244" s="22">
        <f>SUM(ENERO:DICIEMBRE!C244)</f>
        <v>1489</v>
      </c>
      <c r="D244" s="22">
        <f>SUM(ENERO:DICIEMBRE!D244)</f>
        <v>1489</v>
      </c>
      <c r="E244" s="22">
        <f>SUM(ENERO:DICIEMBRE!E244)</f>
        <v>58904840</v>
      </c>
      <c r="F244" s="7"/>
      <c r="G244" s="7"/>
      <c r="H244" s="7"/>
      <c r="I244" s="7"/>
      <c r="J244" s="7"/>
      <c r="K244" s="7"/>
      <c r="L244" s="7"/>
    </row>
    <row r="245" spans="1:12" s="3" customFormat="1" ht="15" customHeight="1" x14ac:dyDescent="0.15">
      <c r="A245" s="122"/>
      <c r="B245" s="109" t="s">
        <v>398</v>
      </c>
      <c r="C245" s="172">
        <f>SUM(C246:C252)</f>
        <v>0</v>
      </c>
      <c r="D245" s="172"/>
      <c r="E245" s="164"/>
      <c r="F245" s="7"/>
      <c r="G245" s="7"/>
      <c r="H245" s="7"/>
      <c r="I245" s="7"/>
      <c r="J245" s="7"/>
      <c r="K245" s="7"/>
      <c r="L245" s="7"/>
    </row>
    <row r="246" spans="1:12" s="3" customFormat="1" ht="15" customHeight="1" x14ac:dyDescent="0.15">
      <c r="A246" s="20"/>
      <c r="B246" s="176" t="s">
        <v>399</v>
      </c>
      <c r="C246" s="22">
        <f>SUM(ENERO:DICIEMBRE!C246)</f>
        <v>0</v>
      </c>
      <c r="D246" s="177"/>
      <c r="E246" s="178"/>
      <c r="F246" s="7"/>
      <c r="G246" s="7"/>
      <c r="H246" s="7"/>
      <c r="I246" s="7"/>
      <c r="J246" s="7"/>
      <c r="K246" s="7"/>
      <c r="L246" s="7"/>
    </row>
    <row r="247" spans="1:12" s="3" customFormat="1" ht="15" customHeight="1" x14ac:dyDescent="0.15">
      <c r="A247" s="25"/>
      <c r="B247" s="179" t="s">
        <v>400</v>
      </c>
      <c r="C247" s="22">
        <f>SUM(ENERO:DICIEMBRE!C247)</f>
        <v>0</v>
      </c>
      <c r="D247" s="141"/>
      <c r="E247" s="142"/>
      <c r="F247" s="7"/>
      <c r="G247" s="7"/>
      <c r="H247" s="7"/>
      <c r="I247" s="7"/>
      <c r="J247" s="7"/>
      <c r="K247" s="7"/>
      <c r="L247" s="7"/>
    </row>
    <row r="248" spans="1:12" s="3" customFormat="1" ht="15" customHeight="1" x14ac:dyDescent="0.15">
      <c r="A248" s="25"/>
      <c r="B248" s="179" t="s">
        <v>401</v>
      </c>
      <c r="C248" s="22">
        <f>SUM(ENERO:DICIEMBRE!C248)</f>
        <v>0</v>
      </c>
      <c r="D248" s="141"/>
      <c r="E248" s="142"/>
      <c r="F248" s="7"/>
      <c r="G248" s="7"/>
      <c r="H248" s="7"/>
      <c r="I248" s="7"/>
      <c r="J248" s="7"/>
      <c r="K248" s="7"/>
      <c r="L248" s="7"/>
    </row>
    <row r="249" spans="1:12" s="3" customFormat="1" ht="15" customHeight="1" x14ac:dyDescent="0.15">
      <c r="A249" s="25"/>
      <c r="B249" s="179" t="s">
        <v>402</v>
      </c>
      <c r="C249" s="22">
        <f>SUM(ENERO:DICIEMBRE!C249)</f>
        <v>0</v>
      </c>
      <c r="D249" s="141"/>
      <c r="E249" s="142"/>
      <c r="F249" s="7"/>
      <c r="G249" s="7"/>
      <c r="H249" s="7"/>
      <c r="I249" s="7"/>
      <c r="J249" s="7"/>
      <c r="K249" s="7"/>
      <c r="L249" s="7"/>
    </row>
    <row r="250" spans="1:12" s="3" customFormat="1" ht="15" customHeight="1" x14ac:dyDescent="0.15">
      <c r="A250" s="25"/>
      <c r="B250" s="179" t="s">
        <v>403</v>
      </c>
      <c r="C250" s="22">
        <f>SUM(ENERO:DICIEMBRE!C250)</f>
        <v>0</v>
      </c>
      <c r="D250" s="141"/>
      <c r="E250" s="142"/>
      <c r="F250" s="7"/>
      <c r="G250" s="7"/>
      <c r="H250" s="7"/>
      <c r="I250" s="7"/>
      <c r="J250" s="7"/>
      <c r="K250" s="7"/>
      <c r="L250" s="7"/>
    </row>
    <row r="251" spans="1:12" s="3" customFormat="1" ht="15" customHeight="1" x14ac:dyDescent="0.15">
      <c r="A251" s="25"/>
      <c r="B251" s="179" t="s">
        <v>404</v>
      </c>
      <c r="C251" s="22">
        <f>SUM(ENERO:DICIEMBRE!C251)</f>
        <v>0</v>
      </c>
      <c r="D251" s="141"/>
      <c r="E251" s="142"/>
      <c r="F251" s="7"/>
      <c r="G251" s="7"/>
      <c r="H251" s="7"/>
      <c r="I251" s="7"/>
      <c r="J251" s="7"/>
      <c r="K251" s="7"/>
      <c r="L251" s="7"/>
    </row>
    <row r="252" spans="1:12" s="3" customFormat="1" ht="15" customHeight="1" x14ac:dyDescent="0.15">
      <c r="A252" s="38"/>
      <c r="B252" s="180" t="s">
        <v>405</v>
      </c>
      <c r="C252" s="22">
        <f>SUM(ENERO:DICIEMBRE!C252)</f>
        <v>0</v>
      </c>
      <c r="D252" s="181"/>
      <c r="E252" s="182"/>
      <c r="F252" s="7"/>
      <c r="G252" s="7"/>
      <c r="H252" s="7"/>
      <c r="I252" s="7"/>
      <c r="J252" s="7"/>
      <c r="K252" s="7"/>
      <c r="L252" s="7"/>
    </row>
    <row r="253" spans="1:12" s="3" customFormat="1" ht="15" customHeight="1" x14ac:dyDescent="0.15">
      <c r="A253" s="122"/>
      <c r="B253" s="183" t="s">
        <v>406</v>
      </c>
      <c r="C253" s="184"/>
      <c r="D253" s="184"/>
      <c r="E253" s="140"/>
      <c r="F253" s="7"/>
      <c r="G253" s="7"/>
      <c r="H253" s="7"/>
      <c r="I253" s="7"/>
      <c r="J253" s="7"/>
      <c r="K253" s="7"/>
      <c r="L253" s="7"/>
    </row>
    <row r="254" spans="1:12" s="3" customFormat="1" ht="15" customHeight="1" x14ac:dyDescent="0.15">
      <c r="A254" s="122"/>
      <c r="B254" s="185" t="s">
        <v>407</v>
      </c>
      <c r="C254" s="22">
        <f>SUM(ENERO:DICIEMBRE!C254)</f>
        <v>0</v>
      </c>
      <c r="D254" s="139"/>
      <c r="E254" s="164"/>
      <c r="F254" s="7"/>
      <c r="G254" s="7"/>
      <c r="H254" s="7"/>
      <c r="I254" s="7"/>
      <c r="J254" s="7"/>
      <c r="K254" s="7"/>
      <c r="L254" s="7"/>
    </row>
    <row r="255" spans="1:12" s="3" customFormat="1" ht="15" customHeight="1" x14ac:dyDescent="0.15">
      <c r="A255" s="122"/>
      <c r="B255" s="186" t="s">
        <v>104</v>
      </c>
      <c r="C255" s="187">
        <f>SUM(C204+C219+C238+C245+C254)</f>
        <v>1489</v>
      </c>
      <c r="D255" s="187">
        <f>SUM(D204+D219+D238+D245+D254)</f>
        <v>1489</v>
      </c>
      <c r="E255" s="164">
        <f>SUM(E204+E219+E238+E245,E254)</f>
        <v>58904840</v>
      </c>
      <c r="F255" s="7"/>
      <c r="G255" s="7"/>
      <c r="H255" s="7"/>
      <c r="I255" s="7"/>
      <c r="J255" s="7"/>
      <c r="K255" s="7"/>
      <c r="L255" s="7"/>
    </row>
    <row r="256" spans="1:12" s="3" customFormat="1" ht="24.95" customHeight="1" x14ac:dyDescent="0.15">
      <c r="A256" s="165" t="s">
        <v>408</v>
      </c>
      <c r="B256" s="166"/>
      <c r="C256" s="167"/>
      <c r="D256" s="167"/>
      <c r="E256" s="168"/>
      <c r="F256" s="7"/>
      <c r="G256" s="7"/>
      <c r="H256" s="7"/>
      <c r="I256" s="7"/>
      <c r="J256" s="7"/>
      <c r="K256" s="7"/>
      <c r="L256" s="7"/>
    </row>
    <row r="257" spans="1:22" s="3" customFormat="1" ht="30" customHeight="1" x14ac:dyDescent="0.15">
      <c r="A257" s="13" t="s">
        <v>5</v>
      </c>
      <c r="B257" s="174" t="s">
        <v>409</v>
      </c>
      <c r="C257" s="73" t="s">
        <v>7</v>
      </c>
      <c r="D257" s="159" t="s">
        <v>8</v>
      </c>
      <c r="E257" s="73" t="s">
        <v>9</v>
      </c>
      <c r="F257" s="7"/>
      <c r="G257" s="7"/>
      <c r="H257" s="7"/>
      <c r="I257" s="7"/>
      <c r="J257" s="7"/>
      <c r="K257" s="7"/>
      <c r="L257" s="7"/>
    </row>
    <row r="258" spans="1:22" s="3" customFormat="1" ht="15" customHeight="1" x14ac:dyDescent="0.15">
      <c r="A258" s="20" t="s">
        <v>410</v>
      </c>
      <c r="B258" s="176" t="s">
        <v>411</v>
      </c>
      <c r="C258" s="22">
        <f>SUM(ENERO:DICIEMBRE!C258)</f>
        <v>101</v>
      </c>
      <c r="D258" s="22">
        <f>SUM(ENERO:DICIEMBRE!D258)</f>
        <v>101</v>
      </c>
      <c r="E258" s="22">
        <f>SUM(ENERO:DICIEMBRE!E258)</f>
        <v>786790</v>
      </c>
      <c r="F258" s="7"/>
      <c r="G258" s="7"/>
      <c r="H258" s="7"/>
      <c r="I258" s="7"/>
      <c r="J258" s="7"/>
      <c r="K258" s="7"/>
      <c r="L258" s="7"/>
    </row>
    <row r="259" spans="1:22" s="3" customFormat="1" ht="15" customHeight="1" x14ac:dyDescent="0.15">
      <c r="A259" s="25" t="s">
        <v>412</v>
      </c>
      <c r="B259" s="179" t="s">
        <v>413</v>
      </c>
      <c r="C259" s="22">
        <f>SUM(ENERO:DICIEMBRE!C259)</f>
        <v>0</v>
      </c>
      <c r="D259" s="22">
        <f>SUM(ENERO:DICIEMBRE!D259)</f>
        <v>0</v>
      </c>
      <c r="E259" s="22">
        <f>SUM(ENERO:DICIEMBRE!E259)</f>
        <v>0</v>
      </c>
      <c r="F259" s="7"/>
      <c r="G259" s="7"/>
      <c r="H259" s="7"/>
      <c r="I259" s="7"/>
      <c r="J259" s="7"/>
      <c r="K259" s="7"/>
      <c r="L259" s="7"/>
    </row>
    <row r="260" spans="1:22" s="3" customFormat="1" ht="15" customHeight="1" x14ac:dyDescent="0.15">
      <c r="A260" s="25" t="s">
        <v>414</v>
      </c>
      <c r="B260" s="179" t="s">
        <v>415</v>
      </c>
      <c r="C260" s="22">
        <f>SUM(ENERO:DICIEMBRE!C260)</f>
        <v>0</v>
      </c>
      <c r="D260" s="22">
        <f>SUM(ENERO:DICIEMBRE!D260)</f>
        <v>0</v>
      </c>
      <c r="E260" s="22">
        <f>SUM(ENERO:DICIEMBRE!E260)</f>
        <v>0</v>
      </c>
      <c r="F260" s="7"/>
      <c r="G260" s="7"/>
      <c r="H260" s="7"/>
      <c r="I260" s="7"/>
      <c r="J260" s="7"/>
      <c r="K260" s="7"/>
      <c r="L260" s="7"/>
    </row>
    <row r="261" spans="1:22" s="3" customFormat="1" ht="15" customHeight="1" x14ac:dyDescent="0.15">
      <c r="A261" s="25" t="s">
        <v>416</v>
      </c>
      <c r="B261" s="179" t="s">
        <v>417</v>
      </c>
      <c r="C261" s="22">
        <f>SUM(ENERO:DICIEMBRE!C261)</f>
        <v>0</v>
      </c>
      <c r="D261" s="22">
        <f>SUM(ENERO:DICIEMBRE!D261)</f>
        <v>0</v>
      </c>
      <c r="E261" s="22">
        <f>SUM(ENERO:DICIEMBRE!E261)</f>
        <v>0</v>
      </c>
      <c r="F261" s="7"/>
      <c r="G261" s="7"/>
      <c r="H261" s="7"/>
      <c r="I261" s="7"/>
      <c r="J261" s="7"/>
      <c r="K261" s="7"/>
      <c r="L261" s="7"/>
    </row>
    <row r="262" spans="1:22" s="3" customFormat="1" ht="15" customHeight="1" x14ac:dyDescent="0.15">
      <c r="A262" s="38" t="s">
        <v>418</v>
      </c>
      <c r="B262" s="180" t="s">
        <v>419</v>
      </c>
      <c r="C262" s="22">
        <f>SUM(ENERO:DICIEMBRE!C262)</f>
        <v>0</v>
      </c>
      <c r="D262" s="22">
        <f>SUM(ENERO:DICIEMBRE!D262)</f>
        <v>0</v>
      </c>
      <c r="E262" s="22">
        <f>SUM(ENERO:DICIEMBRE!E262)</f>
        <v>0</v>
      </c>
      <c r="F262" s="7"/>
      <c r="G262" s="7"/>
      <c r="H262" s="7"/>
      <c r="I262" s="7"/>
      <c r="J262" s="7"/>
      <c r="K262" s="7"/>
      <c r="L262" s="7"/>
    </row>
    <row r="263" spans="1:22" s="3" customFormat="1" ht="15" customHeight="1" x14ac:dyDescent="0.15">
      <c r="A263" s="122"/>
      <c r="B263" s="192" t="s">
        <v>420</v>
      </c>
      <c r="C263" s="193">
        <f>SUM(C258:C262)</f>
        <v>101</v>
      </c>
      <c r="D263" s="193">
        <f>SUM(D258:D262)</f>
        <v>101</v>
      </c>
      <c r="E263" s="164">
        <f>SUM(E258:E262)</f>
        <v>786790</v>
      </c>
      <c r="F263" s="7"/>
      <c r="G263" s="7"/>
      <c r="H263" s="7"/>
      <c r="I263" s="7"/>
      <c r="J263" s="7"/>
      <c r="K263" s="7"/>
      <c r="L263" s="7"/>
    </row>
    <row r="264" spans="1:22" s="196" customFormat="1" ht="24.95" customHeight="1" x14ac:dyDescent="0.15">
      <c r="A264" s="873" t="s">
        <v>421</v>
      </c>
      <c r="B264" s="873"/>
      <c r="C264" s="194"/>
      <c r="D264" s="194"/>
      <c r="E264" s="195"/>
    </row>
    <row r="265" spans="1:22" s="3" customFormat="1" ht="35.1" customHeight="1" x14ac:dyDescent="0.15">
      <c r="A265" s="13" t="s">
        <v>5</v>
      </c>
      <c r="B265" s="174" t="s">
        <v>422</v>
      </c>
      <c r="C265" s="73" t="s">
        <v>7</v>
      </c>
      <c r="D265" s="159" t="s">
        <v>8</v>
      </c>
      <c r="E265" s="73" t="s">
        <v>9</v>
      </c>
      <c r="F265" s="7"/>
      <c r="G265" s="7"/>
      <c r="H265" s="7"/>
      <c r="I265" s="7"/>
      <c r="J265" s="7"/>
      <c r="K265" s="7"/>
      <c r="L265" s="7"/>
    </row>
    <row r="266" spans="1:22" s="3" customFormat="1" ht="15" customHeight="1" x14ac:dyDescent="0.15">
      <c r="A266" s="20" t="s">
        <v>423</v>
      </c>
      <c r="B266" s="176" t="s">
        <v>424</v>
      </c>
      <c r="C266" s="22">
        <f>SUM(ENERO:DICIEMBRE!C266)</f>
        <v>2015</v>
      </c>
      <c r="D266" s="22">
        <f>SUM(ENERO:DICIEMBRE!D266)</f>
        <v>2015</v>
      </c>
      <c r="E266" s="22">
        <f>SUM(ENERO:DICIEMBRE!E266)</f>
        <v>41952300</v>
      </c>
      <c r="F266" s="7"/>
      <c r="G266" s="7"/>
      <c r="H266" s="7"/>
      <c r="I266" s="7"/>
      <c r="J266" s="7"/>
      <c r="K266" s="7"/>
      <c r="L266" s="7"/>
    </row>
    <row r="267" spans="1:22" s="3" customFormat="1" ht="15" customHeight="1" x14ac:dyDescent="0.15">
      <c r="A267" s="25" t="s">
        <v>425</v>
      </c>
      <c r="B267" s="179" t="s">
        <v>426</v>
      </c>
      <c r="C267" s="22">
        <f>SUM(ENERO:DICIEMBRE!C267)</f>
        <v>2810</v>
      </c>
      <c r="D267" s="22">
        <f>SUM(ENERO:DICIEMBRE!D267)</f>
        <v>2810</v>
      </c>
      <c r="E267" s="22">
        <f>SUM(ENERO:DICIEMBRE!E267)</f>
        <v>184055000</v>
      </c>
      <c r="F267" s="7"/>
      <c r="G267" s="7"/>
      <c r="H267" s="7"/>
      <c r="I267" s="7"/>
      <c r="J267" s="7"/>
      <c r="K267" s="7"/>
      <c r="L267" s="7"/>
    </row>
    <row r="268" spans="1:22" s="3" customFormat="1" ht="15" customHeight="1" x14ac:dyDescent="0.15">
      <c r="A268" s="25" t="s">
        <v>427</v>
      </c>
      <c r="B268" s="179" t="s">
        <v>428</v>
      </c>
      <c r="C268" s="22">
        <f>SUM(ENERO:DICIEMBRE!C268)</f>
        <v>0</v>
      </c>
      <c r="D268" s="22">
        <f>SUM(ENERO:DICIEMBRE!D268)</f>
        <v>0</v>
      </c>
      <c r="E268" s="22">
        <f>SUM(ENERO:DICIEMBRE!E268)</f>
        <v>0</v>
      </c>
      <c r="F268" s="7"/>
      <c r="G268" s="7"/>
      <c r="H268" s="7"/>
      <c r="I268" s="7"/>
      <c r="J268" s="7"/>
      <c r="K268" s="7"/>
      <c r="L268" s="7"/>
    </row>
    <row r="269" spans="1:22" s="3" customFormat="1" ht="15" customHeight="1" x14ac:dyDescent="0.15">
      <c r="A269" s="25" t="s">
        <v>429</v>
      </c>
      <c r="B269" s="179" t="s">
        <v>430</v>
      </c>
      <c r="C269" s="22">
        <f>SUM(ENERO:DICIEMBRE!C269)</f>
        <v>2786</v>
      </c>
      <c r="D269" s="22">
        <f>SUM(ENERO:DICIEMBRE!D269)</f>
        <v>2756</v>
      </c>
      <c r="E269" s="22">
        <f>SUM(ENERO:DICIEMBRE!E269)</f>
        <v>7854600</v>
      </c>
      <c r="F269" s="7"/>
      <c r="G269" s="7"/>
      <c r="H269" s="7"/>
      <c r="I269" s="7"/>
      <c r="J269" s="7"/>
      <c r="K269" s="7"/>
      <c r="L269" s="7"/>
    </row>
    <row r="270" spans="1:22" s="3" customFormat="1" ht="15" customHeight="1" x14ac:dyDescent="0.15">
      <c r="A270" s="25" t="s">
        <v>431</v>
      </c>
      <c r="B270" s="179" t="s">
        <v>432</v>
      </c>
      <c r="C270" s="22">
        <f>SUM(ENERO:DICIEMBRE!C270)</f>
        <v>0</v>
      </c>
      <c r="D270" s="22">
        <f>SUM(ENERO:DICIEMBRE!D270)</f>
        <v>0</v>
      </c>
      <c r="E270" s="22">
        <f>SUM(ENERO:DICIEMBRE!E270)</f>
        <v>0</v>
      </c>
      <c r="F270" s="7"/>
      <c r="G270" s="7"/>
      <c r="H270" s="7"/>
      <c r="I270" s="7"/>
      <c r="J270" s="7"/>
      <c r="K270" s="7"/>
      <c r="L270" s="7"/>
    </row>
    <row r="271" spans="1:22" s="3" customFormat="1" ht="15" customHeight="1" x14ac:dyDescent="0.15">
      <c r="A271" s="25" t="s">
        <v>433</v>
      </c>
      <c r="B271" s="179" t="s">
        <v>434</v>
      </c>
      <c r="C271" s="22">
        <f>SUM(ENERO:DICIEMBRE!C271)</f>
        <v>0</v>
      </c>
      <c r="D271" s="22">
        <f>SUM(ENERO:DICIEMBRE!D271)</f>
        <v>0</v>
      </c>
      <c r="E271" s="22">
        <f>SUM(ENERO:DICIEMBRE!E271)</f>
        <v>0</v>
      </c>
      <c r="F271" s="7"/>
      <c r="G271" s="7"/>
      <c r="H271" s="7"/>
      <c r="I271" s="7"/>
      <c r="J271" s="7"/>
      <c r="K271" s="7"/>
      <c r="L271" s="7"/>
      <c r="V271" s="197"/>
    </row>
    <row r="272" spans="1:22" s="3" customFormat="1" ht="15" customHeight="1" x14ac:dyDescent="0.15">
      <c r="A272" s="38" t="s">
        <v>435</v>
      </c>
      <c r="B272" s="180" t="s">
        <v>436</v>
      </c>
      <c r="C272" s="22">
        <f>SUM(ENERO:DICIEMBRE!C272)</f>
        <v>0</v>
      </c>
      <c r="D272" s="22">
        <f>SUM(ENERO:DICIEMBRE!D272)</f>
        <v>0</v>
      </c>
      <c r="E272" s="22">
        <f>SUM(ENERO:DICIEMBRE!E272)</f>
        <v>0</v>
      </c>
      <c r="F272" s="7"/>
      <c r="G272" s="7"/>
      <c r="H272" s="7"/>
      <c r="I272" s="7"/>
      <c r="J272" s="7"/>
      <c r="K272" s="7"/>
      <c r="L272" s="7"/>
      <c r="V272" s="197"/>
    </row>
    <row r="273" spans="1:22" s="3" customFormat="1" ht="15" customHeight="1" x14ac:dyDescent="0.15">
      <c r="A273" s="122"/>
      <c r="B273" s="192" t="s">
        <v>437</v>
      </c>
      <c r="C273" s="198">
        <f>SUM(C266:C272)</f>
        <v>7611</v>
      </c>
      <c r="D273" s="198">
        <f>SUM(D266:D272)</f>
        <v>7581</v>
      </c>
      <c r="E273" s="164">
        <f>SUM(E266:E272)</f>
        <v>233861900</v>
      </c>
      <c r="F273" s="7"/>
      <c r="G273" s="7"/>
      <c r="H273" s="7"/>
      <c r="I273" s="7"/>
      <c r="J273" s="7"/>
      <c r="K273" s="7"/>
      <c r="L273" s="7"/>
      <c r="V273" s="197"/>
    </row>
    <row r="274" spans="1:22" s="202" customFormat="1" ht="24.95" customHeight="1" x14ac:dyDescent="0.15">
      <c r="A274" s="866" t="s">
        <v>438</v>
      </c>
      <c r="B274" s="866"/>
      <c r="C274" s="199"/>
      <c r="D274" s="199"/>
      <c r="E274" s="158"/>
      <c r="F274" s="200"/>
      <c r="G274" s="200"/>
      <c r="H274" s="200"/>
      <c r="I274" s="200"/>
      <c r="J274" s="200"/>
      <c r="K274" s="200"/>
      <c r="L274" s="200"/>
      <c r="M274" s="200"/>
      <c r="N274" s="200"/>
      <c r="O274" s="201"/>
      <c r="V274" s="203"/>
    </row>
    <row r="275" spans="1:22" ht="35.1" customHeight="1" x14ac:dyDescent="0.15">
      <c r="A275" s="13" t="s">
        <v>5</v>
      </c>
      <c r="B275" s="13" t="s">
        <v>6</v>
      </c>
      <c r="C275" s="73" t="s">
        <v>7</v>
      </c>
      <c r="D275" s="159" t="s">
        <v>8</v>
      </c>
      <c r="E275" s="73" t="s">
        <v>9</v>
      </c>
      <c r="F275" s="204"/>
      <c r="G275" s="204"/>
      <c r="H275" s="204"/>
      <c r="I275" s="204"/>
      <c r="J275" s="204"/>
      <c r="K275" s="204"/>
      <c r="L275" s="204"/>
      <c r="M275" s="204"/>
      <c r="N275" s="204"/>
      <c r="O275" s="205"/>
      <c r="V275" s="206"/>
    </row>
    <row r="276" spans="1:22" ht="15" customHeight="1" x14ac:dyDescent="0.15">
      <c r="A276" s="20" t="s">
        <v>439</v>
      </c>
      <c r="B276" s="176" t="s">
        <v>440</v>
      </c>
      <c r="C276" s="22">
        <f>SUM(ENERO:DICIEMBRE!C276)</f>
        <v>831</v>
      </c>
      <c r="D276" s="22">
        <f>SUM(ENERO:DICIEMBRE!D276)</f>
        <v>733</v>
      </c>
      <c r="E276" s="22">
        <f>SUM(ENERO:DICIEMBRE!E276)</f>
        <v>106790770</v>
      </c>
      <c r="F276" s="204"/>
      <c r="G276" s="204"/>
      <c r="H276" s="204"/>
      <c r="I276" s="204"/>
      <c r="J276" s="204"/>
      <c r="K276" s="204"/>
      <c r="L276" s="204"/>
      <c r="M276" s="204"/>
      <c r="N276" s="204"/>
      <c r="O276" s="205"/>
      <c r="V276" s="206"/>
    </row>
    <row r="277" spans="1:22" ht="15" customHeight="1" x14ac:dyDescent="0.15">
      <c r="A277" s="38" t="s">
        <v>441</v>
      </c>
      <c r="B277" s="180" t="s">
        <v>442</v>
      </c>
      <c r="C277" s="22">
        <f>SUM(ENERO:DICIEMBRE!C277)</f>
        <v>19</v>
      </c>
      <c r="D277" s="22">
        <f>SUM(ENERO:DICIEMBRE!D277)</f>
        <v>11</v>
      </c>
      <c r="E277" s="22">
        <f>SUM(ENERO:DICIEMBRE!E277)</f>
        <v>1686080</v>
      </c>
      <c r="F277" s="204"/>
      <c r="G277" s="204"/>
      <c r="H277" s="204"/>
      <c r="I277" s="204"/>
      <c r="J277" s="204"/>
      <c r="K277" s="204"/>
      <c r="L277" s="204"/>
      <c r="M277" s="204"/>
      <c r="N277" s="204"/>
      <c r="O277" s="205"/>
      <c r="V277" s="206"/>
    </row>
    <row r="278" spans="1:22" ht="15" customHeight="1" x14ac:dyDescent="0.15">
      <c r="A278" s="143">
        <v>2004003</v>
      </c>
      <c r="B278" s="180" t="s">
        <v>443</v>
      </c>
      <c r="C278" s="22">
        <f>SUM(ENERO:DICIEMBRE!C278)</f>
        <v>0</v>
      </c>
      <c r="D278" s="181"/>
      <c r="E278" s="70"/>
      <c r="F278" s="204"/>
      <c r="G278" s="204"/>
      <c r="H278" s="204"/>
      <c r="I278" s="204"/>
      <c r="J278" s="204"/>
      <c r="K278" s="204"/>
      <c r="L278" s="204"/>
      <c r="M278" s="204"/>
      <c r="N278" s="204"/>
      <c r="O278" s="205"/>
      <c r="V278" s="206"/>
    </row>
    <row r="279" spans="1:22" ht="15" customHeight="1" x14ac:dyDescent="0.15">
      <c r="A279" s="122"/>
      <c r="B279" s="192" t="s">
        <v>444</v>
      </c>
      <c r="C279" s="193">
        <f>SUM(C276:C277)</f>
        <v>850</v>
      </c>
      <c r="D279" s="193">
        <f>SUM(D276:D277)</f>
        <v>744</v>
      </c>
      <c r="E279" s="164">
        <f>SUM(E276:E277)</f>
        <v>108476850</v>
      </c>
      <c r="F279" s="204"/>
      <c r="G279" s="204"/>
      <c r="H279" s="204"/>
      <c r="I279" s="204"/>
      <c r="J279" s="204"/>
      <c r="K279" s="204"/>
      <c r="L279" s="204"/>
      <c r="M279" s="204"/>
      <c r="N279" s="204"/>
      <c r="O279" s="205"/>
      <c r="V279" s="206"/>
    </row>
    <row r="280" spans="1:22" s="202" customFormat="1" ht="24.95" customHeight="1" x14ac:dyDescent="0.15">
      <c r="A280" s="866" t="s">
        <v>445</v>
      </c>
      <c r="B280" s="866"/>
      <c r="C280" s="208"/>
      <c r="D280" s="208"/>
      <c r="E280" s="158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1"/>
      <c r="V280" s="209"/>
    </row>
    <row r="281" spans="1:22" ht="35.1" customHeight="1" x14ac:dyDescent="0.15">
      <c r="A281" s="13"/>
      <c r="B281" s="13" t="s">
        <v>446</v>
      </c>
      <c r="C281" s="73" t="s">
        <v>7</v>
      </c>
      <c r="D281" s="159" t="s">
        <v>8</v>
      </c>
      <c r="E281" s="14" t="s">
        <v>9</v>
      </c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5"/>
    </row>
    <row r="282" spans="1:22" ht="15" customHeight="1" x14ac:dyDescent="0.15">
      <c r="A282" s="20" t="s">
        <v>447</v>
      </c>
      <c r="B282" s="176" t="s">
        <v>448</v>
      </c>
      <c r="C282" s="22">
        <f>SUM(ENERO:DICIEMBRE!C282)</f>
        <v>13479</v>
      </c>
      <c r="D282" s="22">
        <f>SUM(ENERO:DICIEMBRE!D282)</f>
        <v>13479</v>
      </c>
      <c r="E282" s="22">
        <f>SUM(ENERO:DICIEMBRE!E282)</f>
        <v>64125640</v>
      </c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5"/>
    </row>
    <row r="283" spans="1:22" ht="15" customHeight="1" x14ac:dyDescent="0.15">
      <c r="A283" s="25" t="s">
        <v>449</v>
      </c>
      <c r="B283" s="179" t="s">
        <v>450</v>
      </c>
      <c r="C283" s="22">
        <f>SUM(ENERO:DICIEMBRE!C283)</f>
        <v>4432</v>
      </c>
      <c r="D283" s="22">
        <f>SUM(ENERO:DICIEMBRE!D283)</f>
        <v>4405</v>
      </c>
      <c r="E283" s="22">
        <f>SUM(ENERO:DICIEMBRE!E283)</f>
        <v>112592260</v>
      </c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5"/>
    </row>
    <row r="284" spans="1:22" ht="15" customHeight="1" x14ac:dyDescent="0.15">
      <c r="A284" s="25" t="s">
        <v>451</v>
      </c>
      <c r="B284" s="179" t="s">
        <v>452</v>
      </c>
      <c r="C284" s="22">
        <f>SUM(ENERO:DICIEMBRE!C284)</f>
        <v>1226</v>
      </c>
      <c r="D284" s="22">
        <f>SUM(ENERO:DICIEMBRE!D284)</f>
        <v>1214</v>
      </c>
      <c r="E284" s="22">
        <f>SUM(ENERO:DICIEMBRE!E284)</f>
        <v>51063820</v>
      </c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5"/>
    </row>
    <row r="285" spans="1:22" ht="15" customHeight="1" x14ac:dyDescent="0.15">
      <c r="A285" s="38"/>
      <c r="B285" s="180" t="s">
        <v>453</v>
      </c>
      <c r="C285" s="22">
        <f>SUM(ENERO:DICIEMBRE!C285)</f>
        <v>25</v>
      </c>
      <c r="D285" s="181"/>
      <c r="E285" s="70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5"/>
    </row>
    <row r="286" spans="1:22" ht="15" customHeight="1" x14ac:dyDescent="0.15">
      <c r="A286" s="122"/>
      <c r="B286" s="192" t="s">
        <v>454</v>
      </c>
      <c r="C286" s="210">
        <f>SUM(C282:C285)</f>
        <v>19162</v>
      </c>
      <c r="D286" s="210">
        <f>SUM(D282:D285)</f>
        <v>19098</v>
      </c>
      <c r="E286" s="211">
        <f>SUM(E282:E285)</f>
        <v>227781720</v>
      </c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5"/>
    </row>
    <row r="287" spans="1:22" ht="15" customHeight="1" x14ac:dyDescent="0.15">
      <c r="A287" s="867" t="s">
        <v>455</v>
      </c>
      <c r="B287" s="867"/>
      <c r="C287" s="212"/>
      <c r="D287" s="212"/>
      <c r="E287" s="213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5"/>
    </row>
    <row r="288" spans="1:22" ht="32.25" customHeight="1" x14ac:dyDescent="0.15">
      <c r="A288" s="13" t="s">
        <v>5</v>
      </c>
      <c r="B288" s="13" t="s">
        <v>6</v>
      </c>
      <c r="C288" s="73" t="s">
        <v>7</v>
      </c>
      <c r="D288" s="159" t="s">
        <v>8</v>
      </c>
      <c r="E288" s="73" t="s">
        <v>9</v>
      </c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5"/>
    </row>
    <row r="289" spans="1:17" ht="15" customHeight="1" x14ac:dyDescent="0.15">
      <c r="A289" s="20">
        <v>1901023</v>
      </c>
      <c r="B289" s="176" t="s">
        <v>456</v>
      </c>
      <c r="C289" s="22">
        <f>SUM(ENERO:DICIEMBRE!C289)</f>
        <v>0</v>
      </c>
      <c r="D289" s="22">
        <f>SUM(ENERO:DICIEMBRE!D289)</f>
        <v>0</v>
      </c>
      <c r="E289" s="22">
        <f>SUM(ENERO:DICIEMBRE!E289)</f>
        <v>0</v>
      </c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5"/>
    </row>
    <row r="290" spans="1:17" ht="15" customHeight="1" x14ac:dyDescent="0.15">
      <c r="A290" s="25">
        <v>1901024</v>
      </c>
      <c r="B290" s="179" t="s">
        <v>457</v>
      </c>
      <c r="C290" s="22">
        <f>SUM(ENERO:DICIEMBRE!C290)</f>
        <v>0</v>
      </c>
      <c r="D290" s="22">
        <f>SUM(ENERO:DICIEMBRE!D290)</f>
        <v>0</v>
      </c>
      <c r="E290" s="22">
        <f>SUM(ENERO:DICIEMBRE!E290)</f>
        <v>0</v>
      </c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5"/>
    </row>
    <row r="291" spans="1:17" ht="15" customHeight="1" x14ac:dyDescent="0.15">
      <c r="A291" s="25" t="s">
        <v>458</v>
      </c>
      <c r="B291" s="179" t="s">
        <v>459</v>
      </c>
      <c r="C291" s="22">
        <f>SUM(ENERO:DICIEMBRE!C291)</f>
        <v>0</v>
      </c>
      <c r="D291" s="22">
        <f>SUM(ENERO:DICIEMBRE!D291)</f>
        <v>0</v>
      </c>
      <c r="E291" s="22">
        <f>SUM(ENERO:DICIEMBRE!E291)</f>
        <v>0</v>
      </c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5"/>
    </row>
    <row r="292" spans="1:17" ht="15" customHeight="1" x14ac:dyDescent="0.15">
      <c r="A292" s="25" t="s">
        <v>460</v>
      </c>
      <c r="B292" s="179" t="s">
        <v>461</v>
      </c>
      <c r="C292" s="22">
        <f>SUM(ENERO:DICIEMBRE!C292)</f>
        <v>0</v>
      </c>
      <c r="D292" s="22">
        <f>SUM(ENERO:DICIEMBRE!D292)</f>
        <v>0</v>
      </c>
      <c r="E292" s="22">
        <f>SUM(ENERO:DICIEMBRE!E292)</f>
        <v>0</v>
      </c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5"/>
    </row>
    <row r="293" spans="1:17" ht="15" customHeight="1" x14ac:dyDescent="0.15">
      <c r="A293" s="25">
        <v>1901126</v>
      </c>
      <c r="B293" s="179" t="s">
        <v>462</v>
      </c>
      <c r="C293" s="22">
        <f>SUM(ENERO:DICIEMBRE!C293)</f>
        <v>0</v>
      </c>
      <c r="D293" s="22">
        <f>SUM(ENERO:DICIEMBRE!D293)</f>
        <v>0</v>
      </c>
      <c r="E293" s="22">
        <f>SUM(ENERO:DICIEMBRE!E293)</f>
        <v>0</v>
      </c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5"/>
    </row>
    <row r="294" spans="1:17" ht="15" customHeight="1" x14ac:dyDescent="0.15">
      <c r="A294" s="25" t="s">
        <v>463</v>
      </c>
      <c r="B294" s="179" t="s">
        <v>464</v>
      </c>
      <c r="C294" s="22">
        <f>SUM(ENERO:DICIEMBRE!C294)</f>
        <v>0</v>
      </c>
      <c r="D294" s="22">
        <f>SUM(ENERO:DICIEMBRE!D294)</f>
        <v>0</v>
      </c>
      <c r="E294" s="22">
        <f>SUM(ENERO:DICIEMBRE!E294)</f>
        <v>0</v>
      </c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5"/>
    </row>
    <row r="295" spans="1:17" ht="15" customHeight="1" x14ac:dyDescent="0.15">
      <c r="A295" s="25" t="s">
        <v>465</v>
      </c>
      <c r="B295" s="179" t="s">
        <v>466</v>
      </c>
      <c r="C295" s="22">
        <f>SUM(ENERO:DICIEMBRE!C295)</f>
        <v>0</v>
      </c>
      <c r="D295" s="22">
        <f>SUM(ENERO:DICIEMBRE!D295)</f>
        <v>0</v>
      </c>
      <c r="E295" s="22">
        <f>SUM(ENERO:DICIEMBRE!E295)</f>
        <v>0</v>
      </c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5"/>
    </row>
    <row r="296" spans="1:17" ht="15" customHeight="1" x14ac:dyDescent="0.15">
      <c r="A296" s="38">
        <v>1901029</v>
      </c>
      <c r="B296" s="180" t="s">
        <v>467</v>
      </c>
      <c r="C296" s="22">
        <f>SUM(ENERO:DICIEMBRE!C296)</f>
        <v>0</v>
      </c>
      <c r="D296" s="22">
        <f>SUM(ENERO:DICIEMBRE!D296)</f>
        <v>0</v>
      </c>
      <c r="E296" s="22">
        <f>SUM(ENERO:DICIEMBRE!E296)</f>
        <v>0</v>
      </c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5"/>
    </row>
    <row r="297" spans="1:17" ht="15" customHeight="1" x14ac:dyDescent="0.15">
      <c r="A297" s="143"/>
      <c r="B297" s="217" t="s">
        <v>468</v>
      </c>
      <c r="C297" s="218">
        <f>SUM(C289:C296)</f>
        <v>0</v>
      </c>
      <c r="D297" s="218">
        <f>SUM(D289:D296)</f>
        <v>0</v>
      </c>
      <c r="E297" s="211">
        <f>SUM(E289:E296)</f>
        <v>0</v>
      </c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5"/>
    </row>
    <row r="298" spans="1:17" ht="15" customHeight="1" x14ac:dyDescent="0.15">
      <c r="A298" s="219"/>
      <c r="B298" s="220"/>
      <c r="C298" s="212"/>
      <c r="D298" s="212"/>
      <c r="E298" s="213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5"/>
    </row>
    <row r="299" spans="1:17" s="196" customFormat="1" ht="24.95" customHeight="1" x14ac:dyDescent="0.15">
      <c r="A299" s="866" t="s">
        <v>469</v>
      </c>
      <c r="B299" s="866"/>
      <c r="C299" s="199"/>
      <c r="D299" s="199"/>
      <c r="E299" s="158"/>
    </row>
    <row r="300" spans="1:17" s="3" customFormat="1" ht="35.1" customHeight="1" x14ac:dyDescent="0.15">
      <c r="A300" s="13" t="s">
        <v>5</v>
      </c>
      <c r="B300" s="13" t="s">
        <v>6</v>
      </c>
      <c r="C300" s="73" t="s">
        <v>7</v>
      </c>
      <c r="D300" s="159" t="s">
        <v>8</v>
      </c>
      <c r="E300" s="73" t="s">
        <v>9</v>
      </c>
      <c r="F300" s="7"/>
      <c r="G300" s="7"/>
      <c r="H300" s="7"/>
      <c r="I300" s="7"/>
      <c r="J300" s="7"/>
      <c r="K300" s="7"/>
      <c r="L300" s="7"/>
      <c r="M300" s="7"/>
      <c r="N300" s="7"/>
    </row>
    <row r="301" spans="1:17" s="3" customFormat="1" ht="15" customHeight="1" x14ac:dyDescent="0.15">
      <c r="A301" s="20"/>
      <c r="B301" s="176" t="s">
        <v>470</v>
      </c>
      <c r="C301" s="22">
        <f>SUM(ENERO:DICIEMBRE!C301)</f>
        <v>0</v>
      </c>
      <c r="D301" s="221"/>
      <c r="E301" s="222"/>
      <c r="F301" s="7"/>
      <c r="G301" s="7"/>
      <c r="H301" s="7"/>
      <c r="I301" s="7"/>
      <c r="J301" s="7"/>
      <c r="K301" s="7"/>
      <c r="L301" s="7"/>
      <c r="M301" s="7"/>
      <c r="N301" s="7"/>
    </row>
    <row r="302" spans="1:17" s="3" customFormat="1" ht="15" customHeight="1" x14ac:dyDescent="0.15">
      <c r="A302" s="25"/>
      <c r="B302" s="179" t="s">
        <v>471</v>
      </c>
      <c r="C302" s="22">
        <f>SUM(ENERO:DICIEMBRE!C302)</f>
        <v>0</v>
      </c>
      <c r="D302" s="34"/>
      <c r="E302" s="68"/>
      <c r="F302" s="7"/>
      <c r="G302" s="7"/>
      <c r="H302" s="7"/>
      <c r="I302" s="7"/>
      <c r="J302" s="7"/>
      <c r="K302" s="7"/>
      <c r="L302" s="7"/>
      <c r="M302" s="7"/>
      <c r="N302" s="7"/>
    </row>
    <row r="303" spans="1:17" s="3" customFormat="1" ht="15" customHeight="1" x14ac:dyDescent="0.15">
      <c r="A303" s="25"/>
      <c r="B303" s="179" t="s">
        <v>472</v>
      </c>
      <c r="C303" s="22">
        <f>SUM(ENERO:DICIEMBRE!C303)</f>
        <v>0</v>
      </c>
      <c r="D303" s="34"/>
      <c r="E303" s="68"/>
      <c r="F303" s="7"/>
      <c r="G303" s="7"/>
      <c r="H303" s="7"/>
      <c r="I303" s="7"/>
      <c r="J303" s="7"/>
      <c r="K303" s="7"/>
      <c r="L303" s="7"/>
      <c r="M303" s="7"/>
      <c r="N303" s="7"/>
    </row>
    <row r="304" spans="1:17" s="3" customFormat="1" ht="15" customHeight="1" x14ac:dyDescent="0.15">
      <c r="A304" s="25"/>
      <c r="B304" s="179" t="s">
        <v>473</v>
      </c>
      <c r="C304" s="22">
        <f>SUM(ENERO:DICIEMBRE!C304)</f>
        <v>0</v>
      </c>
      <c r="D304" s="34"/>
      <c r="E304" s="68"/>
      <c r="F304" s="7"/>
      <c r="G304" s="7"/>
      <c r="H304" s="7"/>
      <c r="I304" s="7"/>
      <c r="J304" s="7"/>
      <c r="K304" s="7"/>
      <c r="L304" s="7"/>
      <c r="M304" s="7"/>
      <c r="N304" s="7"/>
    </row>
    <row r="305" spans="1:14" s="3" customFormat="1" ht="15" customHeight="1" x14ac:dyDescent="0.15">
      <c r="A305" s="25"/>
      <c r="B305" s="179" t="s">
        <v>474</v>
      </c>
      <c r="C305" s="22">
        <f>SUM(ENERO:DICIEMBRE!C305)</f>
        <v>0</v>
      </c>
      <c r="D305" s="34"/>
      <c r="E305" s="68"/>
      <c r="F305" s="7"/>
      <c r="G305" s="7"/>
      <c r="H305" s="7"/>
      <c r="I305" s="7"/>
      <c r="J305" s="7"/>
      <c r="K305" s="7"/>
      <c r="L305" s="7"/>
      <c r="M305" s="7"/>
      <c r="N305" s="7"/>
    </row>
    <row r="306" spans="1:14" s="3" customFormat="1" ht="15" customHeight="1" x14ac:dyDescent="0.15">
      <c r="A306" s="25"/>
      <c r="B306" s="179" t="s">
        <v>475</v>
      </c>
      <c r="C306" s="22">
        <f>SUM(ENERO:DICIEMBRE!C306)</f>
        <v>0</v>
      </c>
      <c r="D306" s="34"/>
      <c r="E306" s="68"/>
      <c r="F306" s="7"/>
      <c r="G306" s="7"/>
      <c r="H306" s="7"/>
      <c r="I306" s="7"/>
      <c r="J306" s="7"/>
      <c r="K306" s="7"/>
      <c r="L306" s="7"/>
      <c r="M306" s="7"/>
      <c r="N306" s="7"/>
    </row>
    <row r="307" spans="1:14" s="3" customFormat="1" ht="15" customHeight="1" x14ac:dyDescent="0.15">
      <c r="A307" s="25"/>
      <c r="B307" s="179" t="s">
        <v>476</v>
      </c>
      <c r="C307" s="22">
        <f>SUM(ENERO:DICIEMBRE!C307)</f>
        <v>0</v>
      </c>
      <c r="D307" s="34"/>
      <c r="E307" s="68"/>
      <c r="F307" s="7"/>
      <c r="G307" s="7"/>
      <c r="H307" s="7"/>
      <c r="I307" s="7"/>
      <c r="J307" s="7"/>
      <c r="K307" s="7"/>
      <c r="L307" s="7"/>
      <c r="M307" s="7"/>
      <c r="N307" s="7"/>
    </row>
    <row r="308" spans="1:14" s="3" customFormat="1" ht="15" customHeight="1" x14ac:dyDescent="0.15">
      <c r="A308" s="25"/>
      <c r="B308" s="179" t="s">
        <v>477</v>
      </c>
      <c r="C308" s="22">
        <f>SUM(ENERO:DICIEMBRE!C308)</f>
        <v>0</v>
      </c>
      <c r="D308" s="34"/>
      <c r="E308" s="68"/>
      <c r="F308" s="7"/>
      <c r="G308" s="7"/>
      <c r="H308" s="7"/>
      <c r="I308" s="7"/>
      <c r="J308" s="7"/>
      <c r="K308" s="7"/>
      <c r="L308" s="7"/>
      <c r="M308" s="7"/>
      <c r="N308" s="7"/>
    </row>
    <row r="309" spans="1:14" s="3" customFormat="1" ht="15" customHeight="1" x14ac:dyDescent="0.15">
      <c r="A309" s="25"/>
      <c r="B309" s="179" t="s">
        <v>478</v>
      </c>
      <c r="C309" s="22">
        <f>SUM(ENERO:DICIEMBRE!C309)</f>
        <v>0</v>
      </c>
      <c r="D309" s="34"/>
      <c r="E309" s="68"/>
      <c r="F309" s="7"/>
      <c r="G309" s="7"/>
      <c r="H309" s="7"/>
      <c r="I309" s="7"/>
      <c r="J309" s="7"/>
      <c r="K309" s="7"/>
      <c r="L309" s="7"/>
      <c r="M309" s="7"/>
      <c r="N309" s="7"/>
    </row>
    <row r="310" spans="1:14" s="3" customFormat="1" ht="15" customHeight="1" x14ac:dyDescent="0.15">
      <c r="A310" s="25"/>
      <c r="B310" s="179" t="s">
        <v>479</v>
      </c>
      <c r="C310" s="22">
        <f>SUM(ENERO:DICIEMBRE!C310)</f>
        <v>0</v>
      </c>
      <c r="D310" s="34"/>
      <c r="E310" s="68"/>
      <c r="F310" s="7"/>
      <c r="G310" s="7"/>
      <c r="H310" s="7"/>
      <c r="I310" s="7"/>
      <c r="J310" s="7"/>
      <c r="K310" s="7"/>
      <c r="L310" s="7"/>
      <c r="M310" s="7"/>
      <c r="N310" s="7"/>
    </row>
    <row r="311" spans="1:14" s="3" customFormat="1" ht="15" customHeight="1" x14ac:dyDescent="0.15">
      <c r="A311" s="25">
        <v>1802100</v>
      </c>
      <c r="B311" s="179" t="s">
        <v>480</v>
      </c>
      <c r="C311" s="22">
        <f>SUM(ENERO:DICIEMBRE!C311)</f>
        <v>0</v>
      </c>
      <c r="D311" s="34"/>
      <c r="E311" s="68"/>
      <c r="F311" s="7"/>
      <c r="G311" s="7"/>
      <c r="H311" s="7"/>
      <c r="I311" s="7"/>
      <c r="J311" s="7"/>
      <c r="K311" s="7"/>
      <c r="L311" s="7"/>
      <c r="M311" s="7"/>
      <c r="N311" s="7"/>
    </row>
    <row r="312" spans="1:14" s="3" customFormat="1" ht="15" customHeight="1" x14ac:dyDescent="0.15">
      <c r="A312" s="25"/>
      <c r="B312" s="179" t="s">
        <v>481</v>
      </c>
      <c r="C312" s="22">
        <f>SUM(ENERO:DICIEMBRE!C312)</f>
        <v>0</v>
      </c>
      <c r="D312" s="34"/>
      <c r="E312" s="68"/>
      <c r="F312" s="7"/>
      <c r="G312" s="7"/>
      <c r="H312" s="7"/>
      <c r="I312" s="7"/>
      <c r="J312" s="7"/>
      <c r="K312" s="7"/>
      <c r="L312" s="7"/>
      <c r="M312" s="7"/>
      <c r="N312" s="7"/>
    </row>
    <row r="313" spans="1:14" s="3" customFormat="1" ht="15" customHeight="1" x14ac:dyDescent="0.15">
      <c r="A313" s="25">
        <v>1902003</v>
      </c>
      <c r="B313" s="179" t="s">
        <v>482</v>
      </c>
      <c r="C313" s="22">
        <f>SUM(ENERO:DICIEMBRE!C313)</f>
        <v>0</v>
      </c>
      <c r="D313" s="34"/>
      <c r="E313" s="68"/>
      <c r="F313" s="7"/>
      <c r="G313" s="7"/>
      <c r="H313" s="7"/>
      <c r="I313" s="7"/>
      <c r="J313" s="7"/>
      <c r="K313" s="7"/>
      <c r="L313" s="7"/>
      <c r="M313" s="7"/>
      <c r="N313" s="7"/>
    </row>
    <row r="314" spans="1:14" s="3" customFormat="1" ht="15" customHeight="1" x14ac:dyDescent="0.15">
      <c r="A314" s="38"/>
      <c r="B314" s="180" t="s">
        <v>483</v>
      </c>
      <c r="C314" s="22">
        <f>SUM(ENERO:DICIEMBRE!C314)</f>
        <v>0</v>
      </c>
      <c r="D314" s="223"/>
      <c r="E314" s="70"/>
      <c r="F314" s="7"/>
      <c r="G314" s="7"/>
      <c r="H314" s="7"/>
      <c r="I314" s="7"/>
      <c r="J314" s="7"/>
      <c r="K314" s="7"/>
      <c r="L314" s="7"/>
      <c r="M314" s="7"/>
      <c r="N314" s="7"/>
    </row>
    <row r="315" spans="1:14" s="3" customFormat="1" ht="15" customHeight="1" x14ac:dyDescent="0.15">
      <c r="A315" s="122"/>
      <c r="B315" s="192" t="s">
        <v>484</v>
      </c>
      <c r="C315" s="224">
        <f>SUM(C301:C314)</f>
        <v>0</v>
      </c>
      <c r="D315" s="224"/>
      <c r="E315" s="211"/>
      <c r="F315" s="7"/>
      <c r="G315" s="7"/>
      <c r="H315" s="7"/>
      <c r="I315" s="7"/>
      <c r="J315" s="7"/>
      <c r="K315" s="7"/>
      <c r="L315" s="7"/>
      <c r="M315" s="7"/>
      <c r="N315" s="7"/>
    </row>
    <row r="316" spans="1:14" s="106" customFormat="1" ht="24.95" customHeight="1" x14ac:dyDescent="0.15">
      <c r="A316" s="225" t="s">
        <v>485</v>
      </c>
      <c r="B316" s="226"/>
      <c r="C316" s="227"/>
      <c r="D316" s="227"/>
      <c r="E316" s="228"/>
    </row>
    <row r="317" spans="1:14" s="106" customFormat="1" ht="35.1" customHeight="1" x14ac:dyDescent="0.15">
      <c r="A317" s="13" t="s">
        <v>5</v>
      </c>
      <c r="B317" s="13" t="s">
        <v>6</v>
      </c>
      <c r="C317" s="73" t="s">
        <v>7</v>
      </c>
      <c r="D317" s="159" t="s">
        <v>8</v>
      </c>
      <c r="E317" s="73" t="s">
        <v>9</v>
      </c>
    </row>
    <row r="318" spans="1:14" s="106" customFormat="1" ht="15" customHeight="1" x14ac:dyDescent="0.15">
      <c r="A318" s="20" t="s">
        <v>486</v>
      </c>
      <c r="B318" s="176" t="s">
        <v>487</v>
      </c>
      <c r="C318" s="22">
        <f>SUM(ENERO:DICIEMBRE!C318)</f>
        <v>2656</v>
      </c>
      <c r="D318" s="22">
        <f>SUM(ENERO:DICIEMBRE!D318)</f>
        <v>2656</v>
      </c>
      <c r="E318" s="22">
        <f>SUM(ENERO:DICIEMBRE!E318)</f>
        <v>57953920</v>
      </c>
    </row>
    <row r="319" spans="1:14" s="106" customFormat="1" ht="15" customHeight="1" x14ac:dyDescent="0.15">
      <c r="A319" s="38" t="s">
        <v>488</v>
      </c>
      <c r="B319" s="180" t="s">
        <v>489</v>
      </c>
      <c r="C319" s="22">
        <f>SUM(ENERO:DICIEMBRE!C319)</f>
        <v>0</v>
      </c>
      <c r="D319" s="22">
        <f>SUM(ENERO:DICIEMBRE!D319)</f>
        <v>0</v>
      </c>
      <c r="E319" s="22">
        <f>SUM(ENERO:DICIEMBRE!E319)</f>
        <v>0</v>
      </c>
    </row>
    <row r="320" spans="1:14" s="106" customFormat="1" ht="15" customHeight="1" x14ac:dyDescent="0.15">
      <c r="A320" s="122"/>
      <c r="B320" s="180" t="s">
        <v>490</v>
      </c>
      <c r="C320" s="88">
        <f>SUM(C318:C319)</f>
        <v>2656</v>
      </c>
      <c r="D320" s="88">
        <f>SUM(D318:D319)</f>
        <v>2656</v>
      </c>
      <c r="E320" s="211">
        <f>SUM(E318:E319)</f>
        <v>57953920</v>
      </c>
    </row>
    <row r="321" spans="1:20" s="106" customFormat="1" ht="24.95" customHeight="1" x14ac:dyDescent="0.15">
      <c r="A321" s="165" t="s">
        <v>491</v>
      </c>
      <c r="B321" s="156"/>
      <c r="C321" s="208"/>
      <c r="D321" s="208"/>
      <c r="E321" s="158"/>
    </row>
    <row r="322" spans="1:20" s="106" customFormat="1" ht="35.1" customHeight="1" x14ac:dyDescent="0.15">
      <c r="A322" s="13" t="s">
        <v>5</v>
      </c>
      <c r="B322" s="174" t="s">
        <v>6</v>
      </c>
      <c r="C322" s="231" t="s">
        <v>492</v>
      </c>
      <c r="D322" s="159" t="s">
        <v>8</v>
      </c>
      <c r="E322" s="73" t="s">
        <v>9</v>
      </c>
    </row>
    <row r="323" spans="1:20" s="106" customFormat="1" ht="15" customHeight="1" x14ac:dyDescent="0.15">
      <c r="A323" s="232" t="s">
        <v>493</v>
      </c>
      <c r="B323" s="192" t="s">
        <v>494</v>
      </c>
      <c r="C323" s="22">
        <f>SUM(ENERO:DICIEMBRE!C323)</f>
        <v>11133</v>
      </c>
      <c r="D323" s="22">
        <f>SUM(ENERO:DICIEMBRE!D323)</f>
        <v>11005</v>
      </c>
      <c r="E323" s="22">
        <f>SUM(ENERO:DICIEMBRE!E323)</f>
        <v>83748240</v>
      </c>
    </row>
    <row r="324" spans="1:20" s="3" customFormat="1" ht="25.5" customHeight="1" x14ac:dyDescent="0.15">
      <c r="A324" s="9" t="s">
        <v>495</v>
      </c>
      <c r="B324" s="235"/>
      <c r="C324" s="106"/>
      <c r="D324" s="106"/>
      <c r="E324" s="106"/>
      <c r="F324" s="7"/>
      <c r="G324" s="7"/>
      <c r="H324" s="7"/>
      <c r="I324" s="7"/>
      <c r="J324" s="7"/>
      <c r="K324" s="7"/>
      <c r="L324" s="7"/>
      <c r="M324" s="7"/>
      <c r="N324" s="7"/>
    </row>
    <row r="325" spans="1:20" ht="24.95" customHeight="1" x14ac:dyDescent="0.15">
      <c r="A325" s="12" t="s">
        <v>496</v>
      </c>
    </row>
    <row r="326" spans="1:20" ht="24" customHeight="1" x14ac:dyDescent="0.15">
      <c r="A326" s="797" t="s">
        <v>106</v>
      </c>
      <c r="B326" s="855"/>
      <c r="C326" s="692" t="s">
        <v>0</v>
      </c>
      <c r="D326" s="771" t="s">
        <v>497</v>
      </c>
      <c r="E326" s="772"/>
      <c r="F326" s="772"/>
      <c r="G326" s="772"/>
      <c r="H326" s="780" t="s">
        <v>498</v>
      </c>
      <c r="I326" s="781"/>
      <c r="J326" s="782"/>
      <c r="K326" s="863" t="s">
        <v>499</v>
      </c>
      <c r="L326" s="864"/>
      <c r="M326" s="865"/>
      <c r="N326" s="785" t="s">
        <v>500</v>
      </c>
      <c r="O326" s="788" t="s">
        <v>501</v>
      </c>
      <c r="P326" s="789"/>
      <c r="Q326" s="751" t="s">
        <v>502</v>
      </c>
    </row>
    <row r="327" spans="1:20" ht="18" customHeight="1" x14ac:dyDescent="0.15">
      <c r="A327" s="819"/>
      <c r="B327" s="856"/>
      <c r="C327" s="693"/>
      <c r="D327" s="754" t="s">
        <v>503</v>
      </c>
      <c r="E327" s="827" t="s">
        <v>504</v>
      </c>
      <c r="F327" s="828"/>
      <c r="G327" s="757" t="s">
        <v>505</v>
      </c>
      <c r="H327" s="759" t="s">
        <v>506</v>
      </c>
      <c r="I327" s="761" t="s">
        <v>507</v>
      </c>
      <c r="J327" s="773" t="s">
        <v>508</v>
      </c>
      <c r="K327" s="775" t="s">
        <v>509</v>
      </c>
      <c r="L327" s="776" t="s">
        <v>510</v>
      </c>
      <c r="M327" s="777" t="s">
        <v>511</v>
      </c>
      <c r="N327" s="786"/>
      <c r="O327" s="778" t="s">
        <v>512</v>
      </c>
      <c r="P327" s="779" t="s">
        <v>513</v>
      </c>
      <c r="Q327" s="752"/>
      <c r="R327" s="236"/>
    </row>
    <row r="328" spans="1:20" ht="18" customHeight="1" x14ac:dyDescent="0.15">
      <c r="A328" s="799"/>
      <c r="B328" s="857"/>
      <c r="C328" s="770"/>
      <c r="D328" s="755"/>
      <c r="E328" s="237" t="s">
        <v>514</v>
      </c>
      <c r="F328" s="238" t="s">
        <v>515</v>
      </c>
      <c r="G328" s="758"/>
      <c r="H328" s="760"/>
      <c r="I328" s="762"/>
      <c r="J328" s="774"/>
      <c r="K328" s="775"/>
      <c r="L328" s="776"/>
      <c r="M328" s="777"/>
      <c r="N328" s="787"/>
      <c r="O328" s="778"/>
      <c r="P328" s="779"/>
      <c r="Q328" s="753"/>
      <c r="R328" s="236"/>
    </row>
    <row r="329" spans="1:20" s="76" customFormat="1" ht="15" customHeight="1" x14ac:dyDescent="0.2">
      <c r="A329" s="849" t="s">
        <v>107</v>
      </c>
      <c r="B329" s="850"/>
      <c r="C329" s="239">
        <f>+C330+C331+C332+C333+C334+C335+C339+C340+C341+C342</f>
        <v>907644</v>
      </c>
      <c r="D329" s="239">
        <f t="shared" ref="D329:Q329" si="2">+D330+D331+D332+D333+D334+D335+D339+D340+D341+D342</f>
        <v>898074</v>
      </c>
      <c r="E329" s="239">
        <f t="shared" si="2"/>
        <v>898074</v>
      </c>
      <c r="F329" s="239">
        <f t="shared" si="2"/>
        <v>0</v>
      </c>
      <c r="G329" s="240">
        <f t="shared" si="2"/>
        <v>9570</v>
      </c>
      <c r="H329" s="241">
        <f t="shared" si="2"/>
        <v>319496</v>
      </c>
      <c r="I329" s="242">
        <f t="shared" si="2"/>
        <v>322941</v>
      </c>
      <c r="J329" s="239">
        <f t="shared" si="2"/>
        <v>263456</v>
      </c>
      <c r="K329" s="241">
        <f t="shared" si="2"/>
        <v>0</v>
      </c>
      <c r="L329" s="242">
        <f t="shared" si="2"/>
        <v>0</v>
      </c>
      <c r="M329" s="239">
        <f t="shared" si="2"/>
        <v>0</v>
      </c>
      <c r="N329" s="240">
        <f>+N330+N331+N332+N333+N334+N335+N339+N340+N341+N342</f>
        <v>0</v>
      </c>
      <c r="O329" s="243">
        <f t="shared" si="2"/>
        <v>60</v>
      </c>
      <c r="P329" s="244">
        <f t="shared" si="2"/>
        <v>4362</v>
      </c>
      <c r="Q329" s="245">
        <f t="shared" si="2"/>
        <v>0</v>
      </c>
      <c r="R329" s="246"/>
      <c r="S329" s="247"/>
      <c r="T329" s="247"/>
    </row>
    <row r="330" spans="1:20" ht="15" customHeight="1" x14ac:dyDescent="0.15">
      <c r="A330" s="77" t="s">
        <v>108</v>
      </c>
      <c r="B330" s="248" t="s">
        <v>109</v>
      </c>
      <c r="C330" s="22">
        <f>SUM(ENERO:DICIEMBRE!C330)</f>
        <v>346458</v>
      </c>
      <c r="D330" s="22">
        <f>SUM(ENERO:DICIEMBRE!D330)</f>
        <v>341298</v>
      </c>
      <c r="E330" s="22">
        <f>SUM(ENERO:DICIEMBRE!E330)</f>
        <v>341298</v>
      </c>
      <c r="F330" s="22">
        <f>SUM(ENERO:DICIEMBRE!F330)</f>
        <v>0</v>
      </c>
      <c r="G330" s="22">
        <f>SUM(ENERO:DICIEMBRE!G330)</f>
        <v>5160</v>
      </c>
      <c r="H330" s="22">
        <f>SUM(ENERO:DICIEMBRE!H330)</f>
        <v>135936</v>
      </c>
      <c r="I330" s="22">
        <f>SUM(ENERO:DICIEMBRE!I330)</f>
        <v>94849</v>
      </c>
      <c r="J330" s="22">
        <f>SUM(ENERO:DICIEMBRE!J330)</f>
        <v>115673</v>
      </c>
      <c r="K330" s="22">
        <f>SUM(ENERO:DICIEMBRE!K330)</f>
        <v>0</v>
      </c>
      <c r="L330" s="22">
        <f>SUM(ENERO:DICIEMBRE!L330)</f>
        <v>0</v>
      </c>
      <c r="M330" s="22">
        <f>SUM(ENERO:DICIEMBRE!M330)</f>
        <v>0</v>
      </c>
      <c r="N330" s="22">
        <f>SUM(ENERO:DICIEMBRE!N330)</f>
        <v>0</v>
      </c>
      <c r="O330" s="22">
        <f>SUM(ENERO:DICIEMBRE!O330)</f>
        <v>0</v>
      </c>
      <c r="P330" s="22">
        <f>SUM(ENERO:DICIEMBRE!P330)</f>
        <v>910</v>
      </c>
      <c r="Q330" s="22">
        <f>SUM(ENERO:DICIEMBRE!Q330)</f>
        <v>0</v>
      </c>
      <c r="R330" s="246"/>
      <c r="S330" s="250"/>
      <c r="T330" s="250"/>
    </row>
    <row r="331" spans="1:20" ht="15" customHeight="1" x14ac:dyDescent="0.15">
      <c r="A331" s="86" t="s">
        <v>110</v>
      </c>
      <c r="B331" s="251" t="s">
        <v>111</v>
      </c>
      <c r="C331" s="22">
        <f>SUM(ENERO:DICIEMBRE!C331)</f>
        <v>408216</v>
      </c>
      <c r="D331" s="22">
        <f>SUM(ENERO:DICIEMBRE!D331)</f>
        <v>404910</v>
      </c>
      <c r="E331" s="22">
        <f>SUM(ENERO:DICIEMBRE!E331)</f>
        <v>404910</v>
      </c>
      <c r="F331" s="22">
        <f>SUM(ENERO:DICIEMBRE!F331)</f>
        <v>0</v>
      </c>
      <c r="G331" s="22">
        <f>SUM(ENERO:DICIEMBRE!G331)</f>
        <v>3306</v>
      </c>
      <c r="H331" s="22">
        <f>SUM(ENERO:DICIEMBRE!H331)</f>
        <v>144153</v>
      </c>
      <c r="I331" s="22">
        <f>SUM(ENERO:DICIEMBRE!I331)</f>
        <v>136698</v>
      </c>
      <c r="J331" s="22">
        <f>SUM(ENERO:DICIEMBRE!J331)</f>
        <v>127365</v>
      </c>
      <c r="K331" s="22">
        <f>SUM(ENERO:DICIEMBRE!K331)</f>
        <v>0</v>
      </c>
      <c r="L331" s="22">
        <f>SUM(ENERO:DICIEMBRE!L331)</f>
        <v>0</v>
      </c>
      <c r="M331" s="22">
        <f>SUM(ENERO:DICIEMBRE!M331)</f>
        <v>0</v>
      </c>
      <c r="N331" s="22">
        <f>SUM(ENERO:DICIEMBRE!N331)</f>
        <v>0</v>
      </c>
      <c r="O331" s="22">
        <f>SUM(ENERO:DICIEMBRE!O331)</f>
        <v>0</v>
      </c>
      <c r="P331" s="22">
        <f>SUM(ENERO:DICIEMBRE!P331)</f>
        <v>461</v>
      </c>
      <c r="Q331" s="22">
        <f>SUM(ENERO:DICIEMBRE!Q331)</f>
        <v>0</v>
      </c>
      <c r="R331" s="246"/>
      <c r="S331" s="250"/>
      <c r="T331" s="250"/>
    </row>
    <row r="332" spans="1:20" ht="15" customHeight="1" x14ac:dyDescent="0.15">
      <c r="A332" s="86" t="s">
        <v>112</v>
      </c>
      <c r="B332" s="251" t="s">
        <v>113</v>
      </c>
      <c r="C332" s="22">
        <f>SUM(ENERO:DICIEMBRE!C332)</f>
        <v>25465</v>
      </c>
      <c r="D332" s="22">
        <f>SUM(ENERO:DICIEMBRE!D332)</f>
        <v>25309</v>
      </c>
      <c r="E332" s="22">
        <f>SUM(ENERO:DICIEMBRE!E332)</f>
        <v>25309</v>
      </c>
      <c r="F332" s="22">
        <f>SUM(ENERO:DICIEMBRE!F332)</f>
        <v>0</v>
      </c>
      <c r="G332" s="22">
        <f>SUM(ENERO:DICIEMBRE!G332)</f>
        <v>156</v>
      </c>
      <c r="H332" s="22">
        <f>SUM(ENERO:DICIEMBRE!H332)</f>
        <v>1922</v>
      </c>
      <c r="I332" s="22">
        <f>SUM(ENERO:DICIEMBRE!I332)</f>
        <v>23327</v>
      </c>
      <c r="J332" s="22">
        <f>SUM(ENERO:DICIEMBRE!J332)</f>
        <v>216</v>
      </c>
      <c r="K332" s="22">
        <f>SUM(ENERO:DICIEMBRE!K332)</f>
        <v>0</v>
      </c>
      <c r="L332" s="22">
        <f>SUM(ENERO:DICIEMBRE!L332)</f>
        <v>0</v>
      </c>
      <c r="M332" s="22">
        <f>SUM(ENERO:DICIEMBRE!M332)</f>
        <v>0</v>
      </c>
      <c r="N332" s="22">
        <f>SUM(ENERO:DICIEMBRE!N332)</f>
        <v>0</v>
      </c>
      <c r="O332" s="22">
        <f>SUM(ENERO:DICIEMBRE!O332)</f>
        <v>0</v>
      </c>
      <c r="P332" s="22">
        <f>SUM(ENERO:DICIEMBRE!P332)</f>
        <v>1091</v>
      </c>
      <c r="Q332" s="22">
        <f>SUM(ENERO:DICIEMBRE!Q332)</f>
        <v>0</v>
      </c>
      <c r="R332" s="246"/>
      <c r="S332" s="250"/>
      <c r="T332" s="250"/>
    </row>
    <row r="333" spans="1:20" ht="15" customHeight="1" x14ac:dyDescent="0.15">
      <c r="A333" s="86" t="s">
        <v>114</v>
      </c>
      <c r="B333" s="251" t="s">
        <v>115</v>
      </c>
      <c r="C333" s="22">
        <f>SUM(ENERO:DICIEMBRE!C333)</f>
        <v>0</v>
      </c>
      <c r="D333" s="22">
        <f>SUM(ENERO:DICIEMBRE!D333)</f>
        <v>0</v>
      </c>
      <c r="E333" s="22">
        <f>SUM(ENERO:DICIEMBRE!E333)</f>
        <v>0</v>
      </c>
      <c r="F333" s="22">
        <f>SUM(ENERO:DICIEMBRE!F333)</f>
        <v>0</v>
      </c>
      <c r="G333" s="22">
        <f>SUM(ENERO:DICIEMBRE!G333)</f>
        <v>0</v>
      </c>
      <c r="H333" s="22">
        <f>SUM(ENERO:DICIEMBRE!H333)</f>
        <v>0</v>
      </c>
      <c r="I333" s="22">
        <f>SUM(ENERO:DICIEMBRE!I333)</f>
        <v>0</v>
      </c>
      <c r="J333" s="22">
        <f>SUM(ENERO:DICIEMBRE!J333)</f>
        <v>0</v>
      </c>
      <c r="K333" s="22">
        <f>SUM(ENERO:DICIEMBRE!K333)</f>
        <v>0</v>
      </c>
      <c r="L333" s="22">
        <f>SUM(ENERO:DICIEMBRE!L333)</f>
        <v>0</v>
      </c>
      <c r="M333" s="22">
        <f>SUM(ENERO:DICIEMBRE!M333)</f>
        <v>0</v>
      </c>
      <c r="N333" s="22">
        <f>SUM(ENERO:DICIEMBRE!N333)</f>
        <v>0</v>
      </c>
      <c r="O333" s="22">
        <f>SUM(ENERO:DICIEMBRE!O333)</f>
        <v>35</v>
      </c>
      <c r="P333" s="22">
        <f>SUM(ENERO:DICIEMBRE!P333)</f>
        <v>2</v>
      </c>
      <c r="Q333" s="22">
        <f>SUM(ENERO:DICIEMBRE!Q333)</f>
        <v>0</v>
      </c>
      <c r="R333" s="246"/>
      <c r="S333" s="250"/>
      <c r="T333" s="250"/>
    </row>
    <row r="334" spans="1:20" ht="15" customHeight="1" x14ac:dyDescent="0.15">
      <c r="A334" s="253" t="s">
        <v>116</v>
      </c>
      <c r="B334" s="254" t="s">
        <v>117</v>
      </c>
      <c r="C334" s="22">
        <f>SUM(ENERO:DICIEMBRE!C334)</f>
        <v>29157</v>
      </c>
      <c r="D334" s="22">
        <f>SUM(ENERO:DICIEMBRE!D334)</f>
        <v>28922</v>
      </c>
      <c r="E334" s="22">
        <f>SUM(ENERO:DICIEMBRE!E334)</f>
        <v>28922</v>
      </c>
      <c r="F334" s="22">
        <f>SUM(ENERO:DICIEMBRE!F334)</f>
        <v>0</v>
      </c>
      <c r="G334" s="22">
        <f>SUM(ENERO:DICIEMBRE!G334)</f>
        <v>235</v>
      </c>
      <c r="H334" s="22">
        <f>SUM(ENERO:DICIEMBRE!H334)</f>
        <v>12290</v>
      </c>
      <c r="I334" s="22">
        <f>SUM(ENERO:DICIEMBRE!I334)</f>
        <v>5939</v>
      </c>
      <c r="J334" s="22">
        <f>SUM(ENERO:DICIEMBRE!J334)</f>
        <v>10928</v>
      </c>
      <c r="K334" s="22">
        <f>SUM(ENERO:DICIEMBRE!K334)</f>
        <v>0</v>
      </c>
      <c r="L334" s="22">
        <f>SUM(ENERO:DICIEMBRE!L334)</f>
        <v>0</v>
      </c>
      <c r="M334" s="22">
        <f>SUM(ENERO:DICIEMBRE!M334)</f>
        <v>0</v>
      </c>
      <c r="N334" s="22">
        <f>SUM(ENERO:DICIEMBRE!N334)</f>
        <v>0</v>
      </c>
      <c r="O334" s="22">
        <f>SUM(ENERO:DICIEMBRE!O334)</f>
        <v>2</v>
      </c>
      <c r="P334" s="22">
        <f>SUM(ENERO:DICIEMBRE!P334)</f>
        <v>1623</v>
      </c>
      <c r="Q334" s="22">
        <f>SUM(ENERO:DICIEMBRE!Q334)</f>
        <v>0</v>
      </c>
      <c r="R334" s="246"/>
      <c r="S334" s="250"/>
      <c r="T334" s="250"/>
    </row>
    <row r="335" spans="1:20" ht="15" customHeight="1" x14ac:dyDescent="0.15">
      <c r="A335" s="858" t="s">
        <v>118</v>
      </c>
      <c r="B335" s="256" t="s">
        <v>119</v>
      </c>
      <c r="C335" s="257">
        <f>SUM(C336:C338)</f>
        <v>65700</v>
      </c>
      <c r="D335" s="258">
        <f>SUM(D336:D338)</f>
        <v>65144</v>
      </c>
      <c r="E335" s="259">
        <f t="shared" ref="E335:Q335" si="3">SUM(E336:E338)</f>
        <v>65144</v>
      </c>
      <c r="F335" s="260">
        <f t="shared" si="3"/>
        <v>0</v>
      </c>
      <c r="G335" s="261">
        <f t="shared" si="3"/>
        <v>556</v>
      </c>
      <c r="H335" s="261">
        <f t="shared" si="3"/>
        <v>20897</v>
      </c>
      <c r="I335" s="261">
        <f t="shared" si="3"/>
        <v>42313</v>
      </c>
      <c r="J335" s="261">
        <f t="shared" si="3"/>
        <v>2490</v>
      </c>
      <c r="K335" s="261">
        <f t="shared" si="3"/>
        <v>0</v>
      </c>
      <c r="L335" s="261">
        <f t="shared" si="3"/>
        <v>0</v>
      </c>
      <c r="M335" s="261">
        <f t="shared" si="3"/>
        <v>0</v>
      </c>
      <c r="N335" s="261">
        <f t="shared" si="3"/>
        <v>0</v>
      </c>
      <c r="O335" s="261">
        <f t="shared" si="3"/>
        <v>20</v>
      </c>
      <c r="P335" s="261">
        <f t="shared" si="3"/>
        <v>190</v>
      </c>
      <c r="Q335" s="262">
        <f t="shared" si="3"/>
        <v>0</v>
      </c>
      <c r="R335" s="246"/>
      <c r="S335" s="250"/>
      <c r="T335" s="250"/>
    </row>
    <row r="336" spans="1:20" ht="15" customHeight="1" x14ac:dyDescent="0.15">
      <c r="A336" s="858"/>
      <c r="B336" s="263" t="s">
        <v>120</v>
      </c>
      <c r="C336" s="22">
        <f>SUM(ENERO:DICIEMBRE!C336)</f>
        <v>54342</v>
      </c>
      <c r="D336" s="22">
        <f>SUM(ENERO:DICIEMBRE!D336)</f>
        <v>53850</v>
      </c>
      <c r="E336" s="22">
        <f>SUM(ENERO:DICIEMBRE!E336)</f>
        <v>53850</v>
      </c>
      <c r="F336" s="22">
        <f>SUM(ENERO:DICIEMBRE!F336)</f>
        <v>0</v>
      </c>
      <c r="G336" s="22">
        <f>SUM(ENERO:DICIEMBRE!G336)</f>
        <v>492</v>
      </c>
      <c r="H336" s="22">
        <f>SUM(ENERO:DICIEMBRE!H336)</f>
        <v>17610</v>
      </c>
      <c r="I336" s="22">
        <f>SUM(ENERO:DICIEMBRE!I336)</f>
        <v>34406</v>
      </c>
      <c r="J336" s="22">
        <f>SUM(ENERO:DICIEMBRE!J336)</f>
        <v>2326</v>
      </c>
      <c r="K336" s="22">
        <f>SUM(ENERO:DICIEMBRE!K336)</f>
        <v>0</v>
      </c>
      <c r="L336" s="22">
        <f>SUM(ENERO:DICIEMBRE!L336)</f>
        <v>0</v>
      </c>
      <c r="M336" s="22">
        <f>SUM(ENERO:DICIEMBRE!M336)</f>
        <v>0</v>
      </c>
      <c r="N336" s="22">
        <f>SUM(ENERO:DICIEMBRE!N336)</f>
        <v>0</v>
      </c>
      <c r="O336" s="22">
        <f>SUM(ENERO:DICIEMBRE!O336)</f>
        <v>0</v>
      </c>
      <c r="P336" s="22">
        <f>SUM(ENERO:DICIEMBRE!P336)</f>
        <v>14</v>
      </c>
      <c r="Q336" s="22">
        <f>SUM(ENERO:DICIEMBRE!Q336)</f>
        <v>0</v>
      </c>
      <c r="R336" s="246"/>
      <c r="S336" s="250"/>
      <c r="T336" s="250"/>
    </row>
    <row r="337" spans="1:20" ht="15" customHeight="1" x14ac:dyDescent="0.15">
      <c r="A337" s="858"/>
      <c r="B337" s="93" t="s">
        <v>121</v>
      </c>
      <c r="C337" s="22">
        <f>SUM(ENERO:DICIEMBRE!C337)</f>
        <v>363</v>
      </c>
      <c r="D337" s="22">
        <f>SUM(ENERO:DICIEMBRE!D337)</f>
        <v>360</v>
      </c>
      <c r="E337" s="22">
        <f>SUM(ENERO:DICIEMBRE!E337)</f>
        <v>360</v>
      </c>
      <c r="F337" s="22">
        <f>SUM(ENERO:DICIEMBRE!F337)</f>
        <v>0</v>
      </c>
      <c r="G337" s="22">
        <f>SUM(ENERO:DICIEMBRE!G337)</f>
        <v>3</v>
      </c>
      <c r="H337" s="22">
        <f>SUM(ENERO:DICIEMBRE!H337)</f>
        <v>19</v>
      </c>
      <c r="I337" s="22">
        <f>SUM(ENERO:DICIEMBRE!I337)</f>
        <v>344</v>
      </c>
      <c r="J337" s="22">
        <f>SUM(ENERO:DICIEMBRE!J337)</f>
        <v>0</v>
      </c>
      <c r="K337" s="22">
        <f>SUM(ENERO:DICIEMBRE!K337)</f>
        <v>0</v>
      </c>
      <c r="L337" s="22">
        <f>SUM(ENERO:DICIEMBRE!L337)</f>
        <v>0</v>
      </c>
      <c r="M337" s="22">
        <f>SUM(ENERO:DICIEMBRE!M337)</f>
        <v>0</v>
      </c>
      <c r="N337" s="22">
        <f>SUM(ENERO:DICIEMBRE!N337)</f>
        <v>0</v>
      </c>
      <c r="O337" s="22">
        <f>SUM(ENERO:DICIEMBRE!O337)</f>
        <v>19</v>
      </c>
      <c r="P337" s="22">
        <f>SUM(ENERO:DICIEMBRE!P337)</f>
        <v>2</v>
      </c>
      <c r="Q337" s="22">
        <f>SUM(ENERO:DICIEMBRE!Q337)</f>
        <v>0</v>
      </c>
      <c r="R337" s="246"/>
      <c r="S337" s="250"/>
      <c r="T337" s="250"/>
    </row>
    <row r="338" spans="1:20" ht="15" customHeight="1" x14ac:dyDescent="0.15">
      <c r="A338" s="859"/>
      <c r="B338" s="264" t="s">
        <v>122</v>
      </c>
      <c r="C338" s="22">
        <f>SUM(ENERO:DICIEMBRE!C338)</f>
        <v>10995</v>
      </c>
      <c r="D338" s="22">
        <f>SUM(ENERO:DICIEMBRE!D338)</f>
        <v>10934</v>
      </c>
      <c r="E338" s="22">
        <f>SUM(ENERO:DICIEMBRE!E338)</f>
        <v>10934</v>
      </c>
      <c r="F338" s="22">
        <f>SUM(ENERO:DICIEMBRE!F338)</f>
        <v>0</v>
      </c>
      <c r="G338" s="22">
        <f>SUM(ENERO:DICIEMBRE!G338)</f>
        <v>61</v>
      </c>
      <c r="H338" s="22">
        <f>SUM(ENERO:DICIEMBRE!H338)</f>
        <v>3268</v>
      </c>
      <c r="I338" s="22">
        <f>SUM(ENERO:DICIEMBRE!I338)</f>
        <v>7563</v>
      </c>
      <c r="J338" s="22">
        <f>SUM(ENERO:DICIEMBRE!J338)</f>
        <v>164</v>
      </c>
      <c r="K338" s="22">
        <f>SUM(ENERO:DICIEMBRE!K338)</f>
        <v>0</v>
      </c>
      <c r="L338" s="22">
        <f>SUM(ENERO:DICIEMBRE!L338)</f>
        <v>0</v>
      </c>
      <c r="M338" s="22">
        <f>SUM(ENERO:DICIEMBRE!M338)</f>
        <v>0</v>
      </c>
      <c r="N338" s="22">
        <f>SUM(ENERO:DICIEMBRE!N338)</f>
        <v>0</v>
      </c>
      <c r="O338" s="22">
        <f>SUM(ENERO:DICIEMBRE!O338)</f>
        <v>1</v>
      </c>
      <c r="P338" s="22">
        <f>SUM(ENERO:DICIEMBRE!P338)</f>
        <v>174</v>
      </c>
      <c r="Q338" s="22">
        <f>SUM(ENERO:DICIEMBRE!Q338)</f>
        <v>0</v>
      </c>
      <c r="R338" s="246"/>
      <c r="S338" s="250"/>
      <c r="T338" s="250"/>
    </row>
    <row r="339" spans="1:20" ht="15" customHeight="1" x14ac:dyDescent="0.15">
      <c r="A339" s="77" t="s">
        <v>123</v>
      </c>
      <c r="B339" s="248" t="s">
        <v>124</v>
      </c>
      <c r="C339" s="22">
        <f>SUM(ENERO:DICIEMBRE!C339)</f>
        <v>41</v>
      </c>
      <c r="D339" s="22">
        <f>SUM(ENERO:DICIEMBRE!D339)</f>
        <v>41</v>
      </c>
      <c r="E339" s="22">
        <f>SUM(ENERO:DICIEMBRE!E339)</f>
        <v>41</v>
      </c>
      <c r="F339" s="22">
        <f>SUM(ENERO:DICIEMBRE!F339)</f>
        <v>0</v>
      </c>
      <c r="G339" s="22">
        <f>SUM(ENERO:DICIEMBRE!G339)</f>
        <v>0</v>
      </c>
      <c r="H339" s="22">
        <f>SUM(ENERO:DICIEMBRE!H339)</f>
        <v>0</v>
      </c>
      <c r="I339" s="22">
        <f>SUM(ENERO:DICIEMBRE!I339)</f>
        <v>38</v>
      </c>
      <c r="J339" s="22">
        <f>SUM(ENERO:DICIEMBRE!J339)</f>
        <v>3</v>
      </c>
      <c r="K339" s="22">
        <f>SUM(ENERO:DICIEMBRE!K339)</f>
        <v>0</v>
      </c>
      <c r="L339" s="22">
        <f>SUM(ENERO:DICIEMBRE!L339)</f>
        <v>0</v>
      </c>
      <c r="M339" s="22">
        <f>SUM(ENERO:DICIEMBRE!M339)</f>
        <v>0</v>
      </c>
      <c r="N339" s="22">
        <f>SUM(ENERO:DICIEMBRE!N339)</f>
        <v>0</v>
      </c>
      <c r="O339" s="22">
        <f>SUM(ENERO:DICIEMBRE!O339)</f>
        <v>1</v>
      </c>
      <c r="P339" s="22">
        <f>SUM(ENERO:DICIEMBRE!P339)</f>
        <v>0</v>
      </c>
      <c r="Q339" s="22">
        <f>SUM(ENERO:DICIEMBRE!Q339)</f>
        <v>0</v>
      </c>
      <c r="R339" s="246"/>
      <c r="S339" s="250"/>
      <c r="T339" s="250"/>
    </row>
    <row r="340" spans="1:20" s="96" customFormat="1" ht="15" customHeight="1" x14ac:dyDescent="0.15">
      <c r="A340" s="86" t="s">
        <v>125</v>
      </c>
      <c r="B340" s="81" t="s">
        <v>126</v>
      </c>
      <c r="C340" s="22">
        <f>SUM(ENERO:DICIEMBRE!C340)</f>
        <v>822</v>
      </c>
      <c r="D340" s="22">
        <f>SUM(ENERO:DICIEMBRE!D340)</f>
        <v>812</v>
      </c>
      <c r="E340" s="22">
        <f>SUM(ENERO:DICIEMBRE!E340)</f>
        <v>812</v>
      </c>
      <c r="F340" s="22">
        <f>SUM(ENERO:DICIEMBRE!F340)</f>
        <v>0</v>
      </c>
      <c r="G340" s="22">
        <f>SUM(ENERO:DICIEMBRE!G340)</f>
        <v>10</v>
      </c>
      <c r="H340" s="22">
        <f>SUM(ENERO:DICIEMBRE!H340)</f>
        <v>315</v>
      </c>
      <c r="I340" s="22">
        <f>SUM(ENERO:DICIEMBRE!I340)</f>
        <v>440</v>
      </c>
      <c r="J340" s="22">
        <f>SUM(ENERO:DICIEMBRE!J340)</f>
        <v>67</v>
      </c>
      <c r="K340" s="22">
        <f>SUM(ENERO:DICIEMBRE!K340)</f>
        <v>0</v>
      </c>
      <c r="L340" s="22">
        <f>SUM(ENERO:DICIEMBRE!L340)</f>
        <v>0</v>
      </c>
      <c r="M340" s="22">
        <f>SUM(ENERO:DICIEMBRE!M340)</f>
        <v>0</v>
      </c>
      <c r="N340" s="22">
        <f>SUM(ENERO:DICIEMBRE!N340)</f>
        <v>0</v>
      </c>
      <c r="O340" s="22">
        <f>SUM(ENERO:DICIEMBRE!O340)</f>
        <v>2</v>
      </c>
      <c r="P340" s="22">
        <f>SUM(ENERO:DICIEMBRE!P340)</f>
        <v>12</v>
      </c>
      <c r="Q340" s="22">
        <f>SUM(ENERO:DICIEMBRE!Q340)</f>
        <v>0</v>
      </c>
      <c r="R340" s="246"/>
      <c r="S340" s="250"/>
      <c r="T340" s="250"/>
    </row>
    <row r="341" spans="1:20" ht="15" customHeight="1" x14ac:dyDescent="0.15">
      <c r="A341" s="86" t="s">
        <v>127</v>
      </c>
      <c r="B341" s="81" t="s">
        <v>128</v>
      </c>
      <c r="C341" s="22">
        <f>SUM(ENERO:DICIEMBRE!C341)</f>
        <v>31629</v>
      </c>
      <c r="D341" s="22">
        <f>SUM(ENERO:DICIEMBRE!D341)</f>
        <v>31488</v>
      </c>
      <c r="E341" s="22">
        <f>SUM(ENERO:DICIEMBRE!E341)</f>
        <v>31488</v>
      </c>
      <c r="F341" s="22">
        <f>SUM(ENERO:DICIEMBRE!F341)</f>
        <v>0</v>
      </c>
      <c r="G341" s="22">
        <f>SUM(ENERO:DICIEMBRE!G341)</f>
        <v>141</v>
      </c>
      <c r="H341" s="22">
        <f>SUM(ENERO:DICIEMBRE!H341)</f>
        <v>3885</v>
      </c>
      <c r="I341" s="22">
        <f>SUM(ENERO:DICIEMBRE!I341)</f>
        <v>19327</v>
      </c>
      <c r="J341" s="22">
        <f>SUM(ENERO:DICIEMBRE!J341)</f>
        <v>6666</v>
      </c>
      <c r="K341" s="22">
        <f>SUM(ENERO:DICIEMBRE!K341)</f>
        <v>0</v>
      </c>
      <c r="L341" s="22">
        <f>SUM(ENERO:DICIEMBRE!L341)</f>
        <v>0</v>
      </c>
      <c r="M341" s="22">
        <f>SUM(ENERO:DICIEMBRE!M341)</f>
        <v>0</v>
      </c>
      <c r="N341" s="22">
        <f>SUM(ENERO:DICIEMBRE!N341)</f>
        <v>0</v>
      </c>
      <c r="O341" s="22">
        <f>SUM(ENERO:DICIEMBRE!O341)</f>
        <v>0</v>
      </c>
      <c r="P341" s="22">
        <f>SUM(ENERO:DICIEMBRE!P341)</f>
        <v>3</v>
      </c>
      <c r="Q341" s="22">
        <f>SUM(ENERO:DICIEMBRE!Q341)</f>
        <v>0</v>
      </c>
      <c r="R341" s="246"/>
      <c r="S341" s="250"/>
      <c r="T341" s="250"/>
    </row>
    <row r="342" spans="1:20" s="99" customFormat="1" ht="15" customHeight="1" x14ac:dyDescent="0.15">
      <c r="A342" s="266" t="s">
        <v>129</v>
      </c>
      <c r="B342" s="267" t="s">
        <v>130</v>
      </c>
      <c r="C342" s="22">
        <f>SUM(ENERO:DICIEMBRE!C342)</f>
        <v>156</v>
      </c>
      <c r="D342" s="22">
        <f>SUM(ENERO:DICIEMBRE!D342)</f>
        <v>150</v>
      </c>
      <c r="E342" s="22">
        <f>SUM(ENERO:DICIEMBRE!E342)</f>
        <v>150</v>
      </c>
      <c r="F342" s="22">
        <f>SUM(ENERO:DICIEMBRE!F342)</f>
        <v>0</v>
      </c>
      <c r="G342" s="22">
        <f>SUM(ENERO:DICIEMBRE!G342)</f>
        <v>6</v>
      </c>
      <c r="H342" s="22">
        <f>SUM(ENERO:DICIEMBRE!H342)</f>
        <v>98</v>
      </c>
      <c r="I342" s="22">
        <f>SUM(ENERO:DICIEMBRE!I342)</f>
        <v>10</v>
      </c>
      <c r="J342" s="22">
        <f>SUM(ENERO:DICIEMBRE!J342)</f>
        <v>48</v>
      </c>
      <c r="K342" s="22">
        <f>SUM(ENERO:DICIEMBRE!K342)</f>
        <v>0</v>
      </c>
      <c r="L342" s="22">
        <f>SUM(ENERO:DICIEMBRE!L342)</f>
        <v>0</v>
      </c>
      <c r="M342" s="22">
        <f>SUM(ENERO:DICIEMBRE!M342)</f>
        <v>0</v>
      </c>
      <c r="N342" s="22">
        <f>SUM(ENERO:DICIEMBRE!N342)</f>
        <v>0</v>
      </c>
      <c r="O342" s="22">
        <f>SUM(ENERO:DICIEMBRE!O342)</f>
        <v>0</v>
      </c>
      <c r="P342" s="22">
        <f>SUM(ENERO:DICIEMBRE!P342)</f>
        <v>70</v>
      </c>
      <c r="Q342" s="22">
        <f>SUM(ENERO:DICIEMBRE!Q342)</f>
        <v>0</v>
      </c>
      <c r="R342" s="246"/>
      <c r="S342" s="268"/>
      <c r="T342" s="268"/>
    </row>
    <row r="343" spans="1:20" s="3" customFormat="1" ht="15" customHeight="1" x14ac:dyDescent="0.15">
      <c r="A343" s="849" t="s">
        <v>131</v>
      </c>
      <c r="B343" s="850"/>
      <c r="C343" s="269">
        <f t="shared" ref="C343:Q343" si="4">+C344+C345+C346+C347+C351+C352</f>
        <v>64823</v>
      </c>
      <c r="D343" s="270">
        <f t="shared" si="4"/>
        <v>64465</v>
      </c>
      <c r="E343" s="259">
        <f t="shared" si="4"/>
        <v>64463</v>
      </c>
      <c r="F343" s="260">
        <f t="shared" si="4"/>
        <v>2</v>
      </c>
      <c r="G343" s="261">
        <f t="shared" si="4"/>
        <v>358</v>
      </c>
      <c r="H343" s="259">
        <f t="shared" si="4"/>
        <v>10380</v>
      </c>
      <c r="I343" s="271">
        <f t="shared" si="4"/>
        <v>26364</v>
      </c>
      <c r="J343" s="260">
        <f t="shared" si="4"/>
        <v>28079</v>
      </c>
      <c r="K343" s="259">
        <f t="shared" si="4"/>
        <v>19</v>
      </c>
      <c r="L343" s="271">
        <f t="shared" si="4"/>
        <v>0</v>
      </c>
      <c r="M343" s="260">
        <f t="shared" si="4"/>
        <v>0</v>
      </c>
      <c r="N343" s="260">
        <f t="shared" si="4"/>
        <v>0</v>
      </c>
      <c r="O343" s="272">
        <f t="shared" si="4"/>
        <v>24</v>
      </c>
      <c r="P343" s="273">
        <f t="shared" si="4"/>
        <v>114</v>
      </c>
      <c r="Q343" s="274">
        <f t="shared" si="4"/>
        <v>0</v>
      </c>
      <c r="R343" s="246"/>
      <c r="S343" s="275"/>
      <c r="T343" s="275"/>
    </row>
    <row r="344" spans="1:20" ht="15" customHeight="1" x14ac:dyDescent="0.15">
      <c r="A344" s="77" t="s">
        <v>132</v>
      </c>
      <c r="B344" s="78" t="s">
        <v>133</v>
      </c>
      <c r="C344" s="22">
        <f>SUM(ENERO:DICIEMBRE!C344)</f>
        <v>36061</v>
      </c>
      <c r="D344" s="22">
        <f>SUM(ENERO:DICIEMBRE!D344)</f>
        <v>35724</v>
      </c>
      <c r="E344" s="22">
        <f>SUM(ENERO:DICIEMBRE!E344)</f>
        <v>35724</v>
      </c>
      <c r="F344" s="22">
        <f>SUM(ENERO:DICIEMBRE!F344)</f>
        <v>0</v>
      </c>
      <c r="G344" s="22">
        <f>SUM(ENERO:DICIEMBRE!G344)</f>
        <v>337</v>
      </c>
      <c r="H344" s="22">
        <f>SUM(ENERO:DICIEMBRE!H344)</f>
        <v>3725</v>
      </c>
      <c r="I344" s="22">
        <f>SUM(ENERO:DICIEMBRE!I344)</f>
        <v>11171</v>
      </c>
      <c r="J344" s="22">
        <f>SUM(ENERO:DICIEMBRE!J344)</f>
        <v>21165</v>
      </c>
      <c r="K344" s="22">
        <f>SUM(ENERO:DICIEMBRE!K344)</f>
        <v>16</v>
      </c>
      <c r="L344" s="22">
        <f>SUM(ENERO:DICIEMBRE!L344)</f>
        <v>0</v>
      </c>
      <c r="M344" s="22">
        <f>SUM(ENERO:DICIEMBRE!M344)</f>
        <v>0</v>
      </c>
      <c r="N344" s="22">
        <f>SUM(ENERO:DICIEMBRE!N344)</f>
        <v>0</v>
      </c>
      <c r="O344" s="22">
        <f>SUM(ENERO:DICIEMBRE!O344)</f>
        <v>0</v>
      </c>
      <c r="P344" s="22">
        <f>SUM(ENERO:DICIEMBRE!P344)</f>
        <v>4</v>
      </c>
      <c r="Q344" s="22">
        <f>SUM(ENERO:DICIEMBRE!Q344)</f>
        <v>0</v>
      </c>
      <c r="R344" s="246"/>
      <c r="S344" s="250"/>
      <c r="T344" s="250"/>
    </row>
    <row r="345" spans="1:20" ht="15" customHeight="1" x14ac:dyDescent="0.15">
      <c r="A345" s="253" t="s">
        <v>134</v>
      </c>
      <c r="B345" s="276" t="s">
        <v>135</v>
      </c>
      <c r="C345" s="22">
        <f>SUM(ENERO:DICIEMBRE!C345)</f>
        <v>26</v>
      </c>
      <c r="D345" s="22">
        <f>SUM(ENERO:DICIEMBRE!D345)</f>
        <v>26</v>
      </c>
      <c r="E345" s="22">
        <f>SUM(ENERO:DICIEMBRE!E345)</f>
        <v>26</v>
      </c>
      <c r="F345" s="22">
        <f>SUM(ENERO:DICIEMBRE!F345)</f>
        <v>0</v>
      </c>
      <c r="G345" s="22">
        <f>SUM(ENERO:DICIEMBRE!G345)</f>
        <v>0</v>
      </c>
      <c r="H345" s="22">
        <f>SUM(ENERO:DICIEMBRE!H345)</f>
        <v>1</v>
      </c>
      <c r="I345" s="22">
        <f>SUM(ENERO:DICIEMBRE!I345)</f>
        <v>25</v>
      </c>
      <c r="J345" s="22">
        <f>SUM(ENERO:DICIEMBRE!J345)</f>
        <v>0</v>
      </c>
      <c r="K345" s="22">
        <f>SUM(ENERO:DICIEMBRE!K345)</f>
        <v>0</v>
      </c>
      <c r="L345" s="22">
        <f>SUM(ENERO:DICIEMBRE!L345)</f>
        <v>0</v>
      </c>
      <c r="M345" s="22">
        <f>SUM(ENERO:DICIEMBRE!M345)</f>
        <v>0</v>
      </c>
      <c r="N345" s="22">
        <f>SUM(ENERO:DICIEMBRE!N345)</f>
        <v>0</v>
      </c>
      <c r="O345" s="22">
        <f>SUM(ENERO:DICIEMBRE!O345)</f>
        <v>0</v>
      </c>
      <c r="P345" s="22">
        <f>SUM(ENERO:DICIEMBRE!P345)</f>
        <v>0</v>
      </c>
      <c r="Q345" s="22">
        <f>SUM(ENERO:DICIEMBRE!Q345)</f>
        <v>0</v>
      </c>
      <c r="R345" s="246"/>
      <c r="S345" s="250"/>
      <c r="T345" s="250"/>
    </row>
    <row r="346" spans="1:20" ht="15" customHeight="1" x14ac:dyDescent="0.15">
      <c r="A346" s="463" t="s">
        <v>136</v>
      </c>
      <c r="B346" s="278" t="s">
        <v>137</v>
      </c>
      <c r="C346" s="22">
        <f>SUM(ENERO:DICIEMBRE!C346)</f>
        <v>12764</v>
      </c>
      <c r="D346" s="22">
        <f>SUM(ENERO:DICIEMBRE!D346)</f>
        <v>12743</v>
      </c>
      <c r="E346" s="22">
        <f>SUM(ENERO:DICIEMBRE!E346)</f>
        <v>12741</v>
      </c>
      <c r="F346" s="22">
        <f>SUM(ENERO:DICIEMBRE!F346)</f>
        <v>2</v>
      </c>
      <c r="G346" s="22">
        <f>SUM(ENERO:DICIEMBRE!G346)</f>
        <v>21</v>
      </c>
      <c r="H346" s="22">
        <f>SUM(ENERO:DICIEMBRE!H346)</f>
        <v>2028</v>
      </c>
      <c r="I346" s="22">
        <f>SUM(ENERO:DICIEMBRE!I346)</f>
        <v>3953</v>
      </c>
      <c r="J346" s="22">
        <f>SUM(ENERO:DICIEMBRE!J346)</f>
        <v>6783</v>
      </c>
      <c r="K346" s="22">
        <f>SUM(ENERO:DICIEMBRE!K346)</f>
        <v>3</v>
      </c>
      <c r="L346" s="22">
        <f>SUM(ENERO:DICIEMBRE!L346)</f>
        <v>0</v>
      </c>
      <c r="M346" s="22">
        <f>SUM(ENERO:DICIEMBRE!M346)</f>
        <v>0</v>
      </c>
      <c r="N346" s="22">
        <f>SUM(ENERO:DICIEMBRE!N346)</f>
        <v>0</v>
      </c>
      <c r="O346" s="22">
        <f>SUM(ENERO:DICIEMBRE!O346)</f>
        <v>0</v>
      </c>
      <c r="P346" s="22">
        <f>SUM(ENERO:DICIEMBRE!P346)</f>
        <v>5</v>
      </c>
      <c r="Q346" s="22">
        <f>SUM(ENERO:DICIEMBRE!Q346)</f>
        <v>0</v>
      </c>
      <c r="R346" s="246"/>
      <c r="S346" s="250"/>
      <c r="T346" s="250"/>
    </row>
    <row r="347" spans="1:20" s="3" customFormat="1" ht="15" customHeight="1" x14ac:dyDescent="0.15">
      <c r="A347" s="748" t="s">
        <v>112</v>
      </c>
      <c r="B347" s="109" t="s">
        <v>138</v>
      </c>
      <c r="C347" s="279">
        <f>SUM(C348:C350)</f>
        <v>15972</v>
      </c>
      <c r="D347" s="534">
        <f>SUM(D348:D350)</f>
        <v>15972</v>
      </c>
      <c r="E347" s="535">
        <f t="shared" ref="E347:H347" si="5">SUM(E348:E350)</f>
        <v>15972</v>
      </c>
      <c r="F347" s="536">
        <f>SUM(F348:F350)</f>
        <v>0</v>
      </c>
      <c r="G347" s="537">
        <f t="shared" si="5"/>
        <v>0</v>
      </c>
      <c r="H347" s="535">
        <f t="shared" si="5"/>
        <v>4626</v>
      </c>
      <c r="I347" s="538">
        <f t="shared" ref="I347:Q347" si="6">SUM(I348:I350)</f>
        <v>11215</v>
      </c>
      <c r="J347" s="536">
        <f t="shared" si="6"/>
        <v>131</v>
      </c>
      <c r="K347" s="535">
        <f t="shared" si="6"/>
        <v>0</v>
      </c>
      <c r="L347" s="538">
        <f t="shared" si="6"/>
        <v>0</v>
      </c>
      <c r="M347" s="536">
        <f t="shared" si="6"/>
        <v>0</v>
      </c>
      <c r="N347" s="536">
        <f t="shared" si="6"/>
        <v>0</v>
      </c>
      <c r="O347" s="539">
        <f t="shared" si="6"/>
        <v>0</v>
      </c>
      <c r="P347" s="540">
        <f t="shared" si="6"/>
        <v>14</v>
      </c>
      <c r="Q347" s="541">
        <f t="shared" si="6"/>
        <v>0</v>
      </c>
      <c r="R347" s="246"/>
      <c r="S347" s="275"/>
      <c r="T347" s="275"/>
    </row>
    <row r="348" spans="1:20" ht="15" customHeight="1" x14ac:dyDescent="0.15">
      <c r="A348" s="748"/>
      <c r="B348" s="93" t="s">
        <v>139</v>
      </c>
      <c r="C348" s="22">
        <f>SUM(ENERO:DICIEMBRE!C348)</f>
        <v>10079</v>
      </c>
      <c r="D348" s="22">
        <f>SUM(ENERO:DICIEMBRE!D348)</f>
        <v>10079</v>
      </c>
      <c r="E348" s="22">
        <f>SUM(ENERO:DICIEMBRE!E348)</f>
        <v>10079</v>
      </c>
      <c r="F348" s="22">
        <f>SUM(ENERO:DICIEMBRE!F348)</f>
        <v>0</v>
      </c>
      <c r="G348" s="22">
        <f>SUM(ENERO:DICIEMBRE!G348)</f>
        <v>0</v>
      </c>
      <c r="H348" s="22">
        <f>SUM(ENERO:DICIEMBRE!H348)</f>
        <v>3879</v>
      </c>
      <c r="I348" s="22">
        <f>SUM(ENERO:DICIEMBRE!I348)</f>
        <v>6105</v>
      </c>
      <c r="J348" s="22">
        <f>SUM(ENERO:DICIEMBRE!J348)</f>
        <v>95</v>
      </c>
      <c r="K348" s="22">
        <f>SUM(ENERO:DICIEMBRE!K348)</f>
        <v>0</v>
      </c>
      <c r="L348" s="22">
        <f>SUM(ENERO:DICIEMBRE!L348)</f>
        <v>0</v>
      </c>
      <c r="M348" s="22">
        <f>SUM(ENERO:DICIEMBRE!M348)</f>
        <v>0</v>
      </c>
      <c r="N348" s="22">
        <f>SUM(ENERO:DICIEMBRE!N348)</f>
        <v>0</v>
      </c>
      <c r="O348" s="22">
        <f>SUM(ENERO:DICIEMBRE!O348)</f>
        <v>0</v>
      </c>
      <c r="P348" s="22">
        <f>SUM(ENERO:DICIEMBRE!P348)</f>
        <v>14</v>
      </c>
      <c r="Q348" s="22">
        <f>SUM(ENERO:DICIEMBRE!Q348)</f>
        <v>0</v>
      </c>
      <c r="R348" s="246"/>
      <c r="S348" s="250"/>
      <c r="T348" s="250"/>
    </row>
    <row r="349" spans="1:20" ht="15" customHeight="1" x14ac:dyDescent="0.15">
      <c r="A349" s="748"/>
      <c r="B349" s="93" t="s">
        <v>140</v>
      </c>
      <c r="C349" s="22">
        <f>SUM(ENERO:DICIEMBRE!C349)</f>
        <v>3409</v>
      </c>
      <c r="D349" s="22">
        <f>SUM(ENERO:DICIEMBRE!D349)</f>
        <v>3409</v>
      </c>
      <c r="E349" s="22">
        <f>SUM(ENERO:DICIEMBRE!E349)</f>
        <v>3409</v>
      </c>
      <c r="F349" s="22">
        <f>SUM(ENERO:DICIEMBRE!F349)</f>
        <v>0</v>
      </c>
      <c r="G349" s="22">
        <f>SUM(ENERO:DICIEMBRE!G349)</f>
        <v>0</v>
      </c>
      <c r="H349" s="22">
        <f>SUM(ENERO:DICIEMBRE!H349)</f>
        <v>44</v>
      </c>
      <c r="I349" s="22">
        <f>SUM(ENERO:DICIEMBRE!I349)</f>
        <v>3349</v>
      </c>
      <c r="J349" s="22">
        <f>SUM(ENERO:DICIEMBRE!J349)</f>
        <v>16</v>
      </c>
      <c r="K349" s="22">
        <f>SUM(ENERO:DICIEMBRE!K349)</f>
        <v>0</v>
      </c>
      <c r="L349" s="22">
        <f>SUM(ENERO:DICIEMBRE!L349)</f>
        <v>0</v>
      </c>
      <c r="M349" s="22">
        <f>SUM(ENERO:DICIEMBRE!M349)</f>
        <v>0</v>
      </c>
      <c r="N349" s="22">
        <f>SUM(ENERO:DICIEMBRE!N349)</f>
        <v>0</v>
      </c>
      <c r="O349" s="22">
        <f>SUM(ENERO:DICIEMBRE!O349)</f>
        <v>0</v>
      </c>
      <c r="P349" s="22">
        <f>SUM(ENERO:DICIEMBRE!P349)</f>
        <v>0</v>
      </c>
      <c r="Q349" s="22">
        <f>SUM(ENERO:DICIEMBRE!Q349)</f>
        <v>0</v>
      </c>
      <c r="R349" s="246"/>
      <c r="S349" s="250"/>
      <c r="T349" s="250"/>
    </row>
    <row r="350" spans="1:20" ht="15" customHeight="1" x14ac:dyDescent="0.15">
      <c r="A350" s="748"/>
      <c r="B350" s="264" t="s">
        <v>141</v>
      </c>
      <c r="C350" s="22">
        <f>SUM(ENERO:DICIEMBRE!C350)</f>
        <v>2484</v>
      </c>
      <c r="D350" s="22">
        <f>SUM(ENERO:DICIEMBRE!D350)</f>
        <v>2484</v>
      </c>
      <c r="E350" s="22">
        <f>SUM(ENERO:DICIEMBRE!E350)</f>
        <v>2484</v>
      </c>
      <c r="F350" s="22">
        <f>SUM(ENERO:DICIEMBRE!F350)</f>
        <v>0</v>
      </c>
      <c r="G350" s="22">
        <f>SUM(ENERO:DICIEMBRE!G350)</f>
        <v>0</v>
      </c>
      <c r="H350" s="22">
        <f>SUM(ENERO:DICIEMBRE!H350)</f>
        <v>703</v>
      </c>
      <c r="I350" s="22">
        <f>SUM(ENERO:DICIEMBRE!I350)</f>
        <v>1761</v>
      </c>
      <c r="J350" s="22">
        <f>SUM(ENERO:DICIEMBRE!J350)</f>
        <v>20</v>
      </c>
      <c r="K350" s="22">
        <f>SUM(ENERO:DICIEMBRE!K350)</f>
        <v>0</v>
      </c>
      <c r="L350" s="22">
        <f>SUM(ENERO:DICIEMBRE!L350)</f>
        <v>0</v>
      </c>
      <c r="M350" s="22">
        <f>SUM(ENERO:DICIEMBRE!M350)</f>
        <v>0</v>
      </c>
      <c r="N350" s="22">
        <f>SUM(ENERO:DICIEMBRE!N350)</f>
        <v>0</v>
      </c>
      <c r="O350" s="22">
        <f>SUM(ENERO:DICIEMBRE!O350)</f>
        <v>0</v>
      </c>
      <c r="P350" s="22">
        <f>SUM(ENERO:DICIEMBRE!P350)</f>
        <v>0</v>
      </c>
      <c r="Q350" s="22">
        <f>SUM(ENERO:DICIEMBRE!Q350)</f>
        <v>0</v>
      </c>
      <c r="R350" s="246"/>
      <c r="S350" s="250"/>
      <c r="T350" s="250"/>
    </row>
    <row r="351" spans="1:20" ht="15" customHeight="1" x14ac:dyDescent="0.15">
      <c r="A351" s="77" t="s">
        <v>114</v>
      </c>
      <c r="B351" s="286" t="s">
        <v>142</v>
      </c>
      <c r="C351" s="22">
        <f>SUM(ENERO:DICIEMBRE!C351)</f>
        <v>0</v>
      </c>
      <c r="D351" s="22">
        <f>SUM(ENERO:DICIEMBRE!D351)</f>
        <v>0</v>
      </c>
      <c r="E351" s="22">
        <f>SUM(ENERO:DICIEMBRE!E351)</f>
        <v>0</v>
      </c>
      <c r="F351" s="22">
        <f>SUM(ENERO:DICIEMBRE!F351)</f>
        <v>0</v>
      </c>
      <c r="G351" s="22">
        <f>SUM(ENERO:DICIEMBRE!G351)</f>
        <v>0</v>
      </c>
      <c r="H351" s="22">
        <f>SUM(ENERO:DICIEMBRE!H351)</f>
        <v>0</v>
      </c>
      <c r="I351" s="22">
        <f>SUM(ENERO:DICIEMBRE!I351)</f>
        <v>0</v>
      </c>
      <c r="J351" s="22">
        <f>SUM(ENERO:DICIEMBRE!J351)</f>
        <v>0</v>
      </c>
      <c r="K351" s="22">
        <f>SUM(ENERO:DICIEMBRE!K351)</f>
        <v>0</v>
      </c>
      <c r="L351" s="22">
        <f>SUM(ENERO:DICIEMBRE!L351)</f>
        <v>0</v>
      </c>
      <c r="M351" s="22">
        <f>SUM(ENERO:DICIEMBRE!M351)</f>
        <v>0</v>
      </c>
      <c r="N351" s="22">
        <f>SUM(ENERO:DICIEMBRE!N351)</f>
        <v>0</v>
      </c>
      <c r="O351" s="22">
        <f>SUM(ENERO:DICIEMBRE!O351)</f>
        <v>24</v>
      </c>
      <c r="P351" s="22">
        <f>SUM(ENERO:DICIEMBRE!P351)</f>
        <v>91</v>
      </c>
      <c r="Q351" s="22">
        <f>SUM(ENERO:DICIEMBRE!Q351)</f>
        <v>0</v>
      </c>
      <c r="R351" s="246"/>
      <c r="S351" s="250"/>
      <c r="T351" s="250"/>
    </row>
    <row r="352" spans="1:20" s="99" customFormat="1" ht="15" customHeight="1" x14ac:dyDescent="0.15">
      <c r="A352" s="253"/>
      <c r="B352" s="288" t="s">
        <v>143</v>
      </c>
      <c r="C352" s="22">
        <f>SUM(ENERO:DICIEMBRE!C352)</f>
        <v>0</v>
      </c>
      <c r="D352" s="22">
        <f>SUM(ENERO:DICIEMBRE!D352)</f>
        <v>0</v>
      </c>
      <c r="E352" s="22">
        <f>SUM(ENERO:DICIEMBRE!E352)</f>
        <v>0</v>
      </c>
      <c r="F352" s="22">
        <f>SUM(ENERO:DICIEMBRE!F352)</f>
        <v>0</v>
      </c>
      <c r="G352" s="22">
        <f>SUM(ENERO:DICIEMBRE!G352)</f>
        <v>0</v>
      </c>
      <c r="H352" s="22">
        <f>SUM(ENERO:DICIEMBRE!H352)</f>
        <v>0</v>
      </c>
      <c r="I352" s="22">
        <f>SUM(ENERO:DICIEMBRE!I352)</f>
        <v>0</v>
      </c>
      <c r="J352" s="22">
        <f>SUM(ENERO:DICIEMBRE!J352)</f>
        <v>0</v>
      </c>
      <c r="K352" s="22">
        <f>SUM(ENERO:DICIEMBRE!K352)</f>
        <v>0</v>
      </c>
      <c r="L352" s="22">
        <f>SUM(ENERO:DICIEMBRE!L352)</f>
        <v>0</v>
      </c>
      <c r="M352" s="22">
        <f>SUM(ENERO:DICIEMBRE!M352)</f>
        <v>0</v>
      </c>
      <c r="N352" s="22">
        <f>SUM(ENERO:DICIEMBRE!N352)</f>
        <v>0</v>
      </c>
      <c r="O352" s="22">
        <f>SUM(ENERO:DICIEMBRE!O352)</f>
        <v>0</v>
      </c>
      <c r="P352" s="22">
        <f>SUM(ENERO:DICIEMBRE!P352)</f>
        <v>0</v>
      </c>
      <c r="Q352" s="22">
        <f>SUM(ENERO:DICIEMBRE!Q352)</f>
        <v>0</v>
      </c>
      <c r="R352" s="246"/>
      <c r="S352" s="268"/>
      <c r="T352" s="268"/>
    </row>
    <row r="353" spans="1:22" s="99" customFormat="1" ht="15" customHeight="1" x14ac:dyDescent="0.15">
      <c r="A353" s="851" t="s">
        <v>516</v>
      </c>
      <c r="B353" s="852"/>
      <c r="C353" s="22">
        <f>SUM(ENERO:DICIEMBRE!C353)</f>
        <v>63583</v>
      </c>
      <c r="D353" s="22">
        <f>SUM(ENERO:DICIEMBRE!D353)</f>
        <v>61627</v>
      </c>
      <c r="E353" s="22">
        <f>SUM(ENERO:DICIEMBRE!E353)</f>
        <v>61627</v>
      </c>
      <c r="F353" s="22">
        <f>SUM(ENERO:DICIEMBRE!F353)</f>
        <v>0</v>
      </c>
      <c r="G353" s="22">
        <f>SUM(ENERO:DICIEMBRE!G353)</f>
        <v>1956</v>
      </c>
      <c r="H353" s="22">
        <f>SUM(ENERO:DICIEMBRE!H353)</f>
        <v>32948</v>
      </c>
      <c r="I353" s="22">
        <f>SUM(ENERO:DICIEMBRE!I353)</f>
        <v>17660</v>
      </c>
      <c r="J353" s="22">
        <f>SUM(ENERO:DICIEMBRE!J353)</f>
        <v>12975</v>
      </c>
      <c r="K353" s="22">
        <f>SUM(ENERO:DICIEMBRE!K353)</f>
        <v>0</v>
      </c>
      <c r="L353" s="22">
        <f>SUM(ENERO:DICIEMBRE!L353)</f>
        <v>0</v>
      </c>
      <c r="M353" s="22">
        <f>SUM(ENERO:DICIEMBRE!M353)</f>
        <v>0</v>
      </c>
      <c r="N353" s="22">
        <f>SUM(ENERO:DICIEMBRE!N353)</f>
        <v>0</v>
      </c>
      <c r="O353" s="22">
        <f>SUM(ENERO:DICIEMBRE!O353)</f>
        <v>0</v>
      </c>
      <c r="P353" s="22">
        <f>SUM(ENERO:DICIEMBRE!P353)</f>
        <v>1</v>
      </c>
      <c r="Q353" s="22">
        <f>SUM(ENERO:DICIEMBRE!Q353)</f>
        <v>0</v>
      </c>
      <c r="R353" s="246"/>
      <c r="S353" s="268"/>
      <c r="T353" s="268"/>
    </row>
    <row r="354" spans="1:22" s="3" customFormat="1" ht="15" customHeight="1" x14ac:dyDescent="0.15">
      <c r="A354" s="853" t="s">
        <v>144</v>
      </c>
      <c r="B354" s="854"/>
      <c r="C354" s="22">
        <f>SUM(ENERO:DICIEMBRE!C354)</f>
        <v>0</v>
      </c>
      <c r="D354" s="22">
        <f>SUM(ENERO:DICIEMBRE!D354)</f>
        <v>0</v>
      </c>
      <c r="E354" s="22">
        <f>SUM(ENERO:DICIEMBRE!E354)</f>
        <v>0</v>
      </c>
      <c r="F354" s="22">
        <f>SUM(ENERO:DICIEMBRE!F354)</f>
        <v>0</v>
      </c>
      <c r="G354" s="22">
        <f>SUM(ENERO:DICIEMBRE!G354)</f>
        <v>0</v>
      </c>
      <c r="H354" s="22">
        <f>SUM(ENERO:DICIEMBRE!H354)</f>
        <v>0</v>
      </c>
      <c r="I354" s="22">
        <f>SUM(ENERO:DICIEMBRE!I354)</f>
        <v>0</v>
      </c>
      <c r="J354" s="22">
        <f>SUM(ENERO:DICIEMBRE!J354)</f>
        <v>0</v>
      </c>
      <c r="K354" s="22">
        <f>SUM(ENERO:DICIEMBRE!K354)</f>
        <v>0</v>
      </c>
      <c r="L354" s="22">
        <f>SUM(ENERO:DICIEMBRE!L354)</f>
        <v>0</v>
      </c>
      <c r="M354" s="22">
        <f>SUM(ENERO:DICIEMBRE!M354)</f>
        <v>0</v>
      </c>
      <c r="N354" s="22">
        <f>SUM(ENERO:DICIEMBRE!N354)</f>
        <v>0</v>
      </c>
      <c r="O354" s="22">
        <f>SUM(ENERO:DICIEMBRE!O354)</f>
        <v>552</v>
      </c>
      <c r="P354" s="22">
        <f>SUM(ENERO:DICIEMBRE!P354)</f>
        <v>7515</v>
      </c>
      <c r="Q354" s="22">
        <f>SUM(ENERO:DICIEMBRE!Q354)</f>
        <v>0</v>
      </c>
      <c r="R354" s="246"/>
      <c r="S354" s="275"/>
      <c r="T354" s="275"/>
    </row>
    <row r="355" spans="1:22" s="291" customFormat="1" ht="22.5" customHeight="1" x14ac:dyDescent="0.15">
      <c r="A355" s="12" t="s">
        <v>517</v>
      </c>
      <c r="B355" s="290"/>
      <c r="C355" s="290"/>
      <c r="R355" s="292"/>
      <c r="S355" s="292"/>
      <c r="T355" s="292"/>
    </row>
    <row r="356" spans="1:22" ht="24" customHeight="1" x14ac:dyDescent="0.15">
      <c r="A356" s="750" t="s">
        <v>518</v>
      </c>
      <c r="B356" s="835"/>
      <c r="C356" s="692" t="s">
        <v>0</v>
      </c>
      <c r="D356" s="771" t="s">
        <v>519</v>
      </c>
      <c r="E356" s="772"/>
      <c r="F356" s="772"/>
      <c r="G356" s="848"/>
      <c r="H356" s="837" t="s">
        <v>498</v>
      </c>
      <c r="I356" s="837"/>
      <c r="J356" s="838"/>
      <c r="K356" s="784" t="s">
        <v>499</v>
      </c>
      <c r="L356" s="784"/>
      <c r="M356" s="784"/>
      <c r="N356" s="785" t="s">
        <v>500</v>
      </c>
      <c r="O356" s="788" t="s">
        <v>501</v>
      </c>
      <c r="P356" s="789"/>
      <c r="Q356" s="751" t="s">
        <v>502</v>
      </c>
    </row>
    <row r="357" spans="1:22" ht="18" customHeight="1" x14ac:dyDescent="0.15">
      <c r="A357" s="750"/>
      <c r="B357" s="835"/>
      <c r="C357" s="693"/>
      <c r="D357" s="844" t="s">
        <v>503</v>
      </c>
      <c r="E357" s="846" t="s">
        <v>504</v>
      </c>
      <c r="F357" s="847"/>
      <c r="G357" s="844" t="s">
        <v>505</v>
      </c>
      <c r="H357" s="759" t="s">
        <v>506</v>
      </c>
      <c r="I357" s="761" t="s">
        <v>507</v>
      </c>
      <c r="J357" s="773" t="s">
        <v>508</v>
      </c>
      <c r="K357" s="775" t="s">
        <v>509</v>
      </c>
      <c r="L357" s="776" t="s">
        <v>510</v>
      </c>
      <c r="M357" s="777" t="s">
        <v>511</v>
      </c>
      <c r="N357" s="786"/>
      <c r="O357" s="778" t="s">
        <v>512</v>
      </c>
      <c r="P357" s="779" t="s">
        <v>513</v>
      </c>
      <c r="Q357" s="752"/>
      <c r="R357" s="236"/>
    </row>
    <row r="358" spans="1:22" ht="18" customHeight="1" x14ac:dyDescent="0.15">
      <c r="A358" s="750"/>
      <c r="B358" s="835"/>
      <c r="C358" s="770"/>
      <c r="D358" s="845"/>
      <c r="E358" s="237" t="s">
        <v>514</v>
      </c>
      <c r="F358" s="238" t="s">
        <v>515</v>
      </c>
      <c r="G358" s="845"/>
      <c r="H358" s="760"/>
      <c r="I358" s="762"/>
      <c r="J358" s="774"/>
      <c r="K358" s="775"/>
      <c r="L358" s="776"/>
      <c r="M358" s="777"/>
      <c r="N358" s="787"/>
      <c r="O358" s="778"/>
      <c r="P358" s="779"/>
      <c r="Q358" s="753"/>
      <c r="R358" s="236"/>
      <c r="U358" s="250"/>
      <c r="V358" s="250"/>
    </row>
    <row r="359" spans="1:22" ht="14.25" customHeight="1" x14ac:dyDescent="0.15">
      <c r="A359" s="293" t="s">
        <v>520</v>
      </c>
      <c r="B359" s="294"/>
      <c r="C359" s="295"/>
      <c r="D359" s="296"/>
      <c r="E359" s="297"/>
      <c r="F359" s="298"/>
      <c r="G359" s="299"/>
      <c r="H359" s="297"/>
      <c r="I359" s="300"/>
      <c r="J359" s="301"/>
      <c r="K359" s="302"/>
      <c r="L359" s="300"/>
      <c r="M359" s="301"/>
      <c r="N359" s="303"/>
      <c r="O359" s="302"/>
      <c r="P359" s="298"/>
      <c r="Q359" s="304"/>
      <c r="R359" s="305"/>
      <c r="U359" s="250"/>
    </row>
    <row r="360" spans="1:22" ht="15" customHeight="1" x14ac:dyDescent="0.15">
      <c r="A360" s="306" t="s">
        <v>521</v>
      </c>
      <c r="B360" s="307"/>
      <c r="C360" s="295"/>
      <c r="D360" s="296"/>
      <c r="E360" s="297"/>
      <c r="F360" s="298"/>
      <c r="G360" s="299"/>
      <c r="H360" s="297"/>
      <c r="I360" s="300"/>
      <c r="J360" s="301"/>
      <c r="K360" s="302"/>
      <c r="L360" s="300"/>
      <c r="M360" s="301"/>
      <c r="N360" s="303"/>
      <c r="O360" s="302"/>
      <c r="P360" s="298"/>
      <c r="Q360" s="304"/>
      <c r="R360" s="308"/>
      <c r="U360" s="250"/>
    </row>
    <row r="361" spans="1:22" ht="15" customHeight="1" x14ac:dyDescent="0.15">
      <c r="A361" s="790" t="s">
        <v>522</v>
      </c>
      <c r="B361" s="839"/>
      <c r="C361" s="22">
        <f>SUM(ENERO:DICIEMBRE!C361)</f>
        <v>0</v>
      </c>
      <c r="D361" s="22">
        <f>SUM(ENERO:DICIEMBRE!D361)</f>
        <v>0</v>
      </c>
      <c r="E361" s="22">
        <f>SUM(ENERO:DICIEMBRE!E361)</f>
        <v>0</v>
      </c>
      <c r="F361" s="22">
        <f>SUM(ENERO:DICIEMBRE!F361)</f>
        <v>0</v>
      </c>
      <c r="G361" s="22">
        <f>SUM(ENERO:DICIEMBRE!G361)</f>
        <v>0</v>
      </c>
      <c r="H361" s="22">
        <f>SUM(ENERO:DICIEMBRE!H361)</f>
        <v>0</v>
      </c>
      <c r="I361" s="22">
        <f>SUM(ENERO:DICIEMBRE!I361)</f>
        <v>0</v>
      </c>
      <c r="J361" s="22">
        <f>SUM(ENERO:DICIEMBRE!J361)</f>
        <v>0</v>
      </c>
      <c r="K361" s="22">
        <f>SUM(ENERO:DICIEMBRE!K361)</f>
        <v>0</v>
      </c>
      <c r="L361" s="22">
        <f>SUM(ENERO:DICIEMBRE!L361)</f>
        <v>0</v>
      </c>
      <c r="M361" s="22">
        <f>SUM(ENERO:DICIEMBRE!M361)</f>
        <v>0</v>
      </c>
      <c r="N361" s="22">
        <f>SUM(ENERO:DICIEMBRE!N361)</f>
        <v>0</v>
      </c>
      <c r="O361" s="22">
        <f>SUM(ENERO:DICIEMBRE!O361)</f>
        <v>23</v>
      </c>
      <c r="P361" s="22">
        <f>SUM(ENERO:DICIEMBRE!P361)</f>
        <v>148</v>
      </c>
      <c r="Q361" s="22">
        <f>SUM(ENERO:DICIEMBRE!Q361)</f>
        <v>3</v>
      </c>
      <c r="R361" s="246"/>
      <c r="U361" s="250"/>
    </row>
    <row r="362" spans="1:22" ht="15" customHeight="1" x14ac:dyDescent="0.15">
      <c r="A362" s="840" t="s">
        <v>523</v>
      </c>
      <c r="B362" s="841"/>
      <c r="C362" s="22">
        <f>SUM(ENERO:DICIEMBRE!C362)</f>
        <v>0</v>
      </c>
      <c r="D362" s="22">
        <f>SUM(ENERO:DICIEMBRE!D362)</f>
        <v>0</v>
      </c>
      <c r="E362" s="22">
        <f>SUM(ENERO:DICIEMBRE!E362)</f>
        <v>0</v>
      </c>
      <c r="F362" s="22">
        <f>SUM(ENERO:DICIEMBRE!F362)</f>
        <v>0</v>
      </c>
      <c r="G362" s="22">
        <f>SUM(ENERO:DICIEMBRE!G362)</f>
        <v>0</v>
      </c>
      <c r="H362" s="22">
        <f>SUM(ENERO:DICIEMBRE!H362)</f>
        <v>0</v>
      </c>
      <c r="I362" s="22">
        <f>SUM(ENERO:DICIEMBRE!I362)</f>
        <v>0</v>
      </c>
      <c r="J362" s="22">
        <f>SUM(ENERO:DICIEMBRE!J362)</f>
        <v>0</v>
      </c>
      <c r="K362" s="22">
        <f>SUM(ENERO:DICIEMBRE!K362)</f>
        <v>0</v>
      </c>
      <c r="L362" s="22">
        <f>SUM(ENERO:DICIEMBRE!L362)</f>
        <v>0</v>
      </c>
      <c r="M362" s="22">
        <f>SUM(ENERO:DICIEMBRE!M362)</f>
        <v>0</v>
      </c>
      <c r="N362" s="22">
        <f>SUM(ENERO:DICIEMBRE!N362)</f>
        <v>0</v>
      </c>
      <c r="O362" s="22">
        <f>SUM(ENERO:DICIEMBRE!O362)</f>
        <v>8</v>
      </c>
      <c r="P362" s="22">
        <f>SUM(ENERO:DICIEMBRE!P362)</f>
        <v>14</v>
      </c>
      <c r="Q362" s="22">
        <f>SUM(ENERO:DICIEMBRE!Q362)</f>
        <v>0</v>
      </c>
      <c r="R362" s="76"/>
      <c r="U362" s="250"/>
    </row>
    <row r="363" spans="1:22" ht="15" customHeight="1" x14ac:dyDescent="0.15">
      <c r="A363" s="309" t="s">
        <v>524</v>
      </c>
      <c r="B363" s="310"/>
      <c r="C363" s="311"/>
      <c r="D363" s="312"/>
      <c r="E363" s="313"/>
      <c r="F363" s="314"/>
      <c r="G363" s="315"/>
      <c r="H363" s="313"/>
      <c r="I363" s="316"/>
      <c r="J363" s="314"/>
      <c r="K363" s="313"/>
      <c r="L363" s="316"/>
      <c r="M363" s="314"/>
      <c r="N363" s="317"/>
      <c r="O363" s="313"/>
      <c r="P363" s="314"/>
      <c r="Q363" s="312"/>
      <c r="R363" s="246"/>
      <c r="U363" s="250"/>
    </row>
    <row r="364" spans="1:22" ht="15" customHeight="1" x14ac:dyDescent="0.15">
      <c r="A364" s="842" t="s">
        <v>525</v>
      </c>
      <c r="B364" s="843"/>
      <c r="C364" s="22">
        <f>SUM(ENERO:DICIEMBRE!C364)</f>
        <v>0</v>
      </c>
      <c r="D364" s="22">
        <f>SUM(ENERO:DICIEMBRE!D364)</f>
        <v>0</v>
      </c>
      <c r="E364" s="22">
        <f>SUM(ENERO:DICIEMBRE!E364)</f>
        <v>0</v>
      </c>
      <c r="F364" s="22">
        <f>SUM(ENERO:DICIEMBRE!F364)</f>
        <v>0</v>
      </c>
      <c r="G364" s="22">
        <f>SUM(ENERO:DICIEMBRE!G364)</f>
        <v>0</v>
      </c>
      <c r="H364" s="22">
        <f>SUM(ENERO:DICIEMBRE!H364)</f>
        <v>0</v>
      </c>
      <c r="I364" s="22">
        <f>SUM(ENERO:DICIEMBRE!I364)</f>
        <v>0</v>
      </c>
      <c r="J364" s="22">
        <f>SUM(ENERO:DICIEMBRE!J364)</f>
        <v>0</v>
      </c>
      <c r="K364" s="22">
        <f>SUM(ENERO:DICIEMBRE!K364)</f>
        <v>0</v>
      </c>
      <c r="L364" s="22">
        <f>SUM(ENERO:DICIEMBRE!L364)</f>
        <v>0</v>
      </c>
      <c r="M364" s="22">
        <f>SUM(ENERO:DICIEMBRE!M364)</f>
        <v>0</v>
      </c>
      <c r="N364" s="22">
        <f>SUM(ENERO:DICIEMBRE!N364)</f>
        <v>0</v>
      </c>
      <c r="O364" s="22">
        <f>SUM(ENERO:DICIEMBRE!O364)</f>
        <v>5</v>
      </c>
      <c r="P364" s="22">
        <f>SUM(ENERO:DICIEMBRE!P364)</f>
        <v>10</v>
      </c>
      <c r="Q364" s="22">
        <f>SUM(ENERO:DICIEMBRE!Q364)</f>
        <v>0</v>
      </c>
      <c r="R364" s="246"/>
      <c r="U364" s="250"/>
    </row>
    <row r="365" spans="1:22" ht="15" customHeight="1" x14ac:dyDescent="0.15">
      <c r="A365" s="318" t="s">
        <v>526</v>
      </c>
      <c r="B365" s="319"/>
      <c r="C365" s="311"/>
      <c r="D365" s="312"/>
      <c r="E365" s="313"/>
      <c r="F365" s="314"/>
      <c r="G365" s="315"/>
      <c r="H365" s="313"/>
      <c r="I365" s="316"/>
      <c r="J365" s="314"/>
      <c r="K365" s="313"/>
      <c r="L365" s="316"/>
      <c r="M365" s="314"/>
      <c r="N365" s="317"/>
      <c r="O365" s="313"/>
      <c r="P365" s="314"/>
      <c r="Q365" s="312"/>
      <c r="R365" s="246"/>
      <c r="U365" s="250"/>
    </row>
    <row r="366" spans="1:22" ht="15" customHeight="1" x14ac:dyDescent="0.15">
      <c r="A366" s="790" t="s">
        <v>527</v>
      </c>
      <c r="B366" s="839"/>
      <c r="C366" s="22">
        <f>SUM(ENERO:DICIEMBRE!C366)</f>
        <v>0</v>
      </c>
      <c r="D366" s="22">
        <f>SUM(ENERO:DICIEMBRE!D366)</f>
        <v>0</v>
      </c>
      <c r="E366" s="22">
        <f>SUM(ENERO:DICIEMBRE!E366)</f>
        <v>0</v>
      </c>
      <c r="F366" s="22">
        <f>SUM(ENERO:DICIEMBRE!F366)</f>
        <v>0</v>
      </c>
      <c r="G366" s="22">
        <f>SUM(ENERO:DICIEMBRE!G366)</f>
        <v>0</v>
      </c>
      <c r="H366" s="22">
        <f>SUM(ENERO:DICIEMBRE!H366)</f>
        <v>0</v>
      </c>
      <c r="I366" s="22">
        <f>SUM(ENERO:DICIEMBRE!I366)</f>
        <v>0</v>
      </c>
      <c r="J366" s="22">
        <f>SUM(ENERO:DICIEMBRE!J366)</f>
        <v>0</v>
      </c>
      <c r="K366" s="22">
        <f>SUM(ENERO:DICIEMBRE!K366)</f>
        <v>0</v>
      </c>
      <c r="L366" s="22">
        <f>SUM(ENERO:DICIEMBRE!L366)</f>
        <v>0</v>
      </c>
      <c r="M366" s="22">
        <f>SUM(ENERO:DICIEMBRE!M366)</f>
        <v>0</v>
      </c>
      <c r="N366" s="22">
        <f>SUM(ENERO:DICIEMBRE!N366)</f>
        <v>0</v>
      </c>
      <c r="O366" s="22">
        <f>SUM(ENERO:DICIEMBRE!O366)</f>
        <v>0</v>
      </c>
      <c r="P366" s="22">
        <f>SUM(ENERO:DICIEMBRE!P366)</f>
        <v>0</v>
      </c>
      <c r="Q366" s="22">
        <f>SUM(ENERO:DICIEMBRE!Q366)</f>
        <v>0</v>
      </c>
      <c r="R366" s="246"/>
      <c r="U366" s="250"/>
    </row>
    <row r="367" spans="1:22" ht="15" customHeight="1" x14ac:dyDescent="0.15">
      <c r="A367" s="831" t="s">
        <v>528</v>
      </c>
      <c r="B367" s="832"/>
      <c r="C367" s="22">
        <f>SUM(ENERO:DICIEMBRE!C367)</f>
        <v>0</v>
      </c>
      <c r="D367" s="22">
        <f>SUM(ENERO:DICIEMBRE!D367)</f>
        <v>0</v>
      </c>
      <c r="E367" s="22">
        <f>SUM(ENERO:DICIEMBRE!E367)</f>
        <v>0</v>
      </c>
      <c r="F367" s="22">
        <f>SUM(ENERO:DICIEMBRE!F367)</f>
        <v>0</v>
      </c>
      <c r="G367" s="22">
        <f>SUM(ENERO:DICIEMBRE!G367)</f>
        <v>0</v>
      </c>
      <c r="H367" s="22">
        <f>SUM(ENERO:DICIEMBRE!H367)</f>
        <v>0</v>
      </c>
      <c r="I367" s="22">
        <f>SUM(ENERO:DICIEMBRE!I367)</f>
        <v>0</v>
      </c>
      <c r="J367" s="22">
        <f>SUM(ENERO:DICIEMBRE!J367)</f>
        <v>0</v>
      </c>
      <c r="K367" s="22">
        <f>SUM(ENERO:DICIEMBRE!K367)</f>
        <v>0</v>
      </c>
      <c r="L367" s="22">
        <f>SUM(ENERO:DICIEMBRE!L367)</f>
        <v>0</v>
      </c>
      <c r="M367" s="22">
        <f>SUM(ENERO:DICIEMBRE!M367)</f>
        <v>0</v>
      </c>
      <c r="N367" s="22">
        <f>SUM(ENERO:DICIEMBRE!N367)</f>
        <v>0</v>
      </c>
      <c r="O367" s="22">
        <f>SUM(ENERO:DICIEMBRE!O367)</f>
        <v>0</v>
      </c>
      <c r="P367" s="22">
        <f>SUM(ENERO:DICIEMBRE!P367)</f>
        <v>0</v>
      </c>
      <c r="Q367" s="22">
        <f>SUM(ENERO:DICIEMBRE!Q367)</f>
        <v>0</v>
      </c>
      <c r="R367" s="246"/>
      <c r="U367" s="250"/>
    </row>
    <row r="368" spans="1:22" ht="15" customHeight="1" x14ac:dyDescent="0.15">
      <c r="A368" s="831" t="s">
        <v>529</v>
      </c>
      <c r="B368" s="832"/>
      <c r="C368" s="22">
        <f>SUM(ENERO:DICIEMBRE!C368)</f>
        <v>0</v>
      </c>
      <c r="D368" s="22">
        <f>SUM(ENERO:DICIEMBRE!D368)</f>
        <v>0</v>
      </c>
      <c r="E368" s="22">
        <f>SUM(ENERO:DICIEMBRE!E368)</f>
        <v>0</v>
      </c>
      <c r="F368" s="22">
        <f>SUM(ENERO:DICIEMBRE!F368)</f>
        <v>0</v>
      </c>
      <c r="G368" s="22">
        <f>SUM(ENERO:DICIEMBRE!G368)</f>
        <v>0</v>
      </c>
      <c r="H368" s="22">
        <f>SUM(ENERO:DICIEMBRE!H368)</f>
        <v>0</v>
      </c>
      <c r="I368" s="22">
        <f>SUM(ENERO:DICIEMBRE!I368)</f>
        <v>0</v>
      </c>
      <c r="J368" s="22">
        <f>SUM(ENERO:DICIEMBRE!J368)</f>
        <v>0</v>
      </c>
      <c r="K368" s="22">
        <f>SUM(ENERO:DICIEMBRE!K368)</f>
        <v>0</v>
      </c>
      <c r="L368" s="22">
        <f>SUM(ENERO:DICIEMBRE!L368)</f>
        <v>0</v>
      </c>
      <c r="M368" s="22">
        <f>SUM(ENERO:DICIEMBRE!M368)</f>
        <v>0</v>
      </c>
      <c r="N368" s="22">
        <f>SUM(ENERO:DICIEMBRE!N368)</f>
        <v>0</v>
      </c>
      <c r="O368" s="22">
        <f>SUM(ENERO:DICIEMBRE!O368)</f>
        <v>0</v>
      </c>
      <c r="P368" s="22">
        <f>SUM(ENERO:DICIEMBRE!P368)</f>
        <v>0</v>
      </c>
      <c r="Q368" s="22">
        <f>SUM(ENERO:DICIEMBRE!Q368)</f>
        <v>0</v>
      </c>
      <c r="R368" s="246"/>
      <c r="U368" s="250"/>
    </row>
    <row r="369" spans="1:24" ht="15" customHeight="1" x14ac:dyDescent="0.15">
      <c r="A369" s="833" t="s">
        <v>530</v>
      </c>
      <c r="B369" s="834"/>
      <c r="C369" s="322">
        <f>SUM(C361+C362+C364+C366+C367+C368)</f>
        <v>0</v>
      </c>
      <c r="D369" s="322">
        <f t="shared" ref="D369:Q369" si="7">SUM(D361+D362+D364+D366+D367+D368)</f>
        <v>0</v>
      </c>
      <c r="E369" s="322">
        <f t="shared" si="7"/>
        <v>0</v>
      </c>
      <c r="F369" s="322">
        <f t="shared" si="7"/>
        <v>0</v>
      </c>
      <c r="G369" s="322">
        <f t="shared" si="7"/>
        <v>0</v>
      </c>
      <c r="H369" s="322">
        <f t="shared" si="7"/>
        <v>0</v>
      </c>
      <c r="I369" s="322">
        <f t="shared" si="7"/>
        <v>0</v>
      </c>
      <c r="J369" s="322">
        <f t="shared" si="7"/>
        <v>0</v>
      </c>
      <c r="K369" s="322">
        <f t="shared" si="7"/>
        <v>0</v>
      </c>
      <c r="L369" s="322">
        <f t="shared" si="7"/>
        <v>0</v>
      </c>
      <c r="M369" s="322">
        <f t="shared" si="7"/>
        <v>0</v>
      </c>
      <c r="N369" s="322">
        <f t="shared" si="7"/>
        <v>0</v>
      </c>
      <c r="O369" s="322">
        <f t="shared" si="7"/>
        <v>36</v>
      </c>
      <c r="P369" s="322">
        <f t="shared" si="7"/>
        <v>172</v>
      </c>
      <c r="Q369" s="322">
        <f t="shared" si="7"/>
        <v>3</v>
      </c>
      <c r="R369" s="246"/>
      <c r="U369" s="250"/>
    </row>
    <row r="370" spans="1:24" s="328" customFormat="1" ht="24.95" customHeight="1" x14ac:dyDescent="0.15">
      <c r="A370" s="323" t="s">
        <v>531</v>
      </c>
      <c r="B370" s="324"/>
      <c r="C370" s="324"/>
      <c r="D370" s="325"/>
      <c r="E370" s="325"/>
      <c r="F370" s="325"/>
      <c r="G370" s="325"/>
      <c r="H370" s="325"/>
      <c r="I370" s="325"/>
      <c r="J370" s="325"/>
      <c r="K370" s="325"/>
      <c r="L370" s="325"/>
      <c r="M370" s="325"/>
      <c r="N370" s="325"/>
      <c r="O370" s="326"/>
      <c r="P370" s="326"/>
      <c r="Q370" s="326"/>
      <c r="R370" s="326"/>
      <c r="S370" s="327"/>
      <c r="X370" s="5"/>
    </row>
    <row r="371" spans="1:24" ht="24" customHeight="1" x14ac:dyDescent="0.15">
      <c r="A371" s="750" t="s">
        <v>532</v>
      </c>
      <c r="B371" s="835"/>
      <c r="C371" s="692" t="s">
        <v>0</v>
      </c>
      <c r="D371" s="836" t="s">
        <v>519</v>
      </c>
      <c r="E371" s="836"/>
      <c r="F371" s="836"/>
      <c r="G371" s="836"/>
      <c r="H371" s="837" t="s">
        <v>498</v>
      </c>
      <c r="I371" s="837"/>
      <c r="J371" s="838"/>
      <c r="K371" s="784" t="s">
        <v>499</v>
      </c>
      <c r="L371" s="784"/>
      <c r="M371" s="784"/>
      <c r="N371" s="785" t="s">
        <v>500</v>
      </c>
      <c r="O371" s="788" t="s">
        <v>501</v>
      </c>
      <c r="P371" s="789"/>
      <c r="Q371" s="751" t="s">
        <v>502</v>
      </c>
      <c r="S371" s="236"/>
    </row>
    <row r="372" spans="1:24" ht="18" customHeight="1" x14ac:dyDescent="0.15">
      <c r="A372" s="750"/>
      <c r="B372" s="835"/>
      <c r="C372" s="693"/>
      <c r="D372" s="754" t="s">
        <v>492</v>
      </c>
      <c r="E372" s="827" t="s">
        <v>504</v>
      </c>
      <c r="F372" s="828"/>
      <c r="G372" s="829" t="s">
        <v>533</v>
      </c>
      <c r="H372" s="759" t="s">
        <v>506</v>
      </c>
      <c r="I372" s="761" t="s">
        <v>507</v>
      </c>
      <c r="J372" s="773" t="s">
        <v>508</v>
      </c>
      <c r="K372" s="775" t="s">
        <v>509</v>
      </c>
      <c r="L372" s="776" t="s">
        <v>510</v>
      </c>
      <c r="M372" s="777" t="s">
        <v>511</v>
      </c>
      <c r="N372" s="786"/>
      <c r="O372" s="778" t="s">
        <v>512</v>
      </c>
      <c r="P372" s="779" t="s">
        <v>513</v>
      </c>
      <c r="Q372" s="752"/>
    </row>
    <row r="373" spans="1:24" ht="18" customHeight="1" x14ac:dyDescent="0.15">
      <c r="A373" s="750"/>
      <c r="B373" s="835"/>
      <c r="C373" s="770"/>
      <c r="D373" s="755"/>
      <c r="E373" s="237" t="s">
        <v>514</v>
      </c>
      <c r="F373" s="238" t="s">
        <v>515</v>
      </c>
      <c r="G373" s="830"/>
      <c r="H373" s="760"/>
      <c r="I373" s="762"/>
      <c r="J373" s="774"/>
      <c r="K373" s="775"/>
      <c r="L373" s="776"/>
      <c r="M373" s="777"/>
      <c r="N373" s="787"/>
      <c r="O373" s="778"/>
      <c r="P373" s="779"/>
      <c r="Q373" s="753"/>
    </row>
    <row r="374" spans="1:24" ht="15" customHeight="1" x14ac:dyDescent="0.15">
      <c r="A374" s="329">
        <v>1901023</v>
      </c>
      <c r="B374" s="330" t="s">
        <v>456</v>
      </c>
      <c r="C374" s="22">
        <f>SUM(ENERO:DICIEMBRE!C374)</f>
        <v>0</v>
      </c>
      <c r="D374" s="22">
        <f>SUM(ENERO:DICIEMBRE!D374)</f>
        <v>0</v>
      </c>
      <c r="E374" s="22">
        <f>SUM(ENERO:DICIEMBRE!E374)</f>
        <v>0</v>
      </c>
      <c r="F374" s="22">
        <f>SUM(ENERO:DICIEMBRE!F374)</f>
        <v>0</v>
      </c>
      <c r="G374" s="22">
        <f>SUM(ENERO:DICIEMBRE!G374)</f>
        <v>0</v>
      </c>
      <c r="H374" s="22">
        <f>SUM(ENERO:DICIEMBRE!H374)</f>
        <v>0</v>
      </c>
      <c r="I374" s="22">
        <f>SUM(ENERO:DICIEMBRE!I374)</f>
        <v>0</v>
      </c>
      <c r="J374" s="22">
        <f>SUM(ENERO:DICIEMBRE!J374)</f>
        <v>0</v>
      </c>
      <c r="K374" s="22">
        <f>SUM(ENERO:DICIEMBRE!K374)</f>
        <v>0</v>
      </c>
      <c r="L374" s="22">
        <f>SUM(ENERO:DICIEMBRE!L374)</f>
        <v>0</v>
      </c>
      <c r="M374" s="22">
        <f>SUM(ENERO:DICIEMBRE!M374)</f>
        <v>0</v>
      </c>
      <c r="N374" s="22">
        <f>SUM(ENERO:DICIEMBRE!N374)</f>
        <v>0</v>
      </c>
      <c r="O374" s="22">
        <f>SUM(ENERO:DICIEMBRE!O374)</f>
        <v>0</v>
      </c>
      <c r="P374" s="22">
        <f>SUM(ENERO:DICIEMBRE!P374)</f>
        <v>0</v>
      </c>
      <c r="Q374" s="22">
        <f>SUM(ENERO:DICIEMBRE!Q374)</f>
        <v>0</v>
      </c>
      <c r="R374" s="246"/>
    </row>
    <row r="375" spans="1:24" ht="15" customHeight="1" x14ac:dyDescent="0.15">
      <c r="A375" s="333">
        <v>1901024</v>
      </c>
      <c r="B375" s="334" t="s">
        <v>457</v>
      </c>
      <c r="C375" s="22">
        <f>SUM(ENERO:DICIEMBRE!C375)</f>
        <v>0</v>
      </c>
      <c r="D375" s="22">
        <f>SUM(ENERO:DICIEMBRE!D375)</f>
        <v>0</v>
      </c>
      <c r="E375" s="22">
        <f>SUM(ENERO:DICIEMBRE!E375)</f>
        <v>0</v>
      </c>
      <c r="F375" s="22">
        <f>SUM(ENERO:DICIEMBRE!F375)</f>
        <v>0</v>
      </c>
      <c r="G375" s="22">
        <f>SUM(ENERO:DICIEMBRE!G375)</f>
        <v>0</v>
      </c>
      <c r="H375" s="22">
        <f>SUM(ENERO:DICIEMBRE!H375)</f>
        <v>0</v>
      </c>
      <c r="I375" s="22">
        <f>SUM(ENERO:DICIEMBRE!I375)</f>
        <v>0</v>
      </c>
      <c r="J375" s="22">
        <f>SUM(ENERO:DICIEMBRE!J375)</f>
        <v>0</v>
      </c>
      <c r="K375" s="22">
        <f>SUM(ENERO:DICIEMBRE!K375)</f>
        <v>0</v>
      </c>
      <c r="L375" s="22">
        <f>SUM(ENERO:DICIEMBRE!L375)</f>
        <v>0</v>
      </c>
      <c r="M375" s="22">
        <f>SUM(ENERO:DICIEMBRE!M375)</f>
        <v>0</v>
      </c>
      <c r="N375" s="22">
        <f>SUM(ENERO:DICIEMBRE!N375)</f>
        <v>0</v>
      </c>
      <c r="O375" s="22">
        <f>SUM(ENERO:DICIEMBRE!O375)</f>
        <v>0</v>
      </c>
      <c r="P375" s="22">
        <f>SUM(ENERO:DICIEMBRE!P375)</f>
        <v>0</v>
      </c>
      <c r="Q375" s="22">
        <f>SUM(ENERO:DICIEMBRE!Q375)</f>
        <v>0</v>
      </c>
      <c r="R375" s="246"/>
    </row>
    <row r="376" spans="1:24" ht="15" customHeight="1" x14ac:dyDescent="0.15">
      <c r="A376" s="333">
        <v>1901025</v>
      </c>
      <c r="B376" s="334" t="s">
        <v>534</v>
      </c>
      <c r="C376" s="22">
        <f>SUM(ENERO:DICIEMBRE!C376)</f>
        <v>0</v>
      </c>
      <c r="D376" s="22">
        <f>SUM(ENERO:DICIEMBRE!D376)</f>
        <v>0</v>
      </c>
      <c r="E376" s="22">
        <f>SUM(ENERO:DICIEMBRE!E376)</f>
        <v>0</v>
      </c>
      <c r="F376" s="22">
        <f>SUM(ENERO:DICIEMBRE!F376)</f>
        <v>0</v>
      </c>
      <c r="G376" s="22">
        <f>SUM(ENERO:DICIEMBRE!G376)</f>
        <v>0</v>
      </c>
      <c r="H376" s="22">
        <f>SUM(ENERO:DICIEMBRE!H376)</f>
        <v>0</v>
      </c>
      <c r="I376" s="22">
        <f>SUM(ENERO:DICIEMBRE!I376)</f>
        <v>0</v>
      </c>
      <c r="J376" s="22">
        <f>SUM(ENERO:DICIEMBRE!J376)</f>
        <v>0</v>
      </c>
      <c r="K376" s="22">
        <f>SUM(ENERO:DICIEMBRE!K376)</f>
        <v>0</v>
      </c>
      <c r="L376" s="22">
        <f>SUM(ENERO:DICIEMBRE!L376)</f>
        <v>0</v>
      </c>
      <c r="M376" s="22">
        <f>SUM(ENERO:DICIEMBRE!M376)</f>
        <v>0</v>
      </c>
      <c r="N376" s="22">
        <f>SUM(ENERO:DICIEMBRE!N376)</f>
        <v>0</v>
      </c>
      <c r="O376" s="22">
        <f>SUM(ENERO:DICIEMBRE!O376)</f>
        <v>0</v>
      </c>
      <c r="P376" s="22">
        <f>SUM(ENERO:DICIEMBRE!P376)</f>
        <v>0</v>
      </c>
      <c r="Q376" s="22">
        <f>SUM(ENERO:DICIEMBRE!Q376)</f>
        <v>0</v>
      </c>
      <c r="R376" s="246"/>
    </row>
    <row r="377" spans="1:24" ht="15" customHeight="1" x14ac:dyDescent="0.15">
      <c r="A377" s="333">
        <v>1901026</v>
      </c>
      <c r="B377" s="334" t="s">
        <v>461</v>
      </c>
      <c r="C377" s="22">
        <f>SUM(ENERO:DICIEMBRE!C377)</f>
        <v>0</v>
      </c>
      <c r="D377" s="22">
        <f>SUM(ENERO:DICIEMBRE!D377)</f>
        <v>0</v>
      </c>
      <c r="E377" s="22">
        <f>SUM(ENERO:DICIEMBRE!E377)</f>
        <v>0</v>
      </c>
      <c r="F377" s="22">
        <f>SUM(ENERO:DICIEMBRE!F377)</f>
        <v>0</v>
      </c>
      <c r="G377" s="22">
        <f>SUM(ENERO:DICIEMBRE!G377)</f>
        <v>0</v>
      </c>
      <c r="H377" s="22">
        <f>SUM(ENERO:DICIEMBRE!H377)</f>
        <v>0</v>
      </c>
      <c r="I377" s="22">
        <f>SUM(ENERO:DICIEMBRE!I377)</f>
        <v>0</v>
      </c>
      <c r="J377" s="22">
        <f>SUM(ENERO:DICIEMBRE!J377)</f>
        <v>0</v>
      </c>
      <c r="K377" s="22">
        <f>SUM(ENERO:DICIEMBRE!K377)</f>
        <v>0</v>
      </c>
      <c r="L377" s="22">
        <f>SUM(ENERO:DICIEMBRE!L377)</f>
        <v>0</v>
      </c>
      <c r="M377" s="22">
        <f>SUM(ENERO:DICIEMBRE!M377)</f>
        <v>0</v>
      </c>
      <c r="N377" s="22">
        <f>SUM(ENERO:DICIEMBRE!N377)</f>
        <v>0</v>
      </c>
      <c r="O377" s="22">
        <f>SUM(ENERO:DICIEMBRE!O377)</f>
        <v>0</v>
      </c>
      <c r="P377" s="22">
        <f>SUM(ENERO:DICIEMBRE!P377)</f>
        <v>0</v>
      </c>
      <c r="Q377" s="22">
        <f>SUM(ENERO:DICIEMBRE!Q377)</f>
        <v>0</v>
      </c>
      <c r="R377" s="246"/>
    </row>
    <row r="378" spans="1:24" ht="15" customHeight="1" x14ac:dyDescent="0.15">
      <c r="A378" s="333">
        <v>1901126</v>
      </c>
      <c r="B378" s="334" t="s">
        <v>462</v>
      </c>
      <c r="C378" s="22">
        <f>SUM(ENERO:DICIEMBRE!C378)</f>
        <v>0</v>
      </c>
      <c r="D378" s="22">
        <f>SUM(ENERO:DICIEMBRE!D378)</f>
        <v>0</v>
      </c>
      <c r="E378" s="22">
        <f>SUM(ENERO:DICIEMBRE!E378)</f>
        <v>0</v>
      </c>
      <c r="F378" s="22">
        <f>SUM(ENERO:DICIEMBRE!F378)</f>
        <v>0</v>
      </c>
      <c r="G378" s="22">
        <f>SUM(ENERO:DICIEMBRE!G378)</f>
        <v>0</v>
      </c>
      <c r="H378" s="22">
        <f>SUM(ENERO:DICIEMBRE!H378)</f>
        <v>0</v>
      </c>
      <c r="I378" s="22">
        <f>SUM(ENERO:DICIEMBRE!I378)</f>
        <v>0</v>
      </c>
      <c r="J378" s="22">
        <f>SUM(ENERO:DICIEMBRE!J378)</f>
        <v>0</v>
      </c>
      <c r="K378" s="22">
        <f>SUM(ENERO:DICIEMBRE!K378)</f>
        <v>0</v>
      </c>
      <c r="L378" s="22">
        <f>SUM(ENERO:DICIEMBRE!L378)</f>
        <v>0</v>
      </c>
      <c r="M378" s="22">
        <f>SUM(ENERO:DICIEMBRE!M378)</f>
        <v>0</v>
      </c>
      <c r="N378" s="22">
        <f>SUM(ENERO:DICIEMBRE!N378)</f>
        <v>0</v>
      </c>
      <c r="O378" s="22">
        <f>SUM(ENERO:DICIEMBRE!O378)</f>
        <v>0</v>
      </c>
      <c r="P378" s="22">
        <f>SUM(ENERO:DICIEMBRE!P378)</f>
        <v>0</v>
      </c>
      <c r="Q378" s="22">
        <f>SUM(ENERO:DICIEMBRE!Q378)</f>
        <v>0</v>
      </c>
      <c r="R378" s="246"/>
    </row>
    <row r="379" spans="1:24" ht="15" customHeight="1" x14ac:dyDescent="0.15">
      <c r="A379" s="333">
        <v>1901027</v>
      </c>
      <c r="B379" s="334" t="s">
        <v>535</v>
      </c>
      <c r="C379" s="22">
        <f>SUM(ENERO:DICIEMBRE!C379)</f>
        <v>0</v>
      </c>
      <c r="D379" s="22">
        <f>SUM(ENERO:DICIEMBRE!D379)</f>
        <v>0</v>
      </c>
      <c r="E379" s="22">
        <f>SUM(ENERO:DICIEMBRE!E379)</f>
        <v>0</v>
      </c>
      <c r="F379" s="22">
        <f>SUM(ENERO:DICIEMBRE!F379)</f>
        <v>0</v>
      </c>
      <c r="G379" s="22">
        <f>SUM(ENERO:DICIEMBRE!G379)</f>
        <v>0</v>
      </c>
      <c r="H379" s="22">
        <f>SUM(ENERO:DICIEMBRE!H379)</f>
        <v>0</v>
      </c>
      <c r="I379" s="22">
        <f>SUM(ENERO:DICIEMBRE!I379)</f>
        <v>0</v>
      </c>
      <c r="J379" s="22">
        <f>SUM(ENERO:DICIEMBRE!J379)</f>
        <v>0</v>
      </c>
      <c r="K379" s="22">
        <f>SUM(ENERO:DICIEMBRE!K379)</f>
        <v>0</v>
      </c>
      <c r="L379" s="22">
        <f>SUM(ENERO:DICIEMBRE!L379)</f>
        <v>0</v>
      </c>
      <c r="M379" s="22">
        <f>SUM(ENERO:DICIEMBRE!M379)</f>
        <v>0</v>
      </c>
      <c r="N379" s="22">
        <f>SUM(ENERO:DICIEMBRE!N379)</f>
        <v>0</v>
      </c>
      <c r="O379" s="22">
        <f>SUM(ENERO:DICIEMBRE!O379)</f>
        <v>0</v>
      </c>
      <c r="P379" s="22">
        <f>SUM(ENERO:DICIEMBRE!P379)</f>
        <v>0</v>
      </c>
      <c r="Q379" s="22">
        <f>SUM(ENERO:DICIEMBRE!Q379)</f>
        <v>0</v>
      </c>
      <c r="R379" s="246"/>
    </row>
    <row r="380" spans="1:24" ht="15" customHeight="1" x14ac:dyDescent="0.15">
      <c r="A380" s="333">
        <v>1901028</v>
      </c>
      <c r="B380" s="334" t="s">
        <v>466</v>
      </c>
      <c r="C380" s="22">
        <f>SUM(ENERO:DICIEMBRE!C380)</f>
        <v>0</v>
      </c>
      <c r="D380" s="22">
        <f>SUM(ENERO:DICIEMBRE!D380)</f>
        <v>0</v>
      </c>
      <c r="E380" s="22">
        <f>SUM(ENERO:DICIEMBRE!E380)</f>
        <v>0</v>
      </c>
      <c r="F380" s="22">
        <f>SUM(ENERO:DICIEMBRE!F380)</f>
        <v>0</v>
      </c>
      <c r="G380" s="22">
        <f>SUM(ENERO:DICIEMBRE!G380)</f>
        <v>0</v>
      </c>
      <c r="H380" s="22">
        <f>SUM(ENERO:DICIEMBRE!H380)</f>
        <v>0</v>
      </c>
      <c r="I380" s="22">
        <f>SUM(ENERO:DICIEMBRE!I380)</f>
        <v>0</v>
      </c>
      <c r="J380" s="22">
        <f>SUM(ENERO:DICIEMBRE!J380)</f>
        <v>0</v>
      </c>
      <c r="K380" s="22">
        <f>SUM(ENERO:DICIEMBRE!K380)</f>
        <v>0</v>
      </c>
      <c r="L380" s="22">
        <f>SUM(ENERO:DICIEMBRE!L380)</f>
        <v>0</v>
      </c>
      <c r="M380" s="22">
        <f>SUM(ENERO:DICIEMBRE!M380)</f>
        <v>0</v>
      </c>
      <c r="N380" s="22">
        <f>SUM(ENERO:DICIEMBRE!N380)</f>
        <v>0</v>
      </c>
      <c r="O380" s="22">
        <f>SUM(ENERO:DICIEMBRE!O380)</f>
        <v>0</v>
      </c>
      <c r="P380" s="22">
        <f>SUM(ENERO:DICIEMBRE!P380)</f>
        <v>0</v>
      </c>
      <c r="Q380" s="22">
        <f>SUM(ENERO:DICIEMBRE!Q380)</f>
        <v>0</v>
      </c>
      <c r="R380" s="246"/>
    </row>
    <row r="381" spans="1:24" ht="15" customHeight="1" x14ac:dyDescent="0.15">
      <c r="A381" s="335">
        <v>1901029</v>
      </c>
      <c r="B381" s="336" t="s">
        <v>467</v>
      </c>
      <c r="C381" s="22">
        <f>SUM(ENERO:DICIEMBRE!C381)</f>
        <v>0</v>
      </c>
      <c r="D381" s="22">
        <f>SUM(ENERO:DICIEMBRE!D381)</f>
        <v>0</v>
      </c>
      <c r="E381" s="22">
        <f>SUM(ENERO:DICIEMBRE!E381)</f>
        <v>0</v>
      </c>
      <c r="F381" s="22">
        <f>SUM(ENERO:DICIEMBRE!F381)</f>
        <v>0</v>
      </c>
      <c r="G381" s="22">
        <f>SUM(ENERO:DICIEMBRE!G381)</f>
        <v>0</v>
      </c>
      <c r="H381" s="22">
        <f>SUM(ENERO:DICIEMBRE!H381)</f>
        <v>0</v>
      </c>
      <c r="I381" s="22">
        <f>SUM(ENERO:DICIEMBRE!I381)</f>
        <v>0</v>
      </c>
      <c r="J381" s="22">
        <f>SUM(ENERO:DICIEMBRE!J381)</f>
        <v>0</v>
      </c>
      <c r="K381" s="22">
        <f>SUM(ENERO:DICIEMBRE!K381)</f>
        <v>0</v>
      </c>
      <c r="L381" s="22">
        <f>SUM(ENERO:DICIEMBRE!L381)</f>
        <v>0</v>
      </c>
      <c r="M381" s="22">
        <f>SUM(ENERO:DICIEMBRE!M381)</f>
        <v>0</v>
      </c>
      <c r="N381" s="22">
        <f>SUM(ENERO:DICIEMBRE!N381)</f>
        <v>0</v>
      </c>
      <c r="O381" s="22">
        <f>SUM(ENERO:DICIEMBRE!O381)</f>
        <v>0</v>
      </c>
      <c r="P381" s="22">
        <f>SUM(ENERO:DICIEMBRE!P381)</f>
        <v>0</v>
      </c>
      <c r="Q381" s="22">
        <f>SUM(ENERO:DICIEMBRE!Q381)</f>
        <v>0</v>
      </c>
      <c r="R381" s="246"/>
    </row>
    <row r="382" spans="1:24" s="341" customFormat="1" ht="15" customHeight="1" x14ac:dyDescent="0.15">
      <c r="A382" s="816" t="s">
        <v>0</v>
      </c>
      <c r="B382" s="817"/>
      <c r="C382" s="338">
        <f>SUM(C374:C381)</f>
        <v>0</v>
      </c>
      <c r="D382" s="339">
        <f>SUM(D374:D381)</f>
        <v>0</v>
      </c>
      <c r="E382" s="340">
        <f t="shared" ref="E382:P382" si="8">SUM(E374:E381)</f>
        <v>0</v>
      </c>
      <c r="F382" s="340">
        <f t="shared" si="8"/>
        <v>0</v>
      </c>
      <c r="G382" s="340">
        <f t="shared" si="8"/>
        <v>0</v>
      </c>
      <c r="H382" s="340">
        <f t="shared" si="8"/>
        <v>0</v>
      </c>
      <c r="I382" s="340">
        <f t="shared" si="8"/>
        <v>0</v>
      </c>
      <c r="J382" s="340">
        <f t="shared" si="8"/>
        <v>0</v>
      </c>
      <c r="K382" s="340">
        <f t="shared" si="8"/>
        <v>0</v>
      </c>
      <c r="L382" s="340">
        <f t="shared" si="8"/>
        <v>0</v>
      </c>
      <c r="M382" s="340">
        <f t="shared" si="8"/>
        <v>0</v>
      </c>
      <c r="N382" s="340">
        <f t="shared" si="8"/>
        <v>0</v>
      </c>
      <c r="O382" s="340">
        <f t="shared" si="8"/>
        <v>0</v>
      </c>
      <c r="P382" s="322">
        <f t="shared" si="8"/>
        <v>0</v>
      </c>
      <c r="Q382" s="322">
        <f>SUM(Q374:Q381)</f>
        <v>0</v>
      </c>
      <c r="R382" s="246"/>
    </row>
    <row r="383" spans="1:24" ht="24.95" customHeight="1" x14ac:dyDescent="0.15">
      <c r="A383" s="818" t="s">
        <v>536</v>
      </c>
      <c r="B383" s="818"/>
      <c r="C383" s="342"/>
      <c r="D383" s="343"/>
      <c r="E383" s="343"/>
      <c r="F383" s="343"/>
      <c r="G383" s="343"/>
      <c r="H383" s="343"/>
      <c r="I383" s="343"/>
      <c r="J383" s="343"/>
      <c r="K383" s="343"/>
      <c r="L383" s="343"/>
      <c r="M383" s="343"/>
      <c r="N383" s="344"/>
      <c r="O383" s="345"/>
      <c r="P383" s="345"/>
    </row>
    <row r="384" spans="1:24" ht="15" customHeight="1" x14ac:dyDescent="0.15">
      <c r="A384" s="797" t="s">
        <v>537</v>
      </c>
      <c r="B384" s="798"/>
      <c r="C384" s="821" t="s">
        <v>7</v>
      </c>
      <c r="D384" s="763" t="s">
        <v>503</v>
      </c>
      <c r="E384" s="825" t="s">
        <v>538</v>
      </c>
      <c r="F384" s="825"/>
      <c r="G384" s="825"/>
      <c r="H384" s="825"/>
      <c r="I384" s="825"/>
      <c r="J384" s="826"/>
      <c r="K384" s="801" t="s">
        <v>539</v>
      </c>
      <c r="L384" s="804" t="s">
        <v>499</v>
      </c>
      <c r="M384" s="805"/>
      <c r="N384" s="806"/>
      <c r="O384" s="785" t="s">
        <v>500</v>
      </c>
      <c r="P384" s="810" t="s">
        <v>501</v>
      </c>
      <c r="Q384" s="811"/>
      <c r="R384" s="751" t="s">
        <v>502</v>
      </c>
    </row>
    <row r="385" spans="1:18" ht="15" customHeight="1" x14ac:dyDescent="0.15">
      <c r="A385" s="819"/>
      <c r="B385" s="820"/>
      <c r="C385" s="822"/>
      <c r="D385" s="824"/>
      <c r="E385" s="814" t="s">
        <v>540</v>
      </c>
      <c r="F385" s="815"/>
      <c r="G385" s="815"/>
      <c r="H385" s="815" t="s">
        <v>541</v>
      </c>
      <c r="I385" s="815"/>
      <c r="J385" s="815"/>
      <c r="K385" s="802"/>
      <c r="L385" s="807"/>
      <c r="M385" s="808"/>
      <c r="N385" s="809"/>
      <c r="O385" s="786"/>
      <c r="P385" s="812"/>
      <c r="Q385" s="813"/>
      <c r="R385" s="752"/>
    </row>
    <row r="386" spans="1:18" ht="45" customHeight="1" x14ac:dyDescent="0.15">
      <c r="A386" s="799"/>
      <c r="B386" s="800"/>
      <c r="C386" s="823"/>
      <c r="D386" s="764"/>
      <c r="E386" s="346" t="s">
        <v>514</v>
      </c>
      <c r="F386" s="347" t="s">
        <v>515</v>
      </c>
      <c r="G386" s="348" t="s">
        <v>533</v>
      </c>
      <c r="H386" s="346" t="s">
        <v>514</v>
      </c>
      <c r="I386" s="347" t="s">
        <v>515</v>
      </c>
      <c r="J386" s="348" t="s">
        <v>533</v>
      </c>
      <c r="K386" s="803"/>
      <c r="L386" s="349" t="s">
        <v>509</v>
      </c>
      <c r="M386" s="350" t="s">
        <v>510</v>
      </c>
      <c r="N386" s="351" t="s">
        <v>511</v>
      </c>
      <c r="O386" s="787"/>
      <c r="P386" s="352" t="s">
        <v>512</v>
      </c>
      <c r="Q386" s="353" t="s">
        <v>513</v>
      </c>
      <c r="R386" s="753"/>
    </row>
    <row r="387" spans="1:18" ht="15" customHeight="1" x14ac:dyDescent="0.15">
      <c r="A387" s="354" t="s">
        <v>542</v>
      </c>
      <c r="B387" s="355" t="s">
        <v>543</v>
      </c>
      <c r="C387" s="22">
        <f>SUM(ENERO:DICIEMBRE!C387)</f>
        <v>56</v>
      </c>
      <c r="D387" s="22">
        <f>SUM(ENERO:DICIEMBRE!D387)</f>
        <v>53</v>
      </c>
      <c r="E387" s="22">
        <f>SUM(ENERO:DICIEMBRE!E387)</f>
        <v>46</v>
      </c>
      <c r="F387" s="22">
        <f>SUM(ENERO:DICIEMBRE!F387)</f>
        <v>7</v>
      </c>
      <c r="G387" s="22">
        <f>SUM(ENERO:DICIEMBRE!G387)</f>
        <v>2</v>
      </c>
      <c r="H387" s="22">
        <f>SUM(ENERO:DICIEMBRE!H387)</f>
        <v>1</v>
      </c>
      <c r="I387" s="22">
        <f>SUM(ENERO:DICIEMBRE!I387)</f>
        <v>0</v>
      </c>
      <c r="J387" s="22">
        <f>SUM(ENERO:DICIEMBRE!J387)</f>
        <v>0</v>
      </c>
      <c r="K387" s="22">
        <f>SUM(ENERO:DICIEMBRE!K387)</f>
        <v>0</v>
      </c>
      <c r="L387" s="22">
        <f>SUM(ENERO:DICIEMBRE!L387)</f>
        <v>2</v>
      </c>
      <c r="M387" s="22">
        <f>SUM(ENERO:DICIEMBRE!M387)</f>
        <v>0</v>
      </c>
      <c r="N387" s="22">
        <f>SUM(ENERO:DICIEMBRE!N387)</f>
        <v>0</v>
      </c>
      <c r="O387" s="22">
        <f>SUM(ENERO:DICIEMBRE!O387)</f>
        <v>0</v>
      </c>
      <c r="P387" s="22">
        <f>SUM(ENERO:DICIEMBRE!P387)</f>
        <v>0</v>
      </c>
      <c r="Q387" s="22">
        <f>SUM(ENERO:DICIEMBRE!Q387)</f>
        <v>0</v>
      </c>
      <c r="R387" s="22">
        <f>SUM(ENERO:DICIEMBRE!R387)</f>
        <v>6</v>
      </c>
    </row>
    <row r="388" spans="1:18" ht="15" customHeight="1" x14ac:dyDescent="0.15">
      <c r="A388" s="357" t="s">
        <v>544</v>
      </c>
      <c r="B388" s="358" t="s">
        <v>545</v>
      </c>
      <c r="C388" s="22">
        <f>SUM(ENERO:DICIEMBRE!C388)</f>
        <v>1820</v>
      </c>
      <c r="D388" s="22">
        <f>SUM(ENERO:DICIEMBRE!D388)</f>
        <v>1791</v>
      </c>
      <c r="E388" s="22">
        <f>SUM(ENERO:DICIEMBRE!E388)</f>
        <v>1720</v>
      </c>
      <c r="F388" s="22">
        <f>SUM(ENERO:DICIEMBRE!F388)</f>
        <v>71</v>
      </c>
      <c r="G388" s="22">
        <f>SUM(ENERO:DICIEMBRE!G388)</f>
        <v>7</v>
      </c>
      <c r="H388" s="22">
        <f>SUM(ENERO:DICIEMBRE!H388)</f>
        <v>21</v>
      </c>
      <c r="I388" s="22">
        <f>SUM(ENERO:DICIEMBRE!I388)</f>
        <v>1</v>
      </c>
      <c r="J388" s="22">
        <f>SUM(ENERO:DICIEMBRE!J388)</f>
        <v>0</v>
      </c>
      <c r="K388" s="22">
        <f>SUM(ENERO:DICIEMBRE!K388)</f>
        <v>561</v>
      </c>
      <c r="L388" s="22">
        <f>SUM(ENERO:DICIEMBRE!L388)</f>
        <v>43</v>
      </c>
      <c r="M388" s="22">
        <f>SUM(ENERO:DICIEMBRE!M388)</f>
        <v>525</v>
      </c>
      <c r="N388" s="22">
        <f>SUM(ENERO:DICIEMBRE!N388)</f>
        <v>0</v>
      </c>
      <c r="O388" s="22">
        <f>SUM(ENERO:DICIEMBRE!O388)</f>
        <v>0</v>
      </c>
      <c r="P388" s="22">
        <f>SUM(ENERO:DICIEMBRE!P388)</f>
        <v>4</v>
      </c>
      <c r="Q388" s="22">
        <f>SUM(ENERO:DICIEMBRE!Q388)</f>
        <v>351</v>
      </c>
      <c r="R388" s="22">
        <f>SUM(ENERO:DICIEMBRE!R388)</f>
        <v>59</v>
      </c>
    </row>
    <row r="389" spans="1:18" ht="15" customHeight="1" x14ac:dyDescent="0.15">
      <c r="A389" s="357" t="s">
        <v>112</v>
      </c>
      <c r="B389" s="358" t="s">
        <v>546</v>
      </c>
      <c r="C389" s="22">
        <f>SUM(ENERO:DICIEMBRE!C389)</f>
        <v>774</v>
      </c>
      <c r="D389" s="22">
        <f>SUM(ENERO:DICIEMBRE!D389)</f>
        <v>654</v>
      </c>
      <c r="E389" s="22">
        <f>SUM(ENERO:DICIEMBRE!E389)</f>
        <v>540</v>
      </c>
      <c r="F389" s="22">
        <f>SUM(ENERO:DICIEMBRE!F389)</f>
        <v>114</v>
      </c>
      <c r="G389" s="22">
        <f>SUM(ENERO:DICIEMBRE!G389)</f>
        <v>19</v>
      </c>
      <c r="H389" s="22">
        <f>SUM(ENERO:DICIEMBRE!H389)</f>
        <v>70</v>
      </c>
      <c r="I389" s="22">
        <f>SUM(ENERO:DICIEMBRE!I389)</f>
        <v>27</v>
      </c>
      <c r="J389" s="22">
        <f>SUM(ENERO:DICIEMBRE!J389)</f>
        <v>4</v>
      </c>
      <c r="K389" s="22">
        <f>SUM(ENERO:DICIEMBRE!K389)</f>
        <v>247</v>
      </c>
      <c r="L389" s="22">
        <f>SUM(ENERO:DICIEMBRE!L389)</f>
        <v>41</v>
      </c>
      <c r="M389" s="22">
        <f>SUM(ENERO:DICIEMBRE!M389)</f>
        <v>95</v>
      </c>
      <c r="N389" s="22">
        <f>SUM(ENERO:DICIEMBRE!N389)</f>
        <v>0</v>
      </c>
      <c r="O389" s="22">
        <f>SUM(ENERO:DICIEMBRE!O389)</f>
        <v>0</v>
      </c>
      <c r="P389" s="22">
        <f>SUM(ENERO:DICIEMBRE!P389)</f>
        <v>0</v>
      </c>
      <c r="Q389" s="22">
        <f>SUM(ENERO:DICIEMBRE!Q389)</f>
        <v>37</v>
      </c>
      <c r="R389" s="22">
        <f>SUM(ENERO:DICIEMBRE!R389)</f>
        <v>99</v>
      </c>
    </row>
    <row r="390" spans="1:18" ht="15" customHeight="1" x14ac:dyDescent="0.15">
      <c r="A390" s="357" t="s">
        <v>114</v>
      </c>
      <c r="B390" s="358" t="s">
        <v>547</v>
      </c>
      <c r="C390" s="22">
        <f>SUM(ENERO:DICIEMBRE!C390)</f>
        <v>125</v>
      </c>
      <c r="D390" s="22">
        <f>SUM(ENERO:DICIEMBRE!D390)</f>
        <v>116</v>
      </c>
      <c r="E390" s="22">
        <f>SUM(ENERO:DICIEMBRE!E390)</f>
        <v>110</v>
      </c>
      <c r="F390" s="22">
        <f>SUM(ENERO:DICIEMBRE!F390)</f>
        <v>6</v>
      </c>
      <c r="G390" s="22">
        <f>SUM(ENERO:DICIEMBRE!G390)</f>
        <v>5</v>
      </c>
      <c r="H390" s="22">
        <f>SUM(ENERO:DICIEMBRE!H390)</f>
        <v>2</v>
      </c>
      <c r="I390" s="22">
        <f>SUM(ENERO:DICIEMBRE!I390)</f>
        <v>2</v>
      </c>
      <c r="J390" s="22">
        <f>SUM(ENERO:DICIEMBRE!J390)</f>
        <v>0</v>
      </c>
      <c r="K390" s="22">
        <f>SUM(ENERO:DICIEMBRE!K390)</f>
        <v>47</v>
      </c>
      <c r="L390" s="22">
        <f>SUM(ENERO:DICIEMBRE!L390)</f>
        <v>0</v>
      </c>
      <c r="M390" s="22">
        <f>SUM(ENERO:DICIEMBRE!M390)</f>
        <v>0</v>
      </c>
      <c r="N390" s="22">
        <f>SUM(ENERO:DICIEMBRE!N390)</f>
        <v>0</v>
      </c>
      <c r="O390" s="22">
        <f>SUM(ENERO:DICIEMBRE!O390)</f>
        <v>0</v>
      </c>
      <c r="P390" s="22">
        <f>SUM(ENERO:DICIEMBRE!P390)</f>
        <v>0</v>
      </c>
      <c r="Q390" s="22">
        <f>SUM(ENERO:DICIEMBRE!Q390)</f>
        <v>0</v>
      </c>
      <c r="R390" s="22">
        <f>SUM(ENERO:DICIEMBRE!R390)</f>
        <v>2</v>
      </c>
    </row>
    <row r="391" spans="1:18" ht="15" customHeight="1" x14ac:dyDescent="0.15">
      <c r="A391" s="357" t="s">
        <v>116</v>
      </c>
      <c r="B391" s="358" t="s">
        <v>548</v>
      </c>
      <c r="C391" s="22">
        <f>SUM(ENERO:DICIEMBRE!C391)</f>
        <v>507</v>
      </c>
      <c r="D391" s="22">
        <f>SUM(ENERO:DICIEMBRE!D391)</f>
        <v>472</v>
      </c>
      <c r="E391" s="22">
        <f>SUM(ENERO:DICIEMBRE!E391)</f>
        <v>468</v>
      </c>
      <c r="F391" s="22">
        <f>SUM(ENERO:DICIEMBRE!F391)</f>
        <v>4</v>
      </c>
      <c r="G391" s="22">
        <f>SUM(ENERO:DICIEMBRE!G391)</f>
        <v>1</v>
      </c>
      <c r="H391" s="22">
        <f>SUM(ENERO:DICIEMBRE!H391)</f>
        <v>30</v>
      </c>
      <c r="I391" s="22">
        <f>SUM(ENERO:DICIEMBRE!I391)</f>
        <v>2</v>
      </c>
      <c r="J391" s="22">
        <f>SUM(ENERO:DICIEMBRE!J391)</f>
        <v>2</v>
      </c>
      <c r="K391" s="22">
        <f>SUM(ENERO:DICIEMBRE!K391)</f>
        <v>441</v>
      </c>
      <c r="L391" s="22">
        <f>SUM(ENERO:DICIEMBRE!L391)</f>
        <v>1</v>
      </c>
      <c r="M391" s="22">
        <f>SUM(ENERO:DICIEMBRE!M391)</f>
        <v>0</v>
      </c>
      <c r="N391" s="22">
        <f>SUM(ENERO:DICIEMBRE!N391)</f>
        <v>0</v>
      </c>
      <c r="O391" s="22">
        <f>SUM(ENERO:DICIEMBRE!O391)</f>
        <v>0</v>
      </c>
      <c r="P391" s="22">
        <f>SUM(ENERO:DICIEMBRE!P391)</f>
        <v>0</v>
      </c>
      <c r="Q391" s="22">
        <f>SUM(ENERO:DICIEMBRE!Q391)</f>
        <v>0</v>
      </c>
      <c r="R391" s="22">
        <f>SUM(ENERO:DICIEMBRE!R391)</f>
        <v>5</v>
      </c>
    </row>
    <row r="392" spans="1:18" ht="15" customHeight="1" x14ac:dyDescent="0.15">
      <c r="A392" s="357" t="s">
        <v>549</v>
      </c>
      <c r="B392" s="358" t="s">
        <v>550</v>
      </c>
      <c r="C392" s="22">
        <f>SUM(ENERO:DICIEMBRE!C392)</f>
        <v>898</v>
      </c>
      <c r="D392" s="22">
        <f>SUM(ENERO:DICIEMBRE!D392)</f>
        <v>809</v>
      </c>
      <c r="E392" s="22">
        <f>SUM(ENERO:DICIEMBRE!E392)</f>
        <v>725</v>
      </c>
      <c r="F392" s="22">
        <f>SUM(ENERO:DICIEMBRE!F392)</f>
        <v>84</v>
      </c>
      <c r="G392" s="22">
        <f>SUM(ENERO:DICIEMBRE!G392)</f>
        <v>43</v>
      </c>
      <c r="H392" s="22">
        <f>SUM(ENERO:DICIEMBRE!H392)</f>
        <v>38</v>
      </c>
      <c r="I392" s="22">
        <f>SUM(ENERO:DICIEMBRE!I392)</f>
        <v>5</v>
      </c>
      <c r="J392" s="22">
        <f>SUM(ENERO:DICIEMBRE!J392)</f>
        <v>3</v>
      </c>
      <c r="K392" s="22">
        <f>SUM(ENERO:DICIEMBRE!K392)</f>
        <v>886</v>
      </c>
      <c r="L392" s="22">
        <f>SUM(ENERO:DICIEMBRE!L392)</f>
        <v>5</v>
      </c>
      <c r="M392" s="22">
        <f>SUM(ENERO:DICIEMBRE!M392)</f>
        <v>0</v>
      </c>
      <c r="N392" s="22">
        <f>SUM(ENERO:DICIEMBRE!N392)</f>
        <v>1</v>
      </c>
      <c r="O392" s="22">
        <f>SUM(ENERO:DICIEMBRE!O392)</f>
        <v>0</v>
      </c>
      <c r="P392" s="22">
        <f>SUM(ENERO:DICIEMBRE!P392)</f>
        <v>0</v>
      </c>
      <c r="Q392" s="22">
        <f>SUM(ENERO:DICIEMBRE!Q392)</f>
        <v>0</v>
      </c>
      <c r="R392" s="22">
        <f>SUM(ENERO:DICIEMBRE!R392)</f>
        <v>73</v>
      </c>
    </row>
    <row r="393" spans="1:18" ht="15" customHeight="1" x14ac:dyDescent="0.15">
      <c r="A393" s="357" t="s">
        <v>123</v>
      </c>
      <c r="B393" s="358" t="s">
        <v>551</v>
      </c>
      <c r="C393" s="22">
        <f>SUM(ENERO:DICIEMBRE!C393)</f>
        <v>96</v>
      </c>
      <c r="D393" s="22">
        <f>SUM(ENERO:DICIEMBRE!D393)</f>
        <v>69</v>
      </c>
      <c r="E393" s="22">
        <f>SUM(ENERO:DICIEMBRE!E393)</f>
        <v>52</v>
      </c>
      <c r="F393" s="22">
        <f>SUM(ENERO:DICIEMBRE!F393)</f>
        <v>17</v>
      </c>
      <c r="G393" s="22">
        <f>SUM(ENERO:DICIEMBRE!G393)</f>
        <v>0</v>
      </c>
      <c r="H393" s="22">
        <f>SUM(ENERO:DICIEMBRE!H393)</f>
        <v>26</v>
      </c>
      <c r="I393" s="22">
        <f>SUM(ENERO:DICIEMBRE!I393)</f>
        <v>1</v>
      </c>
      <c r="J393" s="22">
        <f>SUM(ENERO:DICIEMBRE!J393)</f>
        <v>0</v>
      </c>
      <c r="K393" s="22">
        <f>SUM(ENERO:DICIEMBRE!K393)</f>
        <v>11</v>
      </c>
      <c r="L393" s="22">
        <f>SUM(ENERO:DICIEMBRE!L393)</f>
        <v>1</v>
      </c>
      <c r="M393" s="22">
        <f>SUM(ENERO:DICIEMBRE!M393)</f>
        <v>21</v>
      </c>
      <c r="N393" s="22">
        <f>SUM(ENERO:DICIEMBRE!N393)</f>
        <v>0</v>
      </c>
      <c r="O393" s="22">
        <f>SUM(ENERO:DICIEMBRE!O393)</f>
        <v>0</v>
      </c>
      <c r="P393" s="22">
        <f>SUM(ENERO:DICIEMBRE!P393)</f>
        <v>0</v>
      </c>
      <c r="Q393" s="22">
        <f>SUM(ENERO:DICIEMBRE!Q393)</f>
        <v>0</v>
      </c>
      <c r="R393" s="22">
        <f>SUM(ENERO:DICIEMBRE!R393)</f>
        <v>15</v>
      </c>
    </row>
    <row r="394" spans="1:18" ht="15" customHeight="1" x14ac:dyDescent="0.15">
      <c r="A394" s="357" t="s">
        <v>552</v>
      </c>
      <c r="B394" s="358" t="s">
        <v>553</v>
      </c>
      <c r="C394" s="22">
        <f>SUM(ENERO:DICIEMBRE!C394)</f>
        <v>65</v>
      </c>
      <c r="D394" s="22">
        <f>SUM(ENERO:DICIEMBRE!D394)</f>
        <v>56</v>
      </c>
      <c r="E394" s="22">
        <f>SUM(ENERO:DICIEMBRE!E394)</f>
        <v>56</v>
      </c>
      <c r="F394" s="22">
        <f>SUM(ENERO:DICIEMBRE!F394)</f>
        <v>0</v>
      </c>
      <c r="G394" s="22">
        <f>SUM(ENERO:DICIEMBRE!G394)</f>
        <v>3</v>
      </c>
      <c r="H394" s="22">
        <f>SUM(ENERO:DICIEMBRE!H394)</f>
        <v>6</v>
      </c>
      <c r="I394" s="22">
        <f>SUM(ENERO:DICIEMBRE!I394)</f>
        <v>0</v>
      </c>
      <c r="J394" s="22">
        <f>SUM(ENERO:DICIEMBRE!J394)</f>
        <v>0</v>
      </c>
      <c r="K394" s="22">
        <f>SUM(ENERO:DICIEMBRE!K394)</f>
        <v>47</v>
      </c>
      <c r="L394" s="22">
        <f>SUM(ENERO:DICIEMBRE!L394)</f>
        <v>0</v>
      </c>
      <c r="M394" s="22">
        <f>SUM(ENERO:DICIEMBRE!M394)</f>
        <v>0</v>
      </c>
      <c r="N394" s="22">
        <f>SUM(ENERO:DICIEMBRE!N394)</f>
        <v>0</v>
      </c>
      <c r="O394" s="22">
        <f>SUM(ENERO:DICIEMBRE!O394)</f>
        <v>0</v>
      </c>
      <c r="P394" s="22">
        <f>SUM(ENERO:DICIEMBRE!P394)</f>
        <v>0</v>
      </c>
      <c r="Q394" s="22">
        <f>SUM(ENERO:DICIEMBRE!Q394)</f>
        <v>0</v>
      </c>
      <c r="R394" s="22">
        <f>SUM(ENERO:DICIEMBRE!R394)</f>
        <v>0</v>
      </c>
    </row>
    <row r="395" spans="1:18" ht="15" customHeight="1" x14ac:dyDescent="0.15">
      <c r="A395" s="357" t="s">
        <v>554</v>
      </c>
      <c r="B395" s="358" t="s">
        <v>555</v>
      </c>
      <c r="C395" s="22">
        <f>SUM(ENERO:DICIEMBRE!C395)</f>
        <v>2822</v>
      </c>
      <c r="D395" s="22">
        <f>SUM(ENERO:DICIEMBRE!D395)</f>
        <v>2434</v>
      </c>
      <c r="E395" s="22">
        <f>SUM(ENERO:DICIEMBRE!E395)</f>
        <v>2066</v>
      </c>
      <c r="F395" s="22">
        <f>SUM(ENERO:DICIEMBRE!F395)</f>
        <v>368</v>
      </c>
      <c r="G395" s="22">
        <f>SUM(ENERO:DICIEMBRE!G395)</f>
        <v>65</v>
      </c>
      <c r="H395" s="22">
        <f>SUM(ENERO:DICIEMBRE!H395)</f>
        <v>285</v>
      </c>
      <c r="I395" s="22">
        <f>SUM(ENERO:DICIEMBRE!I395)</f>
        <v>29</v>
      </c>
      <c r="J395" s="22">
        <f>SUM(ENERO:DICIEMBRE!J395)</f>
        <v>9</v>
      </c>
      <c r="K395" s="22">
        <f>SUM(ENERO:DICIEMBRE!K395)</f>
        <v>0</v>
      </c>
      <c r="L395" s="22">
        <f>SUM(ENERO:DICIEMBRE!L395)</f>
        <v>29</v>
      </c>
      <c r="M395" s="22">
        <f>SUM(ENERO:DICIEMBRE!M395)</f>
        <v>174</v>
      </c>
      <c r="N395" s="22">
        <f>SUM(ENERO:DICIEMBRE!N395)</f>
        <v>1</v>
      </c>
      <c r="O395" s="22">
        <f>SUM(ENERO:DICIEMBRE!O395)</f>
        <v>0</v>
      </c>
      <c r="P395" s="22">
        <f>SUM(ENERO:DICIEMBRE!P395)</f>
        <v>0</v>
      </c>
      <c r="Q395" s="22">
        <f>SUM(ENERO:DICIEMBRE!Q395)</f>
        <v>0</v>
      </c>
      <c r="R395" s="22">
        <f>SUM(ENERO:DICIEMBRE!R395)</f>
        <v>296</v>
      </c>
    </row>
    <row r="396" spans="1:18" ht="15" customHeight="1" x14ac:dyDescent="0.15">
      <c r="A396" s="357" t="s">
        <v>129</v>
      </c>
      <c r="B396" s="358" t="s">
        <v>556</v>
      </c>
      <c r="C396" s="22">
        <f>SUM(ENERO:DICIEMBRE!C396)</f>
        <v>133</v>
      </c>
      <c r="D396" s="22">
        <f>SUM(ENERO:DICIEMBRE!D396)</f>
        <v>121</v>
      </c>
      <c r="E396" s="22">
        <f>SUM(ENERO:DICIEMBRE!E396)</f>
        <v>94</v>
      </c>
      <c r="F396" s="22">
        <f>SUM(ENERO:DICIEMBRE!F396)</f>
        <v>27</v>
      </c>
      <c r="G396" s="22">
        <f>SUM(ENERO:DICIEMBRE!G396)</f>
        <v>5</v>
      </c>
      <c r="H396" s="22">
        <f>SUM(ENERO:DICIEMBRE!H396)</f>
        <v>4</v>
      </c>
      <c r="I396" s="22">
        <f>SUM(ENERO:DICIEMBRE!I396)</f>
        <v>3</v>
      </c>
      <c r="J396" s="22">
        <f>SUM(ENERO:DICIEMBRE!J396)</f>
        <v>0</v>
      </c>
      <c r="K396" s="22">
        <f>SUM(ENERO:DICIEMBRE!K396)</f>
        <v>25</v>
      </c>
      <c r="L396" s="22">
        <f>SUM(ENERO:DICIEMBRE!L396)</f>
        <v>13</v>
      </c>
      <c r="M396" s="22">
        <f>SUM(ENERO:DICIEMBRE!M396)</f>
        <v>0</v>
      </c>
      <c r="N396" s="22">
        <f>SUM(ENERO:DICIEMBRE!N396)</f>
        <v>0</v>
      </c>
      <c r="O396" s="22">
        <f>SUM(ENERO:DICIEMBRE!O396)</f>
        <v>0</v>
      </c>
      <c r="P396" s="22">
        <f>SUM(ENERO:DICIEMBRE!P396)</f>
        <v>0</v>
      </c>
      <c r="Q396" s="22">
        <f>SUM(ENERO:DICIEMBRE!Q396)</f>
        <v>0</v>
      </c>
      <c r="R396" s="22">
        <f>SUM(ENERO:DICIEMBRE!R396)</f>
        <v>19</v>
      </c>
    </row>
    <row r="397" spans="1:18" ht="15" customHeight="1" x14ac:dyDescent="0.15">
      <c r="A397" s="357" t="s">
        <v>557</v>
      </c>
      <c r="B397" s="358" t="s">
        <v>558</v>
      </c>
      <c r="C397" s="22">
        <f>SUM(ENERO:DICIEMBRE!C397)</f>
        <v>884</v>
      </c>
      <c r="D397" s="22">
        <f>SUM(ENERO:DICIEMBRE!D397)</f>
        <v>805</v>
      </c>
      <c r="E397" s="22">
        <f>SUM(ENERO:DICIEMBRE!E397)</f>
        <v>595</v>
      </c>
      <c r="F397" s="22">
        <f>SUM(ENERO:DICIEMBRE!F397)</f>
        <v>210</v>
      </c>
      <c r="G397" s="22">
        <f>SUM(ENERO:DICIEMBRE!G397)</f>
        <v>27</v>
      </c>
      <c r="H397" s="22">
        <f>SUM(ENERO:DICIEMBRE!H397)</f>
        <v>46</v>
      </c>
      <c r="I397" s="22">
        <f>SUM(ENERO:DICIEMBRE!I397)</f>
        <v>5</v>
      </c>
      <c r="J397" s="22">
        <f>SUM(ENERO:DICIEMBRE!J397)</f>
        <v>1</v>
      </c>
      <c r="K397" s="22">
        <f>SUM(ENERO:DICIEMBRE!K397)</f>
        <v>3</v>
      </c>
      <c r="L397" s="22">
        <f>SUM(ENERO:DICIEMBRE!L397)</f>
        <v>8</v>
      </c>
      <c r="M397" s="22">
        <f>SUM(ENERO:DICIEMBRE!M397)</f>
        <v>32</v>
      </c>
      <c r="N397" s="22">
        <f>SUM(ENERO:DICIEMBRE!N397)</f>
        <v>0</v>
      </c>
      <c r="O397" s="22">
        <f>SUM(ENERO:DICIEMBRE!O397)</f>
        <v>0</v>
      </c>
      <c r="P397" s="22">
        <f>SUM(ENERO:DICIEMBRE!P397)</f>
        <v>0</v>
      </c>
      <c r="Q397" s="22">
        <f>SUM(ENERO:DICIEMBRE!Q397)</f>
        <v>0</v>
      </c>
      <c r="R397" s="22">
        <f>SUM(ENERO:DICIEMBRE!R397)</f>
        <v>154</v>
      </c>
    </row>
    <row r="398" spans="1:18" ht="15" customHeight="1" x14ac:dyDescent="0.15">
      <c r="A398" s="357" t="s">
        <v>559</v>
      </c>
      <c r="B398" s="358" t="s">
        <v>560</v>
      </c>
      <c r="C398" s="22">
        <f>SUM(ENERO:DICIEMBRE!C398)</f>
        <v>102</v>
      </c>
      <c r="D398" s="22">
        <f>SUM(ENERO:DICIEMBRE!D398)</f>
        <v>97</v>
      </c>
      <c r="E398" s="22">
        <f>SUM(ENERO:DICIEMBRE!E398)</f>
        <v>90</v>
      </c>
      <c r="F398" s="22">
        <f>SUM(ENERO:DICIEMBRE!F398)</f>
        <v>7</v>
      </c>
      <c r="G398" s="22">
        <f>SUM(ENERO:DICIEMBRE!G398)</f>
        <v>1</v>
      </c>
      <c r="H398" s="22">
        <f>SUM(ENERO:DICIEMBRE!H398)</f>
        <v>3</v>
      </c>
      <c r="I398" s="22">
        <f>SUM(ENERO:DICIEMBRE!I398)</f>
        <v>0</v>
      </c>
      <c r="J398" s="22">
        <f>SUM(ENERO:DICIEMBRE!J398)</f>
        <v>1</v>
      </c>
      <c r="K398" s="22">
        <f>SUM(ENERO:DICIEMBRE!K398)</f>
        <v>8</v>
      </c>
      <c r="L398" s="22">
        <f>SUM(ENERO:DICIEMBRE!L398)</f>
        <v>0</v>
      </c>
      <c r="M398" s="22">
        <f>SUM(ENERO:DICIEMBRE!M398)</f>
        <v>0</v>
      </c>
      <c r="N398" s="22">
        <f>SUM(ENERO:DICIEMBRE!N398)</f>
        <v>1</v>
      </c>
      <c r="O398" s="22">
        <f>SUM(ENERO:DICIEMBRE!O398)</f>
        <v>0</v>
      </c>
      <c r="P398" s="22">
        <f>SUM(ENERO:DICIEMBRE!P398)</f>
        <v>0</v>
      </c>
      <c r="Q398" s="22">
        <f>SUM(ENERO:DICIEMBRE!Q398)</f>
        <v>0</v>
      </c>
      <c r="R398" s="22">
        <f>SUM(ENERO:DICIEMBRE!R398)</f>
        <v>5</v>
      </c>
    </row>
    <row r="399" spans="1:18" ht="15" customHeight="1" x14ac:dyDescent="0.15">
      <c r="A399" s="357" t="s">
        <v>561</v>
      </c>
      <c r="B399" s="358" t="s">
        <v>562</v>
      </c>
      <c r="C399" s="22">
        <f>SUM(ENERO:DICIEMBRE!C399)</f>
        <v>892</v>
      </c>
      <c r="D399" s="22">
        <f>SUM(ENERO:DICIEMBRE!D399)</f>
        <v>561</v>
      </c>
      <c r="E399" s="22">
        <f>SUM(ENERO:DICIEMBRE!E399)</f>
        <v>395</v>
      </c>
      <c r="F399" s="22">
        <f>SUM(ENERO:DICIEMBRE!F399)</f>
        <v>166</v>
      </c>
      <c r="G399" s="22">
        <f>SUM(ENERO:DICIEMBRE!G399)</f>
        <v>16</v>
      </c>
      <c r="H399" s="22">
        <f>SUM(ENERO:DICIEMBRE!H399)</f>
        <v>141</v>
      </c>
      <c r="I399" s="22">
        <f>SUM(ENERO:DICIEMBRE!I399)</f>
        <v>167</v>
      </c>
      <c r="J399" s="22">
        <f>SUM(ENERO:DICIEMBRE!J399)</f>
        <v>7</v>
      </c>
      <c r="K399" s="22">
        <f>SUM(ENERO:DICIEMBRE!K399)</f>
        <v>18</v>
      </c>
      <c r="L399" s="22">
        <f>SUM(ENERO:DICIEMBRE!L399)</f>
        <v>4</v>
      </c>
      <c r="M399" s="22">
        <f>SUM(ENERO:DICIEMBRE!M399)</f>
        <v>0</v>
      </c>
      <c r="N399" s="22">
        <f>SUM(ENERO:DICIEMBRE!N399)</f>
        <v>0</v>
      </c>
      <c r="O399" s="22">
        <f>SUM(ENERO:DICIEMBRE!O399)</f>
        <v>0</v>
      </c>
      <c r="P399" s="22">
        <f>SUM(ENERO:DICIEMBRE!P399)</f>
        <v>0</v>
      </c>
      <c r="Q399" s="22">
        <f>SUM(ENERO:DICIEMBRE!Q399)</f>
        <v>0</v>
      </c>
      <c r="R399" s="22">
        <f>SUM(ENERO:DICIEMBRE!R399)</f>
        <v>134</v>
      </c>
    </row>
    <row r="400" spans="1:18" ht="15" customHeight="1" x14ac:dyDescent="0.15">
      <c r="A400" s="360" t="s">
        <v>563</v>
      </c>
      <c r="B400" s="358" t="s">
        <v>564</v>
      </c>
      <c r="C400" s="361">
        <f>SUM(C401:C403)</f>
        <v>1236</v>
      </c>
      <c r="D400" s="361">
        <f t="shared" ref="D400:J400" si="9">SUM(D401:D403)</f>
        <v>1200</v>
      </c>
      <c r="E400" s="361">
        <f t="shared" si="9"/>
        <v>425</v>
      </c>
      <c r="F400" s="361">
        <f t="shared" si="9"/>
        <v>775</v>
      </c>
      <c r="G400" s="361">
        <f t="shared" si="9"/>
        <v>36</v>
      </c>
      <c r="H400" s="361">
        <f t="shared" si="9"/>
        <v>0</v>
      </c>
      <c r="I400" s="361">
        <f t="shared" si="9"/>
        <v>0</v>
      </c>
      <c r="J400" s="361">
        <f t="shared" si="9"/>
        <v>0</v>
      </c>
      <c r="K400" s="359"/>
      <c r="L400" s="361">
        <f t="shared" ref="L400:R400" si="10">SUM(L401:L403)</f>
        <v>33</v>
      </c>
      <c r="M400" s="361">
        <f t="shared" si="10"/>
        <v>2</v>
      </c>
      <c r="N400" s="361">
        <f t="shared" si="10"/>
        <v>0</v>
      </c>
      <c r="O400" s="361">
        <f t="shared" si="10"/>
        <v>0</v>
      </c>
      <c r="P400" s="361">
        <f t="shared" si="10"/>
        <v>0</v>
      </c>
      <c r="Q400" s="361">
        <f t="shared" si="10"/>
        <v>0</v>
      </c>
      <c r="R400" s="361">
        <f t="shared" si="10"/>
        <v>615</v>
      </c>
    </row>
    <row r="401" spans="1:28" ht="15" customHeight="1" x14ac:dyDescent="0.15">
      <c r="A401" s="362"/>
      <c r="B401" s="120" t="s">
        <v>185</v>
      </c>
      <c r="C401" s="363"/>
      <c r="D401" s="363"/>
      <c r="E401" s="363"/>
      <c r="F401" s="363"/>
      <c r="G401" s="363"/>
      <c r="H401" s="363"/>
      <c r="I401" s="363"/>
      <c r="J401" s="363"/>
      <c r="K401" s="359"/>
      <c r="L401" s="363"/>
      <c r="M401" s="363"/>
      <c r="N401" s="363"/>
      <c r="O401" s="363"/>
      <c r="P401" s="363"/>
      <c r="Q401" s="363"/>
      <c r="R401" s="363"/>
    </row>
    <row r="402" spans="1:28" ht="15" customHeight="1" x14ac:dyDescent="0.15">
      <c r="A402" s="362"/>
      <c r="B402" s="120" t="s">
        <v>186</v>
      </c>
      <c r="C402" s="363"/>
      <c r="D402" s="363"/>
      <c r="E402" s="363"/>
      <c r="F402" s="363"/>
      <c r="G402" s="363"/>
      <c r="H402" s="363"/>
      <c r="I402" s="363"/>
      <c r="J402" s="363"/>
      <c r="K402" s="359"/>
      <c r="L402" s="363"/>
      <c r="M402" s="363"/>
      <c r="N402" s="363"/>
      <c r="O402" s="363"/>
      <c r="P402" s="363"/>
      <c r="Q402" s="363"/>
      <c r="R402" s="363"/>
    </row>
    <row r="403" spans="1:28" ht="15" customHeight="1" x14ac:dyDescent="0.15">
      <c r="A403" s="362"/>
      <c r="B403" s="120" t="s">
        <v>187</v>
      </c>
      <c r="C403" s="22">
        <f>SUM(ENERO:DICIEMBRE!C403)</f>
        <v>1236</v>
      </c>
      <c r="D403" s="22">
        <f>SUM(ENERO:DICIEMBRE!D403)</f>
        <v>1200</v>
      </c>
      <c r="E403" s="22">
        <f>SUM(ENERO:DICIEMBRE!E403)</f>
        <v>425</v>
      </c>
      <c r="F403" s="22">
        <f>SUM(ENERO:DICIEMBRE!F403)</f>
        <v>775</v>
      </c>
      <c r="G403" s="22">
        <f>SUM(ENERO:DICIEMBRE!G403)</f>
        <v>36</v>
      </c>
      <c r="H403" s="22">
        <f>SUM(ENERO:DICIEMBRE!H403)</f>
        <v>0</v>
      </c>
      <c r="I403" s="22">
        <f>SUM(ENERO:DICIEMBRE!I403)</f>
        <v>0</v>
      </c>
      <c r="J403" s="22">
        <f>SUM(ENERO:DICIEMBRE!J403)</f>
        <v>0</v>
      </c>
      <c r="K403" s="359"/>
      <c r="L403" s="22">
        <f>SUM(ENERO:DICIEMBRE!L403)</f>
        <v>33</v>
      </c>
      <c r="M403" s="22">
        <f>SUM(ENERO:DICIEMBRE!M403)</f>
        <v>2</v>
      </c>
      <c r="N403" s="22">
        <f>SUM(ENERO:DICIEMBRE!N403)</f>
        <v>0</v>
      </c>
      <c r="O403" s="22">
        <f>SUM(ENERO:DICIEMBRE!O403)</f>
        <v>0</v>
      </c>
      <c r="P403" s="22">
        <f>SUM(ENERO:DICIEMBRE!P403)</f>
        <v>0</v>
      </c>
      <c r="Q403" s="22">
        <f>SUM(ENERO:DICIEMBRE!Q403)</f>
        <v>0</v>
      </c>
      <c r="R403" s="22">
        <f>SUM(ENERO:DICIEMBRE!R403)</f>
        <v>615</v>
      </c>
    </row>
    <row r="404" spans="1:28" ht="15" customHeight="1" x14ac:dyDescent="0.15">
      <c r="A404" s="357" t="s">
        <v>565</v>
      </c>
      <c r="B404" s="358" t="s">
        <v>566</v>
      </c>
      <c r="C404" s="22">
        <f>SUM(ENERO:DICIEMBRE!C404)</f>
        <v>1075</v>
      </c>
      <c r="D404" s="22">
        <f>SUM(ENERO:DICIEMBRE!D404)</f>
        <v>969</v>
      </c>
      <c r="E404" s="22">
        <f>SUM(ENERO:DICIEMBRE!E404)</f>
        <v>830</v>
      </c>
      <c r="F404" s="22">
        <f>SUM(ENERO:DICIEMBRE!F404)</f>
        <v>139</v>
      </c>
      <c r="G404" s="22">
        <f>SUM(ENERO:DICIEMBRE!G404)</f>
        <v>36</v>
      </c>
      <c r="H404" s="22">
        <f>SUM(ENERO:DICIEMBRE!H404)</f>
        <v>66</v>
      </c>
      <c r="I404" s="22">
        <f>SUM(ENERO:DICIEMBRE!I404)</f>
        <v>4</v>
      </c>
      <c r="J404" s="22">
        <f>SUM(ENERO:DICIEMBRE!J404)</f>
        <v>0</v>
      </c>
      <c r="K404" s="22">
        <f>SUM(ENERO:DICIEMBRE!K404)</f>
        <v>95</v>
      </c>
      <c r="L404" s="22">
        <f>SUM(ENERO:DICIEMBRE!L404)</f>
        <v>6</v>
      </c>
      <c r="M404" s="22">
        <f>SUM(ENERO:DICIEMBRE!M404)</f>
        <v>15</v>
      </c>
      <c r="N404" s="22">
        <f>SUM(ENERO:DICIEMBRE!N404)</f>
        <v>0</v>
      </c>
      <c r="O404" s="22">
        <f>SUM(ENERO:DICIEMBRE!O404)</f>
        <v>0</v>
      </c>
      <c r="P404" s="22">
        <f>SUM(ENERO:DICIEMBRE!P404)</f>
        <v>0</v>
      </c>
      <c r="Q404" s="22">
        <f>SUM(ENERO:DICIEMBRE!Q404)</f>
        <v>1</v>
      </c>
      <c r="R404" s="22">
        <f>SUM(ENERO:DICIEMBRE!R404)</f>
        <v>119</v>
      </c>
    </row>
    <row r="405" spans="1:28" ht="15" customHeight="1" x14ac:dyDescent="0.15">
      <c r="A405" s="357" t="s">
        <v>567</v>
      </c>
      <c r="B405" s="358" t="s">
        <v>568</v>
      </c>
      <c r="C405" s="22">
        <f>SUM(ENERO:DICIEMBRE!C405)</f>
        <v>1247</v>
      </c>
      <c r="D405" s="22">
        <f>SUM(ENERO:DICIEMBRE!D405)</f>
        <v>1241</v>
      </c>
      <c r="E405" s="22">
        <f>SUM(ENERO:DICIEMBRE!E405)</f>
        <v>1238</v>
      </c>
      <c r="F405" s="22">
        <f>SUM(ENERO:DICIEMBRE!F405)</f>
        <v>3</v>
      </c>
      <c r="G405" s="22">
        <f>SUM(ENERO:DICIEMBRE!G405)</f>
        <v>0</v>
      </c>
      <c r="H405" s="22">
        <f>SUM(ENERO:DICIEMBRE!H405)</f>
        <v>9</v>
      </c>
      <c r="I405" s="22">
        <f>SUM(ENERO:DICIEMBRE!I405)</f>
        <v>0</v>
      </c>
      <c r="J405" s="22">
        <f>SUM(ENERO:DICIEMBRE!J405)</f>
        <v>0</v>
      </c>
      <c r="K405" s="22">
        <f>SUM(ENERO:DICIEMBRE!K405)</f>
        <v>1200</v>
      </c>
      <c r="L405" s="22">
        <f>SUM(ENERO:DICIEMBRE!L405)</f>
        <v>2</v>
      </c>
      <c r="M405" s="22">
        <f>SUM(ENERO:DICIEMBRE!M405)</f>
        <v>0</v>
      </c>
      <c r="N405" s="22">
        <f>SUM(ENERO:DICIEMBRE!N405)</f>
        <v>0</v>
      </c>
      <c r="O405" s="22">
        <f>SUM(ENERO:DICIEMBRE!O405)</f>
        <v>0</v>
      </c>
      <c r="P405" s="22">
        <f>SUM(ENERO:DICIEMBRE!P405)</f>
        <v>0</v>
      </c>
      <c r="Q405" s="22">
        <f>SUM(ENERO:DICIEMBRE!Q405)</f>
        <v>0</v>
      </c>
      <c r="R405" s="22">
        <f>SUM(ENERO:DICIEMBRE!R405)</f>
        <v>3</v>
      </c>
    </row>
    <row r="406" spans="1:28" ht="15" customHeight="1" x14ac:dyDescent="0.15">
      <c r="A406" s="364" t="s">
        <v>567</v>
      </c>
      <c r="B406" s="365" t="s">
        <v>569</v>
      </c>
      <c r="C406" s="22">
        <f>SUM(ENERO:DICIEMBRE!C406)</f>
        <v>180</v>
      </c>
      <c r="D406" s="22">
        <f>SUM(ENERO:DICIEMBRE!D406)</f>
        <v>167</v>
      </c>
      <c r="E406" s="22">
        <f>SUM(ENERO:DICIEMBRE!E406)</f>
        <v>163</v>
      </c>
      <c r="F406" s="22">
        <f>SUM(ENERO:DICIEMBRE!F406)</f>
        <v>4</v>
      </c>
      <c r="G406" s="22">
        <f>SUM(ENERO:DICIEMBRE!G406)</f>
        <v>5</v>
      </c>
      <c r="H406" s="22">
        <f>SUM(ENERO:DICIEMBRE!H406)</f>
        <v>7</v>
      </c>
      <c r="I406" s="22">
        <f>SUM(ENERO:DICIEMBRE!I406)</f>
        <v>1</v>
      </c>
      <c r="J406" s="22">
        <f>SUM(ENERO:DICIEMBRE!J406)</f>
        <v>0</v>
      </c>
      <c r="K406" s="367"/>
      <c r="L406" s="22">
        <f>SUM(ENERO:DICIEMBRE!L406)</f>
        <v>0</v>
      </c>
      <c r="M406" s="22">
        <f>SUM(ENERO:DICIEMBRE!M406)</f>
        <v>0</v>
      </c>
      <c r="N406" s="22">
        <f>SUM(ENERO:DICIEMBRE!N406)</f>
        <v>1</v>
      </c>
      <c r="O406" s="22">
        <f>SUM(ENERO:DICIEMBRE!O406)</f>
        <v>0</v>
      </c>
      <c r="P406" s="22">
        <f>SUM(ENERO:DICIEMBRE!P406)</f>
        <v>0</v>
      </c>
      <c r="Q406" s="22">
        <f>SUM(ENERO:DICIEMBRE!Q406)</f>
        <v>0</v>
      </c>
      <c r="R406" s="22">
        <f>SUM(ENERO:DICIEMBRE!R406)</f>
        <v>5</v>
      </c>
    </row>
    <row r="407" spans="1:28" s="3" customFormat="1" ht="15" customHeight="1" x14ac:dyDescent="0.15">
      <c r="A407" s="750" t="s">
        <v>570</v>
      </c>
      <c r="B407" s="750"/>
      <c r="C407" s="338">
        <f t="shared" ref="C407:J407" si="11">SUM(C387:C400)+C404+C405+C406</f>
        <v>12912</v>
      </c>
      <c r="D407" s="338">
        <f t="shared" si="11"/>
        <v>11615</v>
      </c>
      <c r="E407" s="338">
        <f t="shared" si="11"/>
        <v>9613</v>
      </c>
      <c r="F407" s="338">
        <f t="shared" si="11"/>
        <v>2002</v>
      </c>
      <c r="G407" s="338">
        <f t="shared" si="11"/>
        <v>271</v>
      </c>
      <c r="H407" s="338">
        <f t="shared" si="11"/>
        <v>755</v>
      </c>
      <c r="I407" s="338">
        <f t="shared" si="11"/>
        <v>247</v>
      </c>
      <c r="J407" s="338">
        <f t="shared" si="11"/>
        <v>27</v>
      </c>
      <c r="K407" s="338">
        <f t="shared" ref="K407" si="12">SUM(K387:K399)+K404+K405+K406</f>
        <v>3589</v>
      </c>
      <c r="L407" s="338">
        <f t="shared" ref="L407:R407" si="13">SUM(L387:L400)+L404+L405+L406</f>
        <v>188</v>
      </c>
      <c r="M407" s="338">
        <f t="shared" si="13"/>
        <v>864</v>
      </c>
      <c r="N407" s="338">
        <f t="shared" si="13"/>
        <v>4</v>
      </c>
      <c r="O407" s="338">
        <f t="shared" si="13"/>
        <v>0</v>
      </c>
      <c r="P407" s="338">
        <f>SUM(P387:P400)+P404+P405+P406</f>
        <v>4</v>
      </c>
      <c r="Q407" s="338">
        <f t="shared" si="13"/>
        <v>389</v>
      </c>
      <c r="R407" s="338">
        <f t="shared" si="13"/>
        <v>1609</v>
      </c>
    </row>
    <row r="408" spans="1:28" ht="24.95" customHeight="1" x14ac:dyDescent="0.15">
      <c r="A408" s="796" t="s">
        <v>571</v>
      </c>
      <c r="B408" s="796"/>
      <c r="C408" s="796"/>
      <c r="D408" s="796"/>
      <c r="E408" s="796"/>
      <c r="F408" s="796"/>
      <c r="I408" s="368"/>
    </row>
    <row r="409" spans="1:28" ht="42" customHeight="1" x14ac:dyDescent="0.15">
      <c r="A409" s="797" t="s">
        <v>572</v>
      </c>
      <c r="B409" s="798"/>
      <c r="C409" s="692" t="s">
        <v>0</v>
      </c>
      <c r="D409" s="692" t="s">
        <v>573</v>
      </c>
      <c r="E409" s="785" t="s">
        <v>574</v>
      </c>
      <c r="F409" s="785" t="s">
        <v>575</v>
      </c>
      <c r="G409" s="352" t="s">
        <v>576</v>
      </c>
      <c r="H409" s="352" t="s">
        <v>577</v>
      </c>
      <c r="I409" s="352" t="s">
        <v>578</v>
      </c>
      <c r="J409" s="369" t="s">
        <v>578</v>
      </c>
    </row>
    <row r="410" spans="1:28" ht="32.25" customHeight="1" x14ac:dyDescent="0.15">
      <c r="A410" s="799"/>
      <c r="B410" s="800"/>
      <c r="C410" s="770"/>
      <c r="D410" s="770"/>
      <c r="E410" s="787"/>
      <c r="F410" s="787"/>
      <c r="G410" s="370" t="s">
        <v>574</v>
      </c>
      <c r="H410" s="370" t="s">
        <v>575</v>
      </c>
      <c r="I410" s="370" t="s">
        <v>574</v>
      </c>
      <c r="J410" s="371" t="s">
        <v>575</v>
      </c>
    </row>
    <row r="411" spans="1:28" ht="15" customHeight="1" x14ac:dyDescent="0.15">
      <c r="A411" s="790" t="s">
        <v>579</v>
      </c>
      <c r="B411" s="791"/>
      <c r="C411" s="372">
        <f>SUM(E411,F411)</f>
        <v>3798</v>
      </c>
      <c r="D411" s="22">
        <f>SUM(ENERO:DICIEMBRE!D411)</f>
        <v>1936</v>
      </c>
      <c r="E411" s="22">
        <f>SUM(ENERO:DICIEMBRE!E411)</f>
        <v>550</v>
      </c>
      <c r="F411" s="22">
        <f>SUM(ENERO:DICIEMBRE!F411)</f>
        <v>3248</v>
      </c>
      <c r="G411" s="22">
        <f>SUM(ENERO:DICIEMBRE!G411)</f>
        <v>0</v>
      </c>
      <c r="H411" s="22">
        <f>SUM(ENERO:DICIEMBRE!H411)</f>
        <v>0</v>
      </c>
      <c r="I411" s="22">
        <f>SUM(ENERO:DICIEMBRE!I411)</f>
        <v>0</v>
      </c>
      <c r="J411" s="22">
        <f>SUM(ENERO:DICIEMBRE!J411)</f>
        <v>0</v>
      </c>
      <c r="K411" s="305" t="str">
        <f>AA411</f>
        <v/>
      </c>
      <c r="AA411" s="377" t="str">
        <f>IF(C411&lt;D411,"Beneficiarios MAI no puede ser mayor al TOTAL","")</f>
        <v/>
      </c>
      <c r="AB411" s="377">
        <f>IF(C411&lt;D411,1,0)</f>
        <v>0</v>
      </c>
    </row>
    <row r="412" spans="1:28" ht="15" customHeight="1" x14ac:dyDescent="0.15">
      <c r="A412" s="792" t="s">
        <v>580</v>
      </c>
      <c r="B412" s="793"/>
      <c r="C412" s="378">
        <f>SUM(E412,F412)</f>
        <v>2540</v>
      </c>
      <c r="D412" s="22">
        <f>SUM(ENERO:DICIEMBRE!D412)</f>
        <v>2353</v>
      </c>
      <c r="E412" s="22">
        <f>SUM(ENERO:DICIEMBRE!E412)</f>
        <v>572</v>
      </c>
      <c r="F412" s="22">
        <f>SUM(ENERO:DICIEMBRE!F412)</f>
        <v>1968</v>
      </c>
      <c r="G412" s="22">
        <f>SUM(ENERO:DICIEMBRE!G412)</f>
        <v>0</v>
      </c>
      <c r="H412" s="22">
        <f>SUM(ENERO:DICIEMBRE!H412)</f>
        <v>0</v>
      </c>
      <c r="I412" s="22">
        <f>SUM(ENERO:DICIEMBRE!I412)</f>
        <v>0</v>
      </c>
      <c r="J412" s="22">
        <f>SUM(ENERO:DICIEMBRE!J412)</f>
        <v>0</v>
      </c>
      <c r="K412" s="305" t="str">
        <f>AA412</f>
        <v/>
      </c>
      <c r="AA412" s="377" t="str">
        <f>IF(C412&lt;D412,"Beneficiarios MAI no puede ser mayor al TOTAL","")</f>
        <v/>
      </c>
      <c r="AB412" s="377">
        <f>IF(C412&lt;D412,1,0)</f>
        <v>0</v>
      </c>
    </row>
    <row r="413" spans="1:28" ht="15" customHeight="1" x14ac:dyDescent="0.15">
      <c r="A413" s="794" t="s">
        <v>581</v>
      </c>
      <c r="B413" s="382" t="s">
        <v>582</v>
      </c>
      <c r="C413" s="372">
        <f>SUM(E413,F413)</f>
        <v>2952</v>
      </c>
      <c r="D413" s="22">
        <f>SUM(ENERO:DICIEMBRE!D413)</f>
        <v>2678</v>
      </c>
      <c r="E413" s="22">
        <f>SUM(ENERO:DICIEMBRE!E413)</f>
        <v>376</v>
      </c>
      <c r="F413" s="22">
        <f>SUM(ENERO:DICIEMBRE!F413)</f>
        <v>2576</v>
      </c>
      <c r="G413" s="22">
        <f>SUM(ENERO:DICIEMBRE!G413)</f>
        <v>0</v>
      </c>
      <c r="H413" s="22">
        <f>SUM(ENERO:DICIEMBRE!H413)</f>
        <v>0</v>
      </c>
      <c r="I413" s="22">
        <f>SUM(ENERO:DICIEMBRE!I413)</f>
        <v>0</v>
      </c>
      <c r="J413" s="22">
        <f>SUM(ENERO:DICIEMBRE!J413)</f>
        <v>0</v>
      </c>
      <c r="K413" s="305" t="str">
        <f>AA413</f>
        <v/>
      </c>
      <c r="AA413" s="377" t="str">
        <f>IF(C413&lt;D413,"Beneficiarios MAI no puede ser mayor al TOTAL","")</f>
        <v/>
      </c>
      <c r="AB413" s="377">
        <f>IF(C413&lt;D413,1,0)</f>
        <v>0</v>
      </c>
    </row>
    <row r="414" spans="1:28" ht="15" customHeight="1" x14ac:dyDescent="0.15">
      <c r="A414" s="795"/>
      <c r="B414" s="383" t="s">
        <v>583</v>
      </c>
      <c r="C414" s="384">
        <f>SUM(E414,F414)</f>
        <v>36</v>
      </c>
      <c r="D414" s="22">
        <f>SUM(ENERO:DICIEMBRE!D414)</f>
        <v>33</v>
      </c>
      <c r="E414" s="22">
        <f>SUM(ENERO:DICIEMBRE!E414)</f>
        <v>1</v>
      </c>
      <c r="F414" s="22">
        <f>SUM(ENERO:DICIEMBRE!F414)</f>
        <v>35</v>
      </c>
      <c r="G414" s="22">
        <f>SUM(ENERO:DICIEMBRE!G414)</f>
        <v>0</v>
      </c>
      <c r="H414" s="22">
        <f>SUM(ENERO:DICIEMBRE!H414)</f>
        <v>0</v>
      </c>
      <c r="I414" s="22">
        <f>SUM(ENERO:DICIEMBRE!I414)</f>
        <v>0</v>
      </c>
      <c r="J414" s="22">
        <f>SUM(ENERO:DICIEMBRE!J414)</f>
        <v>0</v>
      </c>
      <c r="K414" s="305" t="str">
        <f>AA414</f>
        <v/>
      </c>
      <c r="AA414" s="377" t="str">
        <f>IF(C414&lt;D414,"Beneficiarios MAI no puede ser mayor al TOTAL","")</f>
        <v/>
      </c>
      <c r="AB414" s="377">
        <f>IF(C414&lt;D414,1,0)</f>
        <v>0</v>
      </c>
    </row>
    <row r="415" spans="1:28" ht="24.95" customHeight="1" x14ac:dyDescent="0.15">
      <c r="A415" s="796" t="s">
        <v>584</v>
      </c>
      <c r="B415" s="796"/>
      <c r="C415" s="388"/>
      <c r="D415" s="388"/>
      <c r="E415" s="389"/>
      <c r="F415" s="389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5"/>
    </row>
    <row r="416" spans="1:28" ht="29.25" customHeight="1" x14ac:dyDescent="0.15">
      <c r="A416" s="734" t="s">
        <v>585</v>
      </c>
      <c r="B416" s="735"/>
      <c r="C416" s="692" t="s">
        <v>7</v>
      </c>
      <c r="D416" s="763" t="s">
        <v>8</v>
      </c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5"/>
    </row>
    <row r="417" spans="1:18" ht="20.25" customHeight="1" x14ac:dyDescent="0.15">
      <c r="A417" s="736"/>
      <c r="B417" s="737"/>
      <c r="C417" s="770"/>
      <c r="D417" s="76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5"/>
    </row>
    <row r="418" spans="1:18" ht="15" customHeight="1" x14ac:dyDescent="0.15">
      <c r="A418" s="765" t="s">
        <v>586</v>
      </c>
      <c r="B418" s="766"/>
      <c r="C418" s="22">
        <f>SUM(ENERO:DICIEMBRE!C418)</f>
        <v>33</v>
      </c>
      <c r="D418" s="22">
        <f>SUM(ENERO:DICIEMBRE!D418)</f>
        <v>32</v>
      </c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5"/>
    </row>
    <row r="419" spans="1:18" ht="15" customHeight="1" x14ac:dyDescent="0.15">
      <c r="A419" s="767" t="s">
        <v>587</v>
      </c>
      <c r="B419" s="767"/>
      <c r="C419" s="22">
        <f>SUM(ENERO:DICIEMBRE!C419)</f>
        <v>35</v>
      </c>
      <c r="D419" s="22">
        <f>SUM(ENERO:DICIEMBRE!D419)</f>
        <v>34</v>
      </c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5"/>
    </row>
    <row r="420" spans="1:18" ht="24.95" customHeight="1" x14ac:dyDescent="0.15">
      <c r="A420" s="768" t="s">
        <v>588</v>
      </c>
      <c r="B420" s="768"/>
      <c r="C420" s="394"/>
      <c r="D420" s="395"/>
      <c r="E420" s="395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5"/>
    </row>
    <row r="421" spans="1:18" ht="15" customHeight="1" x14ac:dyDescent="0.15">
      <c r="A421" s="769" t="s">
        <v>518</v>
      </c>
      <c r="B421" s="769"/>
      <c r="C421" s="692" t="s">
        <v>0</v>
      </c>
      <c r="D421" s="771" t="s">
        <v>519</v>
      </c>
      <c r="E421" s="772"/>
      <c r="F421" s="772"/>
      <c r="G421" s="772"/>
      <c r="H421" s="780" t="s">
        <v>498</v>
      </c>
      <c r="I421" s="781"/>
      <c r="J421" s="782"/>
      <c r="K421" s="783" t="s">
        <v>499</v>
      </c>
      <c r="L421" s="784"/>
      <c r="M421" s="784"/>
      <c r="N421" s="785" t="s">
        <v>500</v>
      </c>
      <c r="O421" s="788" t="s">
        <v>501</v>
      </c>
      <c r="P421" s="789"/>
      <c r="Q421" s="751" t="s">
        <v>502</v>
      </c>
    </row>
    <row r="422" spans="1:18" s="106" customFormat="1" ht="32.25" customHeight="1" x14ac:dyDescent="0.15">
      <c r="A422" s="769"/>
      <c r="B422" s="769"/>
      <c r="C422" s="693"/>
      <c r="D422" s="754" t="s">
        <v>503</v>
      </c>
      <c r="E422" s="756" t="s">
        <v>504</v>
      </c>
      <c r="F422" s="756"/>
      <c r="G422" s="757" t="s">
        <v>533</v>
      </c>
      <c r="H422" s="759" t="s">
        <v>506</v>
      </c>
      <c r="I422" s="761" t="s">
        <v>507</v>
      </c>
      <c r="J422" s="773" t="s">
        <v>508</v>
      </c>
      <c r="K422" s="775" t="s">
        <v>589</v>
      </c>
      <c r="L422" s="776" t="s">
        <v>510</v>
      </c>
      <c r="M422" s="777" t="s">
        <v>511</v>
      </c>
      <c r="N422" s="786"/>
      <c r="O422" s="778" t="s">
        <v>512</v>
      </c>
      <c r="P422" s="779" t="s">
        <v>513</v>
      </c>
      <c r="Q422" s="752"/>
    </row>
    <row r="423" spans="1:18" s="106" customFormat="1" ht="20.25" customHeight="1" x14ac:dyDescent="0.15">
      <c r="A423" s="769"/>
      <c r="B423" s="769"/>
      <c r="C423" s="770"/>
      <c r="D423" s="755"/>
      <c r="E423" s="237" t="s">
        <v>514</v>
      </c>
      <c r="F423" s="238" t="s">
        <v>515</v>
      </c>
      <c r="G423" s="758"/>
      <c r="H423" s="760"/>
      <c r="I423" s="762"/>
      <c r="J423" s="774"/>
      <c r="K423" s="775"/>
      <c r="L423" s="776"/>
      <c r="M423" s="777"/>
      <c r="N423" s="787"/>
      <c r="O423" s="778"/>
      <c r="P423" s="779"/>
      <c r="Q423" s="753"/>
    </row>
    <row r="424" spans="1:18" ht="15" customHeight="1" x14ac:dyDescent="0.15">
      <c r="A424" s="717" t="s">
        <v>590</v>
      </c>
      <c r="B424" s="396" t="s">
        <v>591</v>
      </c>
      <c r="C424" s="22">
        <f>SUM(ENERO:DICIEMBRE!C424)</f>
        <v>212</v>
      </c>
      <c r="D424" s="22">
        <f>SUM(ENERO:DICIEMBRE!D424)</f>
        <v>212</v>
      </c>
      <c r="E424" s="22">
        <f>SUM(ENERO:DICIEMBRE!E424)</f>
        <v>212</v>
      </c>
      <c r="F424" s="22">
        <f>SUM(ENERO:DICIEMBRE!F424)</f>
        <v>0</v>
      </c>
      <c r="G424" s="22">
        <f>SUM(ENERO:DICIEMBRE!G424)</f>
        <v>0</v>
      </c>
      <c r="H424" s="22">
        <f>SUM(ENERO:DICIEMBRE!H424)</f>
        <v>55</v>
      </c>
      <c r="I424" s="22">
        <f>SUM(ENERO:DICIEMBRE!I424)</f>
        <v>157</v>
      </c>
      <c r="J424" s="22">
        <f>SUM(ENERO:DICIEMBRE!J424)</f>
        <v>0</v>
      </c>
      <c r="K424" s="22">
        <f>SUM(ENERO:DICIEMBRE!K424)</f>
        <v>0</v>
      </c>
      <c r="L424" s="22">
        <f>SUM(ENERO:DICIEMBRE!L424)</f>
        <v>0</v>
      </c>
      <c r="M424" s="22">
        <f>SUM(ENERO:DICIEMBRE!M424)</f>
        <v>0</v>
      </c>
      <c r="N424" s="22">
        <f>SUM(ENERO:DICIEMBRE!N424)</f>
        <v>0</v>
      </c>
      <c r="O424" s="22">
        <f>SUM(ENERO:DICIEMBRE!O424)</f>
        <v>0</v>
      </c>
      <c r="P424" s="22">
        <f>SUM(ENERO:DICIEMBRE!P424)</f>
        <v>0</v>
      </c>
      <c r="Q424" s="22">
        <f>SUM(ENERO:DICIEMBRE!Q424)</f>
        <v>0</v>
      </c>
    </row>
    <row r="425" spans="1:18" ht="15" customHeight="1" x14ac:dyDescent="0.15">
      <c r="A425" s="748"/>
      <c r="B425" s="400" t="s">
        <v>592</v>
      </c>
      <c r="C425" s="22">
        <f>SUM(ENERO:DICIEMBRE!C425)</f>
        <v>47</v>
      </c>
      <c r="D425" s="22">
        <f>SUM(ENERO:DICIEMBRE!D425)</f>
        <v>42</v>
      </c>
      <c r="E425" s="22">
        <f>SUM(ENERO:DICIEMBRE!E425)</f>
        <v>42</v>
      </c>
      <c r="F425" s="22">
        <f>SUM(ENERO:DICIEMBRE!F425)</f>
        <v>0</v>
      </c>
      <c r="G425" s="22">
        <f>SUM(ENERO:DICIEMBRE!G425)</f>
        <v>5</v>
      </c>
      <c r="H425" s="22">
        <f>SUM(ENERO:DICIEMBRE!H425)</f>
        <v>43</v>
      </c>
      <c r="I425" s="22">
        <f>SUM(ENERO:DICIEMBRE!I425)</f>
        <v>0</v>
      </c>
      <c r="J425" s="22">
        <f>SUM(ENERO:DICIEMBRE!J425)</f>
        <v>4</v>
      </c>
      <c r="K425" s="22">
        <f>SUM(ENERO:DICIEMBRE!K425)</f>
        <v>0</v>
      </c>
      <c r="L425" s="22">
        <f>SUM(ENERO:DICIEMBRE!L425)</f>
        <v>0</v>
      </c>
      <c r="M425" s="22">
        <f>SUM(ENERO:DICIEMBRE!M425)</f>
        <v>0</v>
      </c>
      <c r="N425" s="22">
        <f>SUM(ENERO:DICIEMBRE!N425)</f>
        <v>0</v>
      </c>
      <c r="O425" s="22">
        <f>SUM(ENERO:DICIEMBRE!O425)</f>
        <v>3</v>
      </c>
      <c r="P425" s="22">
        <f>SUM(ENERO:DICIEMBRE!P425)</f>
        <v>6</v>
      </c>
      <c r="Q425" s="22">
        <f>SUM(ENERO:DICIEMBRE!Q425)</f>
        <v>0</v>
      </c>
    </row>
    <row r="426" spans="1:18" ht="15" customHeight="1" x14ac:dyDescent="0.15">
      <c r="A426" s="718"/>
      <c r="B426" s="403" t="s">
        <v>0</v>
      </c>
      <c r="C426" s="404">
        <f>SUM(C424:C425)</f>
        <v>259</v>
      </c>
      <c r="D426" s="405">
        <f>SUM(D424:D425)</f>
        <v>254</v>
      </c>
      <c r="E426" s="406">
        <f t="shared" ref="E426:Q426" si="14">SUM(E424:E425)</f>
        <v>254</v>
      </c>
      <c r="F426" s="407">
        <f t="shared" si="14"/>
        <v>0</v>
      </c>
      <c r="G426" s="408">
        <f t="shared" si="14"/>
        <v>5</v>
      </c>
      <c r="H426" s="409">
        <f t="shared" si="14"/>
        <v>98</v>
      </c>
      <c r="I426" s="410">
        <f t="shared" si="14"/>
        <v>157</v>
      </c>
      <c r="J426" s="407">
        <f t="shared" si="14"/>
        <v>4</v>
      </c>
      <c r="K426" s="406">
        <f t="shared" si="14"/>
        <v>0</v>
      </c>
      <c r="L426" s="410">
        <f t="shared" si="14"/>
        <v>0</v>
      </c>
      <c r="M426" s="407">
        <f t="shared" si="14"/>
        <v>0</v>
      </c>
      <c r="N426" s="411"/>
      <c r="O426" s="406">
        <f t="shared" si="14"/>
        <v>3</v>
      </c>
      <c r="P426" s="407">
        <f t="shared" si="14"/>
        <v>6</v>
      </c>
      <c r="Q426" s="412">
        <f t="shared" si="14"/>
        <v>0</v>
      </c>
    </row>
    <row r="427" spans="1:18" ht="15.95" customHeight="1" x14ac:dyDescent="0.15">
      <c r="A427" s="413" t="s">
        <v>593</v>
      </c>
      <c r="B427" s="414" t="s">
        <v>592</v>
      </c>
      <c r="C427" s="22">
        <f>SUM(ENERO:DICIEMBRE!C427)</f>
        <v>21578</v>
      </c>
      <c r="D427" s="22">
        <f>SUM(ENERO:DICIEMBRE!D427)</f>
        <v>21577</v>
      </c>
      <c r="E427" s="22">
        <f>SUM(ENERO:DICIEMBRE!E427)</f>
        <v>21576</v>
      </c>
      <c r="F427" s="22">
        <f>SUM(ENERO:DICIEMBRE!F427)</f>
        <v>1</v>
      </c>
      <c r="G427" s="22">
        <f>SUM(ENERO:DICIEMBRE!G427)</f>
        <v>1</v>
      </c>
      <c r="H427" s="22">
        <f>SUM(ENERO:DICIEMBRE!H427)</f>
        <v>179</v>
      </c>
      <c r="I427" s="22">
        <f>SUM(ENERO:DICIEMBRE!I427)</f>
        <v>21354</v>
      </c>
      <c r="J427" s="22">
        <f>SUM(ENERO:DICIEMBRE!J427)</f>
        <v>45</v>
      </c>
      <c r="K427" s="22">
        <f>SUM(ENERO:DICIEMBRE!K427)</f>
        <v>0</v>
      </c>
      <c r="L427" s="22">
        <f>SUM(ENERO:DICIEMBRE!L427)</f>
        <v>1</v>
      </c>
      <c r="M427" s="22">
        <f>SUM(ENERO:DICIEMBRE!M427)</f>
        <v>0</v>
      </c>
      <c r="N427" s="22">
        <f>SUM(ENERO:DICIEMBRE!N427)</f>
        <v>0</v>
      </c>
      <c r="O427" s="22">
        <f>SUM(ENERO:DICIEMBRE!O427)</f>
        <v>0</v>
      </c>
      <c r="P427" s="22">
        <f>SUM(ENERO:DICIEMBRE!P427)</f>
        <v>209</v>
      </c>
      <c r="Q427" s="22">
        <f>SUM(ENERO:DICIEMBRE!Q427)</f>
        <v>1</v>
      </c>
    </row>
    <row r="428" spans="1:18" ht="33" customHeight="1" x14ac:dyDescent="0.15">
      <c r="A428" s="463" t="s">
        <v>594</v>
      </c>
      <c r="B428" s="414" t="s">
        <v>592</v>
      </c>
      <c r="C428" s="22">
        <f>SUM(ENERO:DICIEMBRE!C428)</f>
        <v>4988</v>
      </c>
      <c r="D428" s="22">
        <f>SUM(ENERO:DICIEMBRE!D428)</f>
        <v>4959</v>
      </c>
      <c r="E428" s="22">
        <f>SUM(ENERO:DICIEMBRE!E428)</f>
        <v>4958</v>
      </c>
      <c r="F428" s="22">
        <f>SUM(ENERO:DICIEMBRE!F428)</f>
        <v>1</v>
      </c>
      <c r="G428" s="22">
        <f>SUM(ENERO:DICIEMBRE!G428)</f>
        <v>29</v>
      </c>
      <c r="H428" s="22">
        <f>SUM(ENERO:DICIEMBRE!H428)</f>
        <v>565</v>
      </c>
      <c r="I428" s="22">
        <f>SUM(ENERO:DICIEMBRE!I428)</f>
        <v>4211</v>
      </c>
      <c r="J428" s="22">
        <f>SUM(ENERO:DICIEMBRE!J428)</f>
        <v>212</v>
      </c>
      <c r="K428" s="22">
        <f>SUM(ENERO:DICIEMBRE!K428)</f>
        <v>0</v>
      </c>
      <c r="L428" s="22">
        <f>SUM(ENERO:DICIEMBRE!L428)</f>
        <v>0</v>
      </c>
      <c r="M428" s="22">
        <f>SUM(ENERO:DICIEMBRE!M428)</f>
        <v>0</v>
      </c>
      <c r="N428" s="22">
        <f>SUM(ENERO:DICIEMBRE!N428)</f>
        <v>0</v>
      </c>
      <c r="O428" s="22">
        <f>SUM(ENERO:DICIEMBRE!O428)</f>
        <v>0</v>
      </c>
      <c r="P428" s="22">
        <f>SUM(ENERO:DICIEMBRE!P428)</f>
        <v>0</v>
      </c>
      <c r="Q428" s="22">
        <f>SUM(ENERO:DICIEMBRE!Q428)</f>
        <v>2</v>
      </c>
    </row>
    <row r="429" spans="1:18" ht="15" customHeight="1" x14ac:dyDescent="0.15">
      <c r="A429" s="463" t="s">
        <v>595</v>
      </c>
      <c r="B429" s="417" t="s">
        <v>591</v>
      </c>
      <c r="C429" s="22">
        <f>SUM(ENERO:DICIEMBRE!C429)</f>
        <v>39</v>
      </c>
      <c r="D429" s="22">
        <f>SUM(ENERO:DICIEMBRE!D429)</f>
        <v>39</v>
      </c>
      <c r="E429" s="22">
        <f>SUM(ENERO:DICIEMBRE!E429)</f>
        <v>39</v>
      </c>
      <c r="F429" s="22">
        <f>SUM(ENERO:DICIEMBRE!F429)</f>
        <v>0</v>
      </c>
      <c r="G429" s="22">
        <f>SUM(ENERO:DICIEMBRE!G429)</f>
        <v>0</v>
      </c>
      <c r="H429" s="22">
        <f>SUM(ENERO:DICIEMBRE!H429)</f>
        <v>0</v>
      </c>
      <c r="I429" s="22">
        <f>SUM(ENERO:DICIEMBRE!I429)</f>
        <v>39</v>
      </c>
      <c r="J429" s="22">
        <f>SUM(ENERO:DICIEMBRE!J429)</f>
        <v>0</v>
      </c>
      <c r="K429" s="22">
        <f>SUM(ENERO:DICIEMBRE!K429)</f>
        <v>0</v>
      </c>
      <c r="L429" s="22">
        <f>SUM(ENERO:DICIEMBRE!L429)</f>
        <v>0</v>
      </c>
      <c r="M429" s="22">
        <f>SUM(ENERO:DICIEMBRE!M429)</f>
        <v>0</v>
      </c>
      <c r="N429" s="22">
        <f>SUM(ENERO:DICIEMBRE!N429)</f>
        <v>0</v>
      </c>
      <c r="O429" s="22">
        <f>SUM(ENERO:DICIEMBRE!O429)</f>
        <v>0</v>
      </c>
      <c r="P429" s="22">
        <f>SUM(ENERO:DICIEMBRE!P429)</f>
        <v>1</v>
      </c>
      <c r="Q429" s="22">
        <f>SUM(ENERO:DICIEMBRE!Q429)</f>
        <v>0</v>
      </c>
    </row>
    <row r="430" spans="1:18" ht="15" customHeight="1" x14ac:dyDescent="0.15">
      <c r="A430" s="418" t="s">
        <v>596</v>
      </c>
      <c r="B430" s="414" t="s">
        <v>592</v>
      </c>
      <c r="C430" s="22">
        <f>SUM(ENERO:DICIEMBRE!C430)</f>
        <v>17041</v>
      </c>
      <c r="D430" s="22">
        <f>SUM(ENERO:DICIEMBRE!D430)</f>
        <v>17039</v>
      </c>
      <c r="E430" s="22">
        <f>SUM(ENERO:DICIEMBRE!E430)</f>
        <v>17032</v>
      </c>
      <c r="F430" s="22">
        <f>SUM(ENERO:DICIEMBRE!F430)</f>
        <v>7</v>
      </c>
      <c r="G430" s="22">
        <f>SUM(ENERO:DICIEMBRE!G430)</f>
        <v>2</v>
      </c>
      <c r="H430" s="22">
        <f>SUM(ENERO:DICIEMBRE!H430)</f>
        <v>16905</v>
      </c>
      <c r="I430" s="22">
        <f>SUM(ENERO:DICIEMBRE!I430)</f>
        <v>136</v>
      </c>
      <c r="J430" s="22">
        <f>SUM(ENERO:DICIEMBRE!J430)</f>
        <v>0</v>
      </c>
      <c r="K430" s="22">
        <f>SUM(ENERO:DICIEMBRE!K430)</f>
        <v>0</v>
      </c>
      <c r="L430" s="22">
        <f>SUM(ENERO:DICIEMBRE!L430)</f>
        <v>0</v>
      </c>
      <c r="M430" s="22">
        <f>SUM(ENERO:DICIEMBRE!M430)</f>
        <v>0</v>
      </c>
      <c r="N430" s="22">
        <f>SUM(ENERO:DICIEMBRE!N430)</f>
        <v>0</v>
      </c>
      <c r="O430" s="22">
        <f>SUM(ENERO:DICIEMBRE!O430)</f>
        <v>0</v>
      </c>
      <c r="P430" s="22">
        <f>SUM(ENERO:DICIEMBRE!P430)</f>
        <v>0</v>
      </c>
      <c r="Q430" s="22">
        <f>SUM(ENERO:DICIEMBRE!Q430)</f>
        <v>8</v>
      </c>
    </row>
    <row r="431" spans="1:18" ht="15" customHeight="1" x14ac:dyDescent="0.15">
      <c r="A431" s="717" t="s">
        <v>597</v>
      </c>
      <c r="B431" s="419" t="s">
        <v>591</v>
      </c>
      <c r="C431" s="22">
        <f>SUM(ENERO:DICIEMBRE!C431)</f>
        <v>12735</v>
      </c>
      <c r="D431" s="22">
        <f>SUM(ENERO:DICIEMBRE!D431)</f>
        <v>12544</v>
      </c>
      <c r="E431" s="22">
        <f>SUM(ENERO:DICIEMBRE!E431)</f>
        <v>12544</v>
      </c>
      <c r="F431" s="22">
        <f>SUM(ENERO:DICIEMBRE!F431)</f>
        <v>0</v>
      </c>
      <c r="G431" s="22">
        <f>SUM(ENERO:DICIEMBRE!G431)</f>
        <v>191</v>
      </c>
      <c r="H431" s="22">
        <f>SUM(ENERO:DICIEMBRE!H431)</f>
        <v>3859</v>
      </c>
      <c r="I431" s="22">
        <f>SUM(ENERO:DICIEMBRE!I431)</f>
        <v>6602</v>
      </c>
      <c r="J431" s="22">
        <f>SUM(ENERO:DICIEMBRE!J431)</f>
        <v>2274</v>
      </c>
      <c r="K431" s="22">
        <f>SUM(ENERO:DICIEMBRE!K431)</f>
        <v>15</v>
      </c>
      <c r="L431" s="22">
        <f>SUM(ENERO:DICIEMBRE!L431)</f>
        <v>0</v>
      </c>
      <c r="M431" s="22">
        <f>SUM(ENERO:DICIEMBRE!M431)</f>
        <v>0</v>
      </c>
      <c r="N431" s="22">
        <f>SUM(ENERO:DICIEMBRE!N431)</f>
        <v>0</v>
      </c>
      <c r="O431" s="22">
        <f>SUM(ENERO:DICIEMBRE!O431)</f>
        <v>0</v>
      </c>
      <c r="P431" s="22">
        <f>SUM(ENERO:DICIEMBRE!P431)</f>
        <v>4</v>
      </c>
      <c r="Q431" s="22">
        <f>SUM(ENERO:DICIEMBRE!Q431)</f>
        <v>0</v>
      </c>
    </row>
    <row r="432" spans="1:18" ht="15" customHeight="1" x14ac:dyDescent="0.15">
      <c r="A432" s="748"/>
      <c r="B432" s="400" t="s">
        <v>592</v>
      </c>
      <c r="C432" s="22">
        <f>SUM(ENERO:DICIEMBRE!C432)</f>
        <v>292257</v>
      </c>
      <c r="D432" s="22">
        <f>SUM(ENERO:DICIEMBRE!D432)</f>
        <v>280472</v>
      </c>
      <c r="E432" s="22">
        <f>SUM(ENERO:DICIEMBRE!E432)</f>
        <v>280472</v>
      </c>
      <c r="F432" s="22">
        <f>SUM(ENERO:DICIEMBRE!F432)</f>
        <v>0</v>
      </c>
      <c r="G432" s="22">
        <f>SUM(ENERO:DICIEMBRE!G432)</f>
        <v>11785</v>
      </c>
      <c r="H432" s="22">
        <f>SUM(ENERO:DICIEMBRE!H432)</f>
        <v>270357</v>
      </c>
      <c r="I432" s="22">
        <f>SUM(ENERO:DICIEMBRE!I432)</f>
        <v>5450</v>
      </c>
      <c r="J432" s="22">
        <f>SUM(ENERO:DICIEMBRE!J432)</f>
        <v>16450</v>
      </c>
      <c r="K432" s="22">
        <f>SUM(ENERO:DICIEMBRE!K432)</f>
        <v>0</v>
      </c>
      <c r="L432" s="22">
        <f>SUM(ENERO:DICIEMBRE!L432)</f>
        <v>0</v>
      </c>
      <c r="M432" s="22">
        <f>SUM(ENERO:DICIEMBRE!M432)</f>
        <v>0</v>
      </c>
      <c r="N432" s="22">
        <f>SUM(ENERO:DICIEMBRE!N432)</f>
        <v>0</v>
      </c>
      <c r="O432" s="22">
        <f>SUM(ENERO:DICIEMBRE!O432)</f>
        <v>0</v>
      </c>
      <c r="P432" s="22">
        <f>SUM(ENERO:DICIEMBRE!P432)</f>
        <v>0</v>
      </c>
      <c r="Q432" s="22">
        <f>SUM(ENERO:DICIEMBRE!Q432)</f>
        <v>0</v>
      </c>
    </row>
    <row r="433" spans="1:19" ht="15" customHeight="1" x14ac:dyDescent="0.15">
      <c r="A433" s="718"/>
      <c r="B433" s="403" t="s">
        <v>0</v>
      </c>
      <c r="C433" s="404">
        <f t="shared" ref="C433:Q433" si="15">SUM(C431:C432)</f>
        <v>304992</v>
      </c>
      <c r="D433" s="405">
        <f t="shared" si="15"/>
        <v>293016</v>
      </c>
      <c r="E433" s="406">
        <f t="shared" si="15"/>
        <v>293016</v>
      </c>
      <c r="F433" s="407">
        <f t="shared" si="15"/>
        <v>0</v>
      </c>
      <c r="G433" s="408">
        <f t="shared" si="15"/>
        <v>11976</v>
      </c>
      <c r="H433" s="409">
        <f t="shared" si="15"/>
        <v>274216</v>
      </c>
      <c r="I433" s="410">
        <f t="shared" si="15"/>
        <v>12052</v>
      </c>
      <c r="J433" s="407">
        <f t="shared" si="15"/>
        <v>18724</v>
      </c>
      <c r="K433" s="406">
        <f t="shared" si="15"/>
        <v>15</v>
      </c>
      <c r="L433" s="410">
        <f t="shared" si="15"/>
        <v>0</v>
      </c>
      <c r="M433" s="407">
        <f t="shared" si="15"/>
        <v>0</v>
      </c>
      <c r="N433" s="411"/>
      <c r="O433" s="406">
        <f t="shared" si="15"/>
        <v>0</v>
      </c>
      <c r="P433" s="407">
        <f t="shared" si="15"/>
        <v>4</v>
      </c>
      <c r="Q433" s="412">
        <f t="shared" si="15"/>
        <v>0</v>
      </c>
    </row>
    <row r="434" spans="1:19" ht="15" customHeight="1" x14ac:dyDescent="0.15">
      <c r="A434" s="748" t="s">
        <v>598</v>
      </c>
      <c r="B434" s="419" t="s">
        <v>591</v>
      </c>
      <c r="C434" s="22">
        <f>SUM(ENERO:DICIEMBRE!C434)</f>
        <v>1328</v>
      </c>
      <c r="D434" s="22">
        <f>SUM(ENERO:DICIEMBRE!D434)</f>
        <v>1271</v>
      </c>
      <c r="E434" s="22">
        <f>SUM(ENERO:DICIEMBRE!E434)</f>
        <v>1271</v>
      </c>
      <c r="F434" s="22">
        <f>SUM(ENERO:DICIEMBRE!F434)</f>
        <v>0</v>
      </c>
      <c r="G434" s="22">
        <f>SUM(ENERO:DICIEMBRE!G434)</f>
        <v>57</v>
      </c>
      <c r="H434" s="22">
        <f>SUM(ENERO:DICIEMBRE!H434)</f>
        <v>170</v>
      </c>
      <c r="I434" s="22">
        <f>SUM(ENERO:DICIEMBRE!I434)</f>
        <v>1155</v>
      </c>
      <c r="J434" s="22">
        <f>SUM(ENERO:DICIEMBRE!J434)</f>
        <v>3</v>
      </c>
      <c r="K434" s="22">
        <f>SUM(ENERO:DICIEMBRE!K434)</f>
        <v>0</v>
      </c>
      <c r="L434" s="22">
        <f>SUM(ENERO:DICIEMBRE!L434)</f>
        <v>0</v>
      </c>
      <c r="M434" s="22">
        <f>SUM(ENERO:DICIEMBRE!M434)</f>
        <v>0</v>
      </c>
      <c r="N434" s="22">
        <f>SUM(ENERO:DICIEMBRE!N434)</f>
        <v>0</v>
      </c>
      <c r="O434" s="22">
        <f>SUM(ENERO:DICIEMBRE!O434)</f>
        <v>2</v>
      </c>
      <c r="P434" s="22">
        <f>SUM(ENERO:DICIEMBRE!P434)</f>
        <v>5</v>
      </c>
      <c r="Q434" s="22">
        <f>SUM(ENERO:DICIEMBRE!Q434)</f>
        <v>0</v>
      </c>
    </row>
    <row r="435" spans="1:19" ht="15" customHeight="1" x14ac:dyDescent="0.15">
      <c r="A435" s="748"/>
      <c r="B435" s="400" t="s">
        <v>592</v>
      </c>
      <c r="C435" s="22">
        <f>SUM(ENERO:DICIEMBRE!C435)</f>
        <v>3444</v>
      </c>
      <c r="D435" s="22">
        <f>SUM(ENERO:DICIEMBRE!D435)</f>
        <v>3416</v>
      </c>
      <c r="E435" s="22">
        <f>SUM(ENERO:DICIEMBRE!E435)</f>
        <v>3413</v>
      </c>
      <c r="F435" s="22">
        <f>SUM(ENERO:DICIEMBRE!F435)</f>
        <v>3</v>
      </c>
      <c r="G435" s="22">
        <f>SUM(ENERO:DICIEMBRE!G435)</f>
        <v>28</v>
      </c>
      <c r="H435" s="22">
        <f>SUM(ENERO:DICIEMBRE!H435)</f>
        <v>1736</v>
      </c>
      <c r="I435" s="22">
        <f>SUM(ENERO:DICIEMBRE!I435)</f>
        <v>1393</v>
      </c>
      <c r="J435" s="22">
        <f>SUM(ENERO:DICIEMBRE!J435)</f>
        <v>315</v>
      </c>
      <c r="K435" s="22">
        <f>SUM(ENERO:DICIEMBRE!K435)</f>
        <v>0</v>
      </c>
      <c r="L435" s="22">
        <f>SUM(ENERO:DICIEMBRE!L435)</f>
        <v>0</v>
      </c>
      <c r="M435" s="22">
        <f>SUM(ENERO:DICIEMBRE!M435)</f>
        <v>0</v>
      </c>
      <c r="N435" s="22">
        <f>SUM(ENERO:DICIEMBRE!N435)</f>
        <v>0</v>
      </c>
      <c r="O435" s="22">
        <f>SUM(ENERO:DICIEMBRE!O435)</f>
        <v>0</v>
      </c>
      <c r="P435" s="22">
        <f>SUM(ENERO:DICIEMBRE!P435)</f>
        <v>0</v>
      </c>
      <c r="Q435" s="22">
        <f>SUM(ENERO:DICIEMBRE!Q435)</f>
        <v>1</v>
      </c>
    </row>
    <row r="436" spans="1:19" ht="15" customHeight="1" x14ac:dyDescent="0.15">
      <c r="A436" s="748"/>
      <c r="B436" s="403" t="s">
        <v>0</v>
      </c>
      <c r="C436" s="404">
        <f t="shared" ref="C436:Q436" si="16">SUM(C434:C435)</f>
        <v>4772</v>
      </c>
      <c r="D436" s="405">
        <f t="shared" si="16"/>
        <v>4687</v>
      </c>
      <c r="E436" s="406">
        <f t="shared" si="16"/>
        <v>4684</v>
      </c>
      <c r="F436" s="407">
        <f t="shared" si="16"/>
        <v>3</v>
      </c>
      <c r="G436" s="408">
        <f t="shared" si="16"/>
        <v>85</v>
      </c>
      <c r="H436" s="409">
        <f t="shared" si="16"/>
        <v>1906</v>
      </c>
      <c r="I436" s="410">
        <f t="shared" si="16"/>
        <v>2548</v>
      </c>
      <c r="J436" s="407">
        <f t="shared" si="16"/>
        <v>318</v>
      </c>
      <c r="K436" s="406">
        <f t="shared" si="16"/>
        <v>0</v>
      </c>
      <c r="L436" s="410">
        <f t="shared" si="16"/>
        <v>0</v>
      </c>
      <c r="M436" s="407">
        <f t="shared" si="16"/>
        <v>0</v>
      </c>
      <c r="N436" s="411"/>
      <c r="O436" s="406">
        <f t="shared" si="16"/>
        <v>2</v>
      </c>
      <c r="P436" s="407">
        <f t="shared" si="16"/>
        <v>5</v>
      </c>
      <c r="Q436" s="412">
        <f t="shared" si="16"/>
        <v>1</v>
      </c>
    </row>
    <row r="437" spans="1:19" ht="24" customHeight="1" x14ac:dyDescent="0.15">
      <c r="A437" s="424" t="s">
        <v>599</v>
      </c>
      <c r="B437" s="400" t="s">
        <v>592</v>
      </c>
      <c r="C437" s="22">
        <f>SUM(ENERO:DICIEMBRE!C437)</f>
        <v>4883</v>
      </c>
      <c r="D437" s="22">
        <f>SUM(ENERO:DICIEMBRE!D437)</f>
        <v>3935</v>
      </c>
      <c r="E437" s="22">
        <f>SUM(ENERO:DICIEMBRE!E437)</f>
        <v>3932</v>
      </c>
      <c r="F437" s="22">
        <f>SUM(ENERO:DICIEMBRE!F437)</f>
        <v>3</v>
      </c>
      <c r="G437" s="22">
        <f>SUM(ENERO:DICIEMBRE!G437)</f>
        <v>948</v>
      </c>
      <c r="H437" s="22">
        <f>SUM(ENERO:DICIEMBRE!H437)</f>
        <v>2614</v>
      </c>
      <c r="I437" s="22">
        <f>SUM(ENERO:DICIEMBRE!I437)</f>
        <v>324</v>
      </c>
      <c r="J437" s="22">
        <f>SUM(ENERO:DICIEMBRE!J437)</f>
        <v>1945</v>
      </c>
      <c r="K437" s="22">
        <f>SUM(ENERO:DICIEMBRE!K437)</f>
        <v>0</v>
      </c>
      <c r="L437" s="22">
        <f>SUM(ENERO:DICIEMBRE!L437)</f>
        <v>0</v>
      </c>
      <c r="M437" s="22">
        <f>SUM(ENERO:DICIEMBRE!M437)</f>
        <v>0</v>
      </c>
      <c r="N437" s="22">
        <f>SUM(ENERO:DICIEMBRE!N437)</f>
        <v>0</v>
      </c>
      <c r="O437" s="22">
        <f>SUM(ENERO:DICIEMBRE!O437)</f>
        <v>3</v>
      </c>
      <c r="P437" s="22">
        <f>SUM(ENERO:DICIEMBRE!P437)</f>
        <v>0</v>
      </c>
      <c r="Q437" s="22">
        <f>SUM(ENERO:DICIEMBRE!Q437)</f>
        <v>1</v>
      </c>
    </row>
    <row r="438" spans="1:19" ht="15" customHeight="1" x14ac:dyDescent="0.15">
      <c r="A438" s="734" t="s">
        <v>600</v>
      </c>
      <c r="B438" s="417" t="s">
        <v>601</v>
      </c>
      <c r="C438" s="22">
        <f>SUM(ENERO:DICIEMBRE!C438)</f>
        <v>17070</v>
      </c>
      <c r="D438" s="22">
        <f>SUM(ENERO:DICIEMBRE!D438)</f>
        <v>15264</v>
      </c>
      <c r="E438" s="22">
        <f>SUM(ENERO:DICIEMBRE!E438)</f>
        <v>15247</v>
      </c>
      <c r="F438" s="22">
        <f>SUM(ENERO:DICIEMBRE!F438)</f>
        <v>17</v>
      </c>
      <c r="G438" s="22">
        <f>SUM(ENERO:DICIEMBRE!G438)</f>
        <v>1806</v>
      </c>
      <c r="H438" s="22">
        <f>SUM(ENERO:DICIEMBRE!H438)</f>
        <v>15321</v>
      </c>
      <c r="I438" s="22">
        <f>SUM(ENERO:DICIEMBRE!I438)</f>
        <v>1596</v>
      </c>
      <c r="J438" s="22">
        <f>SUM(ENERO:DICIEMBRE!J438)</f>
        <v>153</v>
      </c>
      <c r="K438" s="22">
        <f>SUM(ENERO:DICIEMBRE!K438)</f>
        <v>2</v>
      </c>
      <c r="L438" s="22">
        <f>SUM(ENERO:DICIEMBRE!L438)</f>
        <v>0</v>
      </c>
      <c r="M438" s="22">
        <f>SUM(ENERO:DICIEMBRE!M438)</f>
        <v>0</v>
      </c>
      <c r="N438" s="22">
        <f>SUM(ENERO:DICIEMBRE!N438)</f>
        <v>0</v>
      </c>
      <c r="O438" s="22">
        <f>SUM(ENERO:DICIEMBRE!O438)</f>
        <v>0</v>
      </c>
      <c r="P438" s="22">
        <f>SUM(ENERO:DICIEMBRE!P438)</f>
        <v>0</v>
      </c>
      <c r="Q438" s="22">
        <f>SUM(ENERO:DICIEMBRE!Q438)</f>
        <v>18</v>
      </c>
    </row>
    <row r="439" spans="1:19" ht="15" customHeight="1" x14ac:dyDescent="0.15">
      <c r="A439" s="749"/>
      <c r="B439" s="425" t="s">
        <v>592</v>
      </c>
      <c r="C439" s="22">
        <f>SUM(ENERO:DICIEMBRE!C439)</f>
        <v>0</v>
      </c>
      <c r="D439" s="22">
        <f>SUM(ENERO:DICIEMBRE!D439)</f>
        <v>0</v>
      </c>
      <c r="E439" s="22">
        <f>SUM(ENERO:DICIEMBRE!E439)</f>
        <v>0</v>
      </c>
      <c r="F439" s="22">
        <f>SUM(ENERO:DICIEMBRE!F439)</f>
        <v>0</v>
      </c>
      <c r="G439" s="22">
        <f>SUM(ENERO:DICIEMBRE!G439)</f>
        <v>0</v>
      </c>
      <c r="H439" s="22">
        <f>SUM(ENERO:DICIEMBRE!H439)</f>
        <v>0</v>
      </c>
      <c r="I439" s="22">
        <f>SUM(ENERO:DICIEMBRE!I439)</f>
        <v>0</v>
      </c>
      <c r="J439" s="22">
        <f>SUM(ENERO:DICIEMBRE!J439)</f>
        <v>0</v>
      </c>
      <c r="K439" s="22">
        <f>SUM(ENERO:DICIEMBRE!K439)</f>
        <v>0</v>
      </c>
      <c r="L439" s="22">
        <f>SUM(ENERO:DICIEMBRE!L439)</f>
        <v>0</v>
      </c>
      <c r="M439" s="22">
        <f>SUM(ENERO:DICIEMBRE!M439)</f>
        <v>0</v>
      </c>
      <c r="N439" s="22">
        <f>SUM(ENERO:DICIEMBRE!N439)</f>
        <v>0</v>
      </c>
      <c r="O439" s="22">
        <f>SUM(ENERO:DICIEMBRE!O439)</f>
        <v>0</v>
      </c>
      <c r="P439" s="22">
        <f>SUM(ENERO:DICIEMBRE!P439)</f>
        <v>0</v>
      </c>
      <c r="Q439" s="22">
        <f>SUM(ENERO:DICIEMBRE!Q439)</f>
        <v>0</v>
      </c>
    </row>
    <row r="440" spans="1:19" ht="15" customHeight="1" x14ac:dyDescent="0.15">
      <c r="A440" s="736"/>
      <c r="B440" s="403" t="s">
        <v>0</v>
      </c>
      <c r="C440" s="427">
        <f>SUM(C438:C439)</f>
        <v>17070</v>
      </c>
      <c r="D440" s="427">
        <f t="shared" ref="D440:Q440" si="17">SUM(D438:D439)</f>
        <v>15264</v>
      </c>
      <c r="E440" s="427">
        <f t="shared" si="17"/>
        <v>15247</v>
      </c>
      <c r="F440" s="427">
        <f t="shared" si="17"/>
        <v>17</v>
      </c>
      <c r="G440" s="427">
        <f t="shared" si="17"/>
        <v>1806</v>
      </c>
      <c r="H440" s="427">
        <f t="shared" si="17"/>
        <v>15321</v>
      </c>
      <c r="I440" s="427">
        <f t="shared" si="17"/>
        <v>1596</v>
      </c>
      <c r="J440" s="427">
        <f t="shared" si="17"/>
        <v>153</v>
      </c>
      <c r="K440" s="427">
        <f t="shared" si="17"/>
        <v>2</v>
      </c>
      <c r="L440" s="427">
        <f t="shared" si="17"/>
        <v>0</v>
      </c>
      <c r="M440" s="427">
        <f t="shared" si="17"/>
        <v>0</v>
      </c>
      <c r="N440" s="427">
        <f t="shared" si="17"/>
        <v>0</v>
      </c>
      <c r="O440" s="427">
        <f t="shared" si="17"/>
        <v>0</v>
      </c>
      <c r="P440" s="427">
        <f t="shared" si="17"/>
        <v>0</v>
      </c>
      <c r="Q440" s="405">
        <f t="shared" si="17"/>
        <v>18</v>
      </c>
    </row>
    <row r="441" spans="1:19" ht="15" customHeight="1" x14ac:dyDescent="0.15">
      <c r="A441" s="717" t="s">
        <v>602</v>
      </c>
      <c r="B441" s="419" t="s">
        <v>591</v>
      </c>
      <c r="C441" s="22">
        <f>SUM(ENERO:DICIEMBRE!C441)</f>
        <v>143</v>
      </c>
      <c r="D441" s="22">
        <f>SUM(ENERO:DICIEMBRE!D441)</f>
        <v>142</v>
      </c>
      <c r="E441" s="22">
        <f>SUM(ENERO:DICIEMBRE!E441)</f>
        <v>141</v>
      </c>
      <c r="F441" s="22">
        <f>SUM(ENERO:DICIEMBRE!F441)</f>
        <v>1</v>
      </c>
      <c r="G441" s="22">
        <f>SUM(ENERO:DICIEMBRE!G441)</f>
        <v>1</v>
      </c>
      <c r="H441" s="22">
        <f>SUM(ENERO:DICIEMBRE!H441)</f>
        <v>36</v>
      </c>
      <c r="I441" s="22">
        <f>SUM(ENERO:DICIEMBRE!I441)</f>
        <v>13</v>
      </c>
      <c r="J441" s="22">
        <f>SUM(ENERO:DICIEMBRE!J441)</f>
        <v>94</v>
      </c>
      <c r="K441" s="22">
        <f>SUM(ENERO:DICIEMBRE!K441)</f>
        <v>0</v>
      </c>
      <c r="L441" s="22">
        <f>SUM(ENERO:DICIEMBRE!L441)</f>
        <v>0</v>
      </c>
      <c r="M441" s="22">
        <f>SUM(ENERO:DICIEMBRE!M441)</f>
        <v>0</v>
      </c>
      <c r="N441" s="22">
        <f>SUM(ENERO:DICIEMBRE!N441)</f>
        <v>0</v>
      </c>
      <c r="O441" s="22">
        <f>SUM(ENERO:DICIEMBRE!O441)</f>
        <v>0</v>
      </c>
      <c r="P441" s="22">
        <f>SUM(ENERO:DICIEMBRE!P441)</f>
        <v>0</v>
      </c>
      <c r="Q441" s="22">
        <f>SUM(ENERO:DICIEMBRE!Q441)</f>
        <v>1</v>
      </c>
    </row>
    <row r="442" spans="1:19" ht="15" customHeight="1" x14ac:dyDescent="0.15">
      <c r="A442" s="748"/>
      <c r="B442" s="400" t="s">
        <v>592</v>
      </c>
      <c r="C442" s="22">
        <f>SUM(ENERO:DICIEMBRE!C442)</f>
        <v>3037</v>
      </c>
      <c r="D442" s="22">
        <f>SUM(ENERO:DICIEMBRE!D442)</f>
        <v>3037</v>
      </c>
      <c r="E442" s="22">
        <f>SUM(ENERO:DICIEMBRE!E442)</f>
        <v>3037</v>
      </c>
      <c r="F442" s="22">
        <f>SUM(ENERO:DICIEMBRE!F442)</f>
        <v>0</v>
      </c>
      <c r="G442" s="22">
        <f>SUM(ENERO:DICIEMBRE!G442)</f>
        <v>0</v>
      </c>
      <c r="H442" s="22">
        <f>SUM(ENERO:DICIEMBRE!H442)</f>
        <v>2</v>
      </c>
      <c r="I442" s="22">
        <f>SUM(ENERO:DICIEMBRE!I442)</f>
        <v>1624</v>
      </c>
      <c r="J442" s="22">
        <f>SUM(ENERO:DICIEMBRE!J442)</f>
        <v>1411</v>
      </c>
      <c r="K442" s="22">
        <f>SUM(ENERO:DICIEMBRE!K442)</f>
        <v>0</v>
      </c>
      <c r="L442" s="22">
        <f>SUM(ENERO:DICIEMBRE!L442)</f>
        <v>0</v>
      </c>
      <c r="M442" s="22">
        <f>SUM(ENERO:DICIEMBRE!M442)</f>
        <v>0</v>
      </c>
      <c r="N442" s="22">
        <f>SUM(ENERO:DICIEMBRE!N442)</f>
        <v>0</v>
      </c>
      <c r="O442" s="22">
        <f>SUM(ENERO:DICIEMBRE!O442)</f>
        <v>0</v>
      </c>
      <c r="P442" s="22">
        <f>SUM(ENERO:DICIEMBRE!P442)</f>
        <v>0</v>
      </c>
      <c r="Q442" s="22">
        <f>SUM(ENERO:DICIEMBRE!Q442)</f>
        <v>0</v>
      </c>
    </row>
    <row r="443" spans="1:19" ht="15" customHeight="1" x14ac:dyDescent="0.15">
      <c r="A443" s="718"/>
      <c r="B443" s="403" t="s">
        <v>0</v>
      </c>
      <c r="C443" s="404">
        <f t="shared" ref="C443:Q443" si="18">SUM(C441:C442)</f>
        <v>3180</v>
      </c>
      <c r="D443" s="405">
        <f t="shared" si="18"/>
        <v>3179</v>
      </c>
      <c r="E443" s="406">
        <f t="shared" si="18"/>
        <v>3178</v>
      </c>
      <c r="F443" s="407">
        <f t="shared" si="18"/>
        <v>1</v>
      </c>
      <c r="G443" s="408">
        <f t="shared" si="18"/>
        <v>1</v>
      </c>
      <c r="H443" s="409">
        <f t="shared" si="18"/>
        <v>38</v>
      </c>
      <c r="I443" s="410">
        <f t="shared" si="18"/>
        <v>1637</v>
      </c>
      <c r="J443" s="407">
        <f t="shared" si="18"/>
        <v>1505</v>
      </c>
      <c r="K443" s="406">
        <f t="shared" si="18"/>
        <v>0</v>
      </c>
      <c r="L443" s="410">
        <f t="shared" si="18"/>
        <v>0</v>
      </c>
      <c r="M443" s="407">
        <f t="shared" si="18"/>
        <v>0</v>
      </c>
      <c r="N443" s="411"/>
      <c r="O443" s="406">
        <f t="shared" si="18"/>
        <v>0</v>
      </c>
      <c r="P443" s="407">
        <f t="shared" si="18"/>
        <v>0</v>
      </c>
      <c r="Q443" s="412">
        <f t="shared" si="18"/>
        <v>1</v>
      </c>
    </row>
    <row r="444" spans="1:19" ht="26.25" customHeight="1" x14ac:dyDescent="0.15">
      <c r="A444" s="413" t="s">
        <v>603</v>
      </c>
      <c r="B444" s="400" t="s">
        <v>592</v>
      </c>
      <c r="C444" s="22">
        <f>SUM(ENERO:DICIEMBRE!C444)</f>
        <v>59356</v>
      </c>
      <c r="D444" s="22">
        <f>SUM(ENERO:DICIEMBRE!D444)</f>
        <v>59356</v>
      </c>
      <c r="E444" s="22">
        <f>SUM(ENERO:DICIEMBRE!E444)</f>
        <v>59356</v>
      </c>
      <c r="F444" s="22">
        <f>SUM(ENERO:DICIEMBRE!F444)</f>
        <v>0</v>
      </c>
      <c r="G444" s="22">
        <f>SUM(ENERO:DICIEMBRE!G444)</f>
        <v>0</v>
      </c>
      <c r="H444" s="22">
        <f>SUM(ENERO:DICIEMBRE!H444)</f>
        <v>26449</v>
      </c>
      <c r="I444" s="22">
        <f>SUM(ENERO:DICIEMBRE!I444)</f>
        <v>32907</v>
      </c>
      <c r="J444" s="22">
        <f>SUM(ENERO:DICIEMBRE!J444)</f>
        <v>0</v>
      </c>
      <c r="K444" s="22">
        <f>SUM(ENERO:DICIEMBRE!K444)</f>
        <v>0</v>
      </c>
      <c r="L444" s="22">
        <f>SUM(ENERO:DICIEMBRE!L444)</f>
        <v>0</v>
      </c>
      <c r="M444" s="22">
        <f>SUM(ENERO:DICIEMBRE!M444)</f>
        <v>0</v>
      </c>
      <c r="N444" s="22">
        <f>SUM(ENERO:DICIEMBRE!N444)</f>
        <v>0</v>
      </c>
      <c r="O444" s="22">
        <f>SUM(ENERO:DICIEMBRE!O444)</f>
        <v>0</v>
      </c>
      <c r="P444" s="22">
        <f>SUM(ENERO:DICIEMBRE!P444)</f>
        <v>0</v>
      </c>
      <c r="Q444" s="22">
        <f>SUM(ENERO:DICIEMBRE!Q444)</f>
        <v>0</v>
      </c>
    </row>
    <row r="445" spans="1:19" ht="15" customHeight="1" x14ac:dyDescent="0.15">
      <c r="A445" s="750" t="s">
        <v>604</v>
      </c>
      <c r="B445" s="428" t="s">
        <v>591</v>
      </c>
      <c r="C445" s="429">
        <f>D445+G445</f>
        <v>31527</v>
      </c>
      <c r="D445" s="423">
        <f>+D424+D429+D431+D434+D438+D441</f>
        <v>29472</v>
      </c>
      <c r="E445" s="423">
        <f>+E424+E429+E431+E434+E438+E441</f>
        <v>29454</v>
      </c>
      <c r="F445" s="423">
        <f>+F424+F429+F431+F434+F438+F441</f>
        <v>18</v>
      </c>
      <c r="G445" s="423">
        <f>+G424+G429+G431+G434+G438+G441</f>
        <v>2055</v>
      </c>
      <c r="H445" s="423">
        <f t="shared" ref="H445:Q445" si="19">+H424+H429+H431+H434+H438+H441</f>
        <v>19441</v>
      </c>
      <c r="I445" s="423">
        <f t="shared" si="19"/>
        <v>9562</v>
      </c>
      <c r="J445" s="423">
        <f t="shared" si="19"/>
        <v>2524</v>
      </c>
      <c r="K445" s="423">
        <f t="shared" si="19"/>
        <v>17</v>
      </c>
      <c r="L445" s="423">
        <f t="shared" si="19"/>
        <v>0</v>
      </c>
      <c r="M445" s="423">
        <f t="shared" si="19"/>
        <v>0</v>
      </c>
      <c r="N445" s="423">
        <f t="shared" si="19"/>
        <v>0</v>
      </c>
      <c r="O445" s="423">
        <f t="shared" si="19"/>
        <v>2</v>
      </c>
      <c r="P445" s="423">
        <f t="shared" si="19"/>
        <v>10</v>
      </c>
      <c r="Q445" s="430">
        <f t="shared" si="19"/>
        <v>19</v>
      </c>
    </row>
    <row r="446" spans="1:19" ht="15" customHeight="1" x14ac:dyDescent="0.15">
      <c r="A446" s="750"/>
      <c r="B446" s="431" t="s">
        <v>592</v>
      </c>
      <c r="C446" s="431">
        <f>D446+G446</f>
        <v>406631</v>
      </c>
      <c r="D446" s="422">
        <f>+D425+D427+D428+D430+D432+D435+D437+D442+D444</f>
        <v>393833</v>
      </c>
      <c r="E446" s="422">
        <f>+E425+E427+E428+E430+E432+E435+E437+E442+E444</f>
        <v>393818</v>
      </c>
      <c r="F446" s="422">
        <f>+F425+F427+F428+F430+F432+F435+F437+F442+F444</f>
        <v>15</v>
      </c>
      <c r="G446" s="422">
        <f>+G425+G427+G428+G430+G432+G435+G437+G442+G444</f>
        <v>12798</v>
      </c>
      <c r="H446" s="422">
        <f t="shared" ref="H446:Q446" si="20">+H425+H427+H428+H430+H432+H435+H437+H442+H444</f>
        <v>318850</v>
      </c>
      <c r="I446" s="422">
        <f t="shared" si="20"/>
        <v>67399</v>
      </c>
      <c r="J446" s="422">
        <f t="shared" si="20"/>
        <v>20382</v>
      </c>
      <c r="K446" s="422">
        <f t="shared" si="20"/>
        <v>0</v>
      </c>
      <c r="L446" s="422">
        <f t="shared" si="20"/>
        <v>1</v>
      </c>
      <c r="M446" s="422">
        <f t="shared" si="20"/>
        <v>0</v>
      </c>
      <c r="N446" s="422">
        <f t="shared" si="20"/>
        <v>0</v>
      </c>
      <c r="O446" s="422">
        <f t="shared" si="20"/>
        <v>6</v>
      </c>
      <c r="P446" s="422">
        <f t="shared" si="20"/>
        <v>215</v>
      </c>
      <c r="Q446" s="401">
        <f t="shared" si="20"/>
        <v>13</v>
      </c>
    </row>
    <row r="447" spans="1:19" ht="15" customHeight="1" x14ac:dyDescent="0.15">
      <c r="A447" s="750"/>
      <c r="B447" s="432" t="s">
        <v>605</v>
      </c>
      <c r="C447" s="404">
        <f>SUM(C445:C446)</f>
        <v>438158</v>
      </c>
      <c r="D447" s="405">
        <f>SUM(D445:D446)</f>
        <v>423305</v>
      </c>
      <c r="E447" s="406">
        <f>SUM(E445:E446)</f>
        <v>423272</v>
      </c>
      <c r="F447" s="407">
        <f>SUM(F445:F446)</f>
        <v>33</v>
      </c>
      <c r="G447" s="408">
        <f>SUM(G445:G446)</f>
        <v>14853</v>
      </c>
      <c r="H447" s="408">
        <f t="shared" ref="H447:Q447" si="21">SUM(H445:H446)</f>
        <v>338291</v>
      </c>
      <c r="I447" s="408">
        <f t="shared" si="21"/>
        <v>76961</v>
      </c>
      <c r="J447" s="408">
        <f t="shared" si="21"/>
        <v>22906</v>
      </c>
      <c r="K447" s="408">
        <f t="shared" si="21"/>
        <v>17</v>
      </c>
      <c r="L447" s="408">
        <f t="shared" si="21"/>
        <v>1</v>
      </c>
      <c r="M447" s="408">
        <f t="shared" si="21"/>
        <v>0</v>
      </c>
      <c r="N447" s="408">
        <f t="shared" si="21"/>
        <v>0</v>
      </c>
      <c r="O447" s="408">
        <f t="shared" si="21"/>
        <v>8</v>
      </c>
      <c r="P447" s="408">
        <f t="shared" si="21"/>
        <v>225</v>
      </c>
      <c r="Q447" s="433">
        <f t="shared" si="21"/>
        <v>32</v>
      </c>
    </row>
    <row r="448" spans="1:19" ht="27.75" customHeight="1" x14ac:dyDescent="0.15">
      <c r="A448" s="434" t="s">
        <v>606</v>
      </c>
      <c r="B448" s="435"/>
      <c r="E448" s="344"/>
      <c r="F448" s="436"/>
      <c r="G448" s="436"/>
      <c r="H448" s="436"/>
      <c r="I448" s="436"/>
      <c r="J448" s="436"/>
      <c r="K448" s="436"/>
      <c r="L448" s="436"/>
      <c r="M448" s="436"/>
      <c r="N448" s="436"/>
      <c r="O448" s="436"/>
      <c r="P448" s="437"/>
      <c r="Q448" s="437"/>
      <c r="R448" s="437"/>
      <c r="S448" s="436"/>
    </row>
    <row r="449" spans="1:23" ht="39.75" customHeight="1" x14ac:dyDescent="0.15">
      <c r="A449" s="744" t="s">
        <v>607</v>
      </c>
      <c r="B449" s="745"/>
      <c r="C449" s="438" t="s">
        <v>0</v>
      </c>
      <c r="D449" s="439" t="s">
        <v>8</v>
      </c>
      <c r="E449" s="73" t="s">
        <v>9</v>
      </c>
      <c r="F449" s="436"/>
      <c r="G449" s="436"/>
      <c r="H449" s="436"/>
      <c r="I449" s="436"/>
      <c r="J449" s="436"/>
      <c r="K449" s="436"/>
      <c r="L449" s="436"/>
      <c r="M449" s="437"/>
      <c r="N449" s="437"/>
      <c r="O449" s="437"/>
    </row>
    <row r="450" spans="1:23" ht="15" customHeight="1" x14ac:dyDescent="0.2">
      <c r="A450" s="746" t="s">
        <v>608</v>
      </c>
      <c r="B450" s="747"/>
      <c r="C450" s="22">
        <f>SUM(ENERO:DICIEMBRE!C450)</f>
        <v>8</v>
      </c>
      <c r="D450" s="22">
        <f>SUM(ENERO:DICIEMBRE!D450)</f>
        <v>8</v>
      </c>
      <c r="E450" s="442"/>
      <c r="F450" s="436"/>
      <c r="G450" s="436"/>
      <c r="H450" s="436"/>
      <c r="I450" s="436"/>
      <c r="J450" s="436"/>
      <c r="K450" s="436"/>
      <c r="L450" s="436"/>
      <c r="M450" s="437"/>
      <c r="N450" s="437"/>
      <c r="O450" s="437"/>
    </row>
    <row r="451" spans="1:23" ht="15" customHeight="1" x14ac:dyDescent="0.15">
      <c r="A451" s="740" t="s">
        <v>609</v>
      </c>
      <c r="B451" s="741"/>
      <c r="C451" s="22">
        <f>SUM(ENERO:DICIEMBRE!C451)</f>
        <v>400</v>
      </c>
      <c r="D451" s="22">
        <f>SUM(ENERO:DICIEMBRE!D451)</f>
        <v>308</v>
      </c>
      <c r="E451" s="22">
        <f>SUM(ENERO:DICIEMBRE!E451)</f>
        <v>9732800</v>
      </c>
      <c r="F451" s="436"/>
      <c r="G451" s="436"/>
      <c r="H451" s="436"/>
      <c r="I451" s="436"/>
      <c r="J451" s="436"/>
      <c r="K451" s="436"/>
      <c r="L451" s="436"/>
      <c r="M451" s="437"/>
      <c r="N451" s="437"/>
      <c r="O451" s="437"/>
    </row>
    <row r="452" spans="1:23" ht="15" customHeight="1" x14ac:dyDescent="0.2">
      <c r="A452" s="740" t="s">
        <v>610</v>
      </c>
      <c r="B452" s="741"/>
      <c r="C452" s="22">
        <f>SUM(ENERO:DICIEMBRE!C452)</f>
        <v>324</v>
      </c>
      <c r="D452" s="22">
        <f>SUM(ENERO:DICIEMBRE!D452)</f>
        <v>266</v>
      </c>
      <c r="E452" s="443"/>
      <c r="F452" s="436"/>
      <c r="G452" s="436"/>
      <c r="H452" s="436"/>
      <c r="I452" s="436"/>
      <c r="J452" s="436"/>
      <c r="K452" s="436"/>
      <c r="L452" s="436"/>
      <c r="M452" s="437"/>
      <c r="N452" s="437"/>
      <c r="O452" s="437"/>
    </row>
    <row r="453" spans="1:23" ht="15" customHeight="1" x14ac:dyDescent="0.15">
      <c r="A453" s="740" t="s">
        <v>611</v>
      </c>
      <c r="B453" s="741"/>
      <c r="C453" s="22">
        <f>SUM(ENERO:DICIEMBRE!C453)</f>
        <v>5132</v>
      </c>
      <c r="D453" s="22">
        <f>SUM(ENERO:DICIEMBRE!D453)</f>
        <v>4711</v>
      </c>
      <c r="E453" s="22">
        <f>SUM(ENERO:DICIEMBRE!E453)</f>
        <v>3533250</v>
      </c>
      <c r="F453" s="436"/>
      <c r="G453" s="436"/>
      <c r="H453" s="436"/>
      <c r="I453" s="436"/>
      <c r="J453" s="436"/>
      <c r="K453" s="436"/>
      <c r="L453" s="436"/>
      <c r="M453" s="437"/>
      <c r="N453" s="437"/>
      <c r="O453" s="437"/>
    </row>
    <row r="454" spans="1:23" ht="15" customHeight="1" x14ac:dyDescent="0.2">
      <c r="A454" s="740" t="s">
        <v>612</v>
      </c>
      <c r="B454" s="741"/>
      <c r="C454" s="22">
        <f>SUM(ENERO:DICIEMBRE!C454)</f>
        <v>0</v>
      </c>
      <c r="D454" s="22">
        <f>SUM(ENERO:DICIEMBRE!D454)</f>
        <v>0</v>
      </c>
      <c r="E454" s="443"/>
      <c r="F454" s="436"/>
      <c r="G454" s="436"/>
      <c r="H454" s="436"/>
      <c r="I454" s="436"/>
      <c r="J454" s="436"/>
      <c r="K454" s="436"/>
      <c r="L454" s="436"/>
      <c r="M454" s="437"/>
      <c r="N454" s="437"/>
      <c r="O454" s="437"/>
    </row>
    <row r="455" spans="1:23" ht="15" customHeight="1" x14ac:dyDescent="0.15">
      <c r="A455" s="740" t="s">
        <v>613</v>
      </c>
      <c r="B455" s="741"/>
      <c r="C455" s="22">
        <f>SUM(ENERO:DICIEMBRE!C455)</f>
        <v>1247</v>
      </c>
      <c r="D455" s="22">
        <f>SUM(ENERO:DICIEMBRE!D455)</f>
        <v>1247</v>
      </c>
      <c r="E455" s="22">
        <f>SUM(ENERO:DICIEMBRE!E455)</f>
        <v>21174060</v>
      </c>
      <c r="F455" s="436"/>
      <c r="G455" s="436"/>
      <c r="H455" s="436"/>
      <c r="I455" s="436"/>
      <c r="J455" s="436"/>
      <c r="K455" s="436"/>
      <c r="L455" s="436"/>
      <c r="M455" s="437"/>
      <c r="N455" s="437"/>
      <c r="O455" s="437"/>
    </row>
    <row r="456" spans="1:23" ht="15" customHeight="1" x14ac:dyDescent="0.15">
      <c r="A456" s="740" t="s">
        <v>614</v>
      </c>
      <c r="B456" s="741"/>
      <c r="C456" s="22">
        <f>SUM(ENERO:DICIEMBRE!C456)</f>
        <v>1605</v>
      </c>
      <c r="D456" s="22">
        <f>SUM(ENERO:DICIEMBRE!D456)</f>
        <v>1539</v>
      </c>
      <c r="E456" s="22">
        <f>SUM(ENERO:DICIEMBRE!E456)</f>
        <v>60021000</v>
      </c>
      <c r="F456" s="436"/>
      <c r="G456" s="436"/>
      <c r="H456" s="436"/>
      <c r="I456" s="436"/>
      <c r="J456" s="436"/>
      <c r="K456" s="436"/>
      <c r="L456" s="436"/>
      <c r="M456" s="437"/>
      <c r="N456" s="437"/>
      <c r="O456" s="437"/>
    </row>
    <row r="457" spans="1:23" ht="15" customHeight="1" x14ac:dyDescent="0.15">
      <c r="A457" s="740" t="s">
        <v>615</v>
      </c>
      <c r="B457" s="741"/>
      <c r="C457" s="22">
        <f>SUM(ENERO:DICIEMBRE!C457)</f>
        <v>0</v>
      </c>
      <c r="D457" s="22">
        <f>SUM(ENERO:DICIEMBRE!D457)</f>
        <v>0</v>
      </c>
      <c r="E457" s="22">
        <f>SUM(ENERO:DICIEMBRE!E457)</f>
        <v>0</v>
      </c>
      <c r="F457" s="445"/>
      <c r="G457" s="445"/>
      <c r="H457" s="445"/>
      <c r="I457" s="445"/>
      <c r="J457" s="445"/>
      <c r="K457" s="445"/>
      <c r="L457" s="445"/>
      <c r="M457" s="445"/>
      <c r="N457" s="445"/>
      <c r="O457" s="445"/>
    </row>
    <row r="458" spans="1:23" ht="15" customHeight="1" x14ac:dyDescent="0.15">
      <c r="A458" s="740" t="s">
        <v>616</v>
      </c>
      <c r="B458" s="741"/>
      <c r="C458" s="22">
        <f>SUM(ENERO:DICIEMBRE!C458)</f>
        <v>83007</v>
      </c>
      <c r="D458" s="22">
        <f>SUM(ENERO:DICIEMBRE!D458)</f>
        <v>83007</v>
      </c>
      <c r="E458" s="22">
        <f>SUM(ENERO:DICIEMBRE!E458)</f>
        <v>187595820</v>
      </c>
      <c r="F458" s="446"/>
      <c r="G458" s="446"/>
      <c r="H458" s="446"/>
      <c r="I458" s="446"/>
      <c r="J458" s="446"/>
      <c r="K458" s="446"/>
      <c r="L458" s="446"/>
      <c r="M458" s="446"/>
      <c r="N458" s="446"/>
      <c r="O458" s="446"/>
    </row>
    <row r="459" spans="1:23" ht="15" customHeight="1" x14ac:dyDescent="0.2">
      <c r="A459" s="740" t="s">
        <v>617</v>
      </c>
      <c r="B459" s="741"/>
      <c r="C459" s="22">
        <f>SUM(ENERO:DICIEMBRE!C459)</f>
        <v>0</v>
      </c>
      <c r="D459" s="22">
        <f>SUM(ENERO:DICIEMBRE!D459)</f>
        <v>0</v>
      </c>
      <c r="E459" s="443"/>
      <c r="F459" s="446"/>
      <c r="G459" s="446"/>
      <c r="H459" s="446"/>
      <c r="I459" s="446"/>
      <c r="J459" s="446"/>
      <c r="K459" s="446"/>
      <c r="L459" s="446"/>
      <c r="M459" s="446"/>
      <c r="N459" s="446"/>
      <c r="O459" s="446"/>
    </row>
    <row r="460" spans="1:23" ht="15" customHeight="1" x14ac:dyDescent="0.15">
      <c r="A460" s="742" t="s">
        <v>618</v>
      </c>
      <c r="B460" s="743"/>
      <c r="C460" s="447">
        <f>SUM(C450:C459)</f>
        <v>91723</v>
      </c>
      <c r="D460" s="448">
        <f>SUM(D450:D459)</f>
        <v>91086</v>
      </c>
      <c r="E460" s="449">
        <f>SUM(E450:E459)</f>
        <v>282056930</v>
      </c>
      <c r="F460" s="446"/>
      <c r="G460" s="446"/>
      <c r="H460" s="446"/>
      <c r="I460" s="446"/>
      <c r="J460" s="446"/>
      <c r="K460" s="446"/>
      <c r="L460" s="446"/>
      <c r="M460" s="446"/>
      <c r="N460" s="446"/>
      <c r="O460" s="446"/>
    </row>
    <row r="461" spans="1:23" s="451" customFormat="1" ht="24.95" customHeight="1" x14ac:dyDescent="0.15">
      <c r="A461" s="434" t="s">
        <v>619</v>
      </c>
      <c r="B461" s="450"/>
      <c r="F461" s="5"/>
      <c r="N461" s="452"/>
      <c r="O461" s="452"/>
      <c r="P461" s="452"/>
      <c r="Q461" s="452"/>
      <c r="R461" s="452"/>
      <c r="S461" s="452"/>
      <c r="T461" s="453"/>
      <c r="U461" s="452"/>
      <c r="V461" s="452"/>
      <c r="W461" s="452"/>
    </row>
    <row r="462" spans="1:23" ht="24.75" customHeight="1" x14ac:dyDescent="0.15">
      <c r="A462" s="727" t="s">
        <v>620</v>
      </c>
      <c r="B462" s="728"/>
      <c r="C462" s="438" t="s">
        <v>0</v>
      </c>
      <c r="N462" s="453"/>
      <c r="O462" s="453"/>
      <c r="P462" s="453"/>
      <c r="Q462" s="453"/>
      <c r="R462" s="453"/>
      <c r="S462" s="453"/>
      <c r="T462" s="453"/>
      <c r="U462" s="453"/>
      <c r="V462" s="453"/>
      <c r="W462" s="453"/>
    </row>
    <row r="463" spans="1:23" ht="14.1" customHeight="1" x14ac:dyDescent="0.15">
      <c r="A463" s="729" t="s">
        <v>621</v>
      </c>
      <c r="B463" s="730"/>
      <c r="C463" s="22">
        <f>SUM(ENERO:DICIEMBRE!C463)</f>
        <v>111105</v>
      </c>
      <c r="D463" s="344"/>
      <c r="E463" s="236"/>
      <c r="H463" s="450"/>
      <c r="I463" s="450"/>
      <c r="J463" s="450"/>
      <c r="K463" s="450"/>
      <c r="L463" s="450"/>
      <c r="M463" s="450"/>
      <c r="N463" s="455"/>
      <c r="O463" s="455"/>
      <c r="P463" s="452"/>
      <c r="Q463" s="453"/>
      <c r="R463" s="453"/>
      <c r="S463" s="453"/>
      <c r="T463" s="453"/>
      <c r="U463" s="453"/>
      <c r="V463" s="453"/>
      <c r="W463" s="453"/>
    </row>
    <row r="464" spans="1:23" ht="24.95" customHeight="1" x14ac:dyDescent="0.15">
      <c r="A464" s="456" t="s">
        <v>622</v>
      </c>
      <c r="B464" s="457"/>
      <c r="C464" s="458"/>
      <c r="D464" s="395"/>
      <c r="E464" s="395"/>
      <c r="F464" s="395"/>
      <c r="G464" s="436"/>
      <c r="H464" s="436"/>
      <c r="I464" s="436"/>
      <c r="J464" s="436"/>
      <c r="K464" s="436"/>
      <c r="L464" s="436"/>
      <c r="M464" s="436"/>
      <c r="N464" s="446"/>
      <c r="O464" s="446"/>
      <c r="P464" s="453"/>
      <c r="Q464" s="453"/>
      <c r="R464" s="453"/>
      <c r="S464" s="453"/>
      <c r="T464" s="453"/>
      <c r="U464" s="453"/>
      <c r="V464" s="453"/>
      <c r="W464" s="453"/>
    </row>
    <row r="465" spans="1:28" ht="21.75" customHeight="1" x14ac:dyDescent="0.15">
      <c r="A465" s="459"/>
      <c r="B465" s="460"/>
      <c r="C465" s="461" t="s">
        <v>0</v>
      </c>
      <c r="D465" s="395"/>
      <c r="E465" s="395"/>
      <c r="F465" s="395"/>
      <c r="G465" s="436"/>
      <c r="H465" s="436"/>
      <c r="I465" s="436"/>
      <c r="J465" s="436"/>
      <c r="K465" s="436"/>
      <c r="L465" s="436"/>
      <c r="M465" s="436"/>
      <c r="N465" s="436"/>
      <c r="O465" s="462"/>
    </row>
    <row r="466" spans="1:28" ht="15" customHeight="1" x14ac:dyDescent="0.15">
      <c r="A466" s="731" t="s">
        <v>623</v>
      </c>
      <c r="B466" s="419" t="s">
        <v>624</v>
      </c>
      <c r="C466" s="22">
        <f>SUM(ENERO:DICIEMBRE!C466)</f>
        <v>0</v>
      </c>
      <c r="D466" s="465"/>
      <c r="E466" s="395"/>
      <c r="F466" s="395"/>
      <c r="G466" s="436"/>
      <c r="H466" s="436"/>
      <c r="I466" s="436"/>
      <c r="J466" s="436"/>
      <c r="K466" s="436"/>
      <c r="L466" s="436"/>
      <c r="M466" s="436"/>
      <c r="N466" s="436"/>
      <c r="O466" s="462"/>
    </row>
    <row r="467" spans="1:28" ht="15" customHeight="1" x14ac:dyDescent="0.15">
      <c r="A467" s="731"/>
      <c r="B467" s="425" t="s">
        <v>625</v>
      </c>
      <c r="C467" s="22">
        <f>SUM(ENERO:DICIEMBRE!C467)</f>
        <v>45141</v>
      </c>
      <c r="D467" s="465"/>
      <c r="E467" s="395"/>
      <c r="F467" s="395"/>
      <c r="G467" s="436"/>
      <c r="H467" s="436"/>
      <c r="I467" s="436"/>
      <c r="J467" s="436"/>
      <c r="K467" s="436"/>
      <c r="L467" s="436"/>
      <c r="M467" s="436"/>
      <c r="N467" s="436"/>
      <c r="O467" s="462"/>
    </row>
    <row r="468" spans="1:28" ht="15" customHeight="1" x14ac:dyDescent="0.15">
      <c r="A468" s="732" t="s">
        <v>626</v>
      </c>
      <c r="B468" s="733"/>
      <c r="C468" s="22">
        <f>SUM(ENERO:DICIEMBRE!C468)</f>
        <v>295659</v>
      </c>
      <c r="D468" s="465"/>
      <c r="E468" s="395"/>
      <c r="F468" s="395"/>
      <c r="G468" s="436"/>
      <c r="H468" s="436"/>
      <c r="I468" s="436"/>
      <c r="J468" s="436"/>
      <c r="K468" s="436"/>
      <c r="L468" s="436"/>
      <c r="M468" s="436"/>
      <c r="N468" s="436"/>
      <c r="O468" s="462"/>
    </row>
    <row r="469" spans="1:28" s="291" customFormat="1" ht="24.95" customHeight="1" x14ac:dyDescent="0.15">
      <c r="A469" s="323" t="s">
        <v>627</v>
      </c>
      <c r="B469" s="468"/>
      <c r="C469" s="469"/>
      <c r="D469" s="469"/>
    </row>
    <row r="470" spans="1:28" ht="12.75" customHeight="1" x14ac:dyDescent="0.15">
      <c r="A470" s="734" t="s">
        <v>628</v>
      </c>
      <c r="B470" s="735"/>
      <c r="C470" s="738" t="s">
        <v>104</v>
      </c>
      <c r="D470" s="714" t="s">
        <v>629</v>
      </c>
      <c r="E470" s="715"/>
      <c r="F470" s="715"/>
      <c r="G470" s="715"/>
      <c r="H470" s="715"/>
      <c r="I470" s="716"/>
      <c r="J470" s="717" t="s">
        <v>504</v>
      </c>
    </row>
    <row r="471" spans="1:28" ht="22.5" customHeight="1" x14ac:dyDescent="0.15">
      <c r="A471" s="736"/>
      <c r="B471" s="737"/>
      <c r="C471" s="739"/>
      <c r="D471" s="470" t="s">
        <v>630</v>
      </c>
      <c r="E471" s="471" t="s">
        <v>631</v>
      </c>
      <c r="F471" s="472" t="s">
        <v>632</v>
      </c>
      <c r="G471" s="472" t="s">
        <v>633</v>
      </c>
      <c r="H471" s="472" t="s">
        <v>634</v>
      </c>
      <c r="I471" s="473" t="s">
        <v>635</v>
      </c>
      <c r="J471" s="718"/>
    </row>
    <row r="472" spans="1:28" ht="15" customHeight="1" x14ac:dyDescent="0.15">
      <c r="A472" s="719" t="s">
        <v>636</v>
      </c>
      <c r="B472" s="720"/>
      <c r="C472" s="474">
        <f>SUM(D472:I472)</f>
        <v>0</v>
      </c>
      <c r="D472" s="22">
        <f>SUM(ENERO:DICIEMBRE!D472)</f>
        <v>0</v>
      </c>
      <c r="E472" s="22">
        <f>SUM(ENERO:DICIEMBRE!E472)</f>
        <v>0</v>
      </c>
      <c r="F472" s="22">
        <f>SUM(ENERO:DICIEMBRE!F472)</f>
        <v>0</v>
      </c>
      <c r="G472" s="22">
        <f>SUM(ENERO:DICIEMBRE!G472)</f>
        <v>0</v>
      </c>
      <c r="H472" s="22">
        <f>SUM(ENERO:DICIEMBRE!H472)</f>
        <v>0</v>
      </c>
      <c r="I472" s="22">
        <f>SUM(ENERO:DICIEMBRE!I472)</f>
        <v>0</v>
      </c>
      <c r="J472" s="22">
        <f>SUM(ENERO:DICIEMBRE!J472)</f>
        <v>0</v>
      </c>
      <c r="K472" s="308" t="str">
        <f>AA472</f>
        <v/>
      </c>
      <c r="L472" s="436"/>
      <c r="M472" s="436"/>
      <c r="N472" s="436"/>
      <c r="O472" s="436"/>
      <c r="P472" s="437"/>
      <c r="Q472" s="437"/>
      <c r="R472" s="437"/>
      <c r="AA472" s="377" t="str">
        <f>IF(J472&gt;C472,"Error: Las actividades totales son menores que las realizadas en beneficiarios","")</f>
        <v/>
      </c>
      <c r="AB472" s="377">
        <f>IF(J472&gt;C472,1,0)</f>
        <v>0</v>
      </c>
    </row>
    <row r="473" spans="1:28" ht="15" customHeight="1" x14ac:dyDescent="0.15">
      <c r="A473" s="721" t="s">
        <v>637</v>
      </c>
      <c r="B473" s="722"/>
      <c r="C473" s="441">
        <f>SUM(D473:I473)</f>
        <v>0</v>
      </c>
      <c r="D473" s="22">
        <f>SUM(ENERO:DICIEMBRE!D473)</f>
        <v>0</v>
      </c>
      <c r="E473" s="22">
        <f>SUM(ENERO:DICIEMBRE!E473)</f>
        <v>0</v>
      </c>
      <c r="F473" s="22">
        <f>SUM(ENERO:DICIEMBRE!F473)</f>
        <v>0</v>
      </c>
      <c r="G473" s="22">
        <f>SUM(ENERO:DICIEMBRE!G473)</f>
        <v>0</v>
      </c>
      <c r="H473" s="22">
        <f>SUM(ENERO:DICIEMBRE!H473)</f>
        <v>0</v>
      </c>
      <c r="I473" s="22">
        <f>SUM(ENERO:DICIEMBRE!I473)</f>
        <v>0</v>
      </c>
      <c r="J473" s="22">
        <f>SUM(ENERO:DICIEMBRE!J473)</f>
        <v>0</v>
      </c>
      <c r="K473" s="308" t="str">
        <f>AA473</f>
        <v/>
      </c>
      <c r="AA473" s="377" t="str">
        <f>IF(J473&gt;C473,"Error: Las actividades totales son menores que las realizadas en beneficiarios","")</f>
        <v/>
      </c>
      <c r="AB473" s="377">
        <f>IF(J473&gt;C473,1,0)</f>
        <v>0</v>
      </c>
    </row>
    <row r="474" spans="1:28" ht="15" customHeight="1" x14ac:dyDescent="0.15">
      <c r="A474" s="723" t="s">
        <v>638</v>
      </c>
      <c r="B474" s="724"/>
      <c r="C474" s="483">
        <f>SUM(D474:E474)</f>
        <v>0</v>
      </c>
      <c r="D474" s="22">
        <f>SUM(ENERO:DICIEMBRE!D474)</f>
        <v>0</v>
      </c>
      <c r="E474" s="22">
        <f>SUM(ENERO:DICIEMBRE!E474)</f>
        <v>0</v>
      </c>
      <c r="F474" s="486"/>
      <c r="G474" s="486"/>
      <c r="H474" s="486"/>
      <c r="I474" s="487"/>
      <c r="J474" s="22">
        <f>SUM(ENERO:DICIEMBRE!J474)</f>
        <v>0</v>
      </c>
      <c r="K474" s="308" t="str">
        <f>AA474</f>
        <v/>
      </c>
      <c r="AA474" s="377" t="str">
        <f>IF(J474&gt;C474,"Error: Las actividades totales son menores que las realizadas en beneficiarios","")</f>
        <v/>
      </c>
      <c r="AB474" s="377">
        <f>IF(J474&gt;C474,1,0)</f>
        <v>0</v>
      </c>
    </row>
    <row r="475" spans="1:28" ht="24.95" customHeight="1" x14ac:dyDescent="0.15">
      <c r="A475" s="323" t="s">
        <v>639</v>
      </c>
      <c r="B475" s="489"/>
      <c r="C475" s="490"/>
      <c r="D475" s="490"/>
      <c r="E475" s="490"/>
      <c r="F475" s="490"/>
      <c r="G475" s="490"/>
      <c r="H475" s="490"/>
      <c r="I475" s="490"/>
      <c r="J475" s="490"/>
      <c r="K475" s="490"/>
    </row>
    <row r="476" spans="1:28" ht="39.950000000000003" customHeight="1" x14ac:dyDescent="0.15">
      <c r="A476" s="725" t="s">
        <v>640</v>
      </c>
      <c r="B476" s="726"/>
      <c r="C476" s="491" t="s">
        <v>0</v>
      </c>
      <c r="D476" s="463" t="s">
        <v>641</v>
      </c>
      <c r="E476" s="492" t="s">
        <v>642</v>
      </c>
      <c r="F476" s="368"/>
      <c r="G476" s="368"/>
      <c r="H476" s="368"/>
      <c r="L476" s="5" t="s">
        <v>643</v>
      </c>
    </row>
    <row r="477" spans="1:28" ht="15" customHeight="1" x14ac:dyDescent="0.15">
      <c r="A477" s="701" t="s">
        <v>644</v>
      </c>
      <c r="B477" s="493" t="s">
        <v>645</v>
      </c>
      <c r="C477" s="22">
        <f>SUM(ENERO:DICIEMBRE!C477)</f>
        <v>2786</v>
      </c>
      <c r="D477" s="22">
        <f>SUM(ENERO:DICIEMBRE!D477)</f>
        <v>2756</v>
      </c>
      <c r="E477" s="22">
        <f>SUM(ENERO:DICIEMBRE!E477)</f>
        <v>0</v>
      </c>
      <c r="F477" s="236" t="str">
        <f>AA477</f>
        <v/>
      </c>
      <c r="G477" s="368"/>
      <c r="H477" s="368"/>
      <c r="AA477" s="377" t="str">
        <f>IF(D477&gt;C477,"Error: Las actividades totales son menores que las realizadas en beneficiarios","")</f>
        <v/>
      </c>
      <c r="AB477" s="377">
        <f>IF(D477&gt;C477,1,0)</f>
        <v>0</v>
      </c>
    </row>
    <row r="478" spans="1:28" ht="15" customHeight="1" x14ac:dyDescent="0.15">
      <c r="A478" s="702"/>
      <c r="B478" s="496" t="s">
        <v>646</v>
      </c>
      <c r="C478" s="22">
        <f>SUM(ENERO:DICIEMBRE!C478)</f>
        <v>0</v>
      </c>
      <c r="D478" s="22">
        <f>SUM(ENERO:DICIEMBRE!D478)</f>
        <v>0</v>
      </c>
      <c r="E478" s="22">
        <f>SUM(ENERO:DICIEMBRE!E478)</f>
        <v>0</v>
      </c>
      <c r="F478" s="236" t="str">
        <f>AA478</f>
        <v/>
      </c>
      <c r="G478" s="368"/>
      <c r="H478" s="368"/>
      <c r="AA478" s="377" t="str">
        <f>IF(D478&gt;C478,"Error: Las actividades totales son menores que las realizadas en beneficiarios","")</f>
        <v/>
      </c>
      <c r="AB478" s="377">
        <f>IF(D478&gt;C478,1,0)</f>
        <v>0</v>
      </c>
    </row>
    <row r="479" spans="1:28" ht="15" customHeight="1" x14ac:dyDescent="0.15">
      <c r="A479" s="703"/>
      <c r="B479" s="499" t="s">
        <v>647</v>
      </c>
      <c r="C479" s="22">
        <f>SUM(ENERO:DICIEMBRE!C479)</f>
        <v>0</v>
      </c>
      <c r="D479" s="22">
        <f>SUM(ENERO:DICIEMBRE!D479)</f>
        <v>0</v>
      </c>
      <c r="E479" s="22">
        <f>SUM(ENERO:DICIEMBRE!E479)</f>
        <v>0</v>
      </c>
      <c r="F479" s="236" t="str">
        <f>AA479</f>
        <v/>
      </c>
      <c r="G479" s="368"/>
      <c r="H479" s="368"/>
      <c r="AA479" s="377" t="str">
        <f>IF(D479&gt;C479,"Error: Las actividades totales son menores que las realizadas en beneficiarios","")</f>
        <v/>
      </c>
      <c r="AB479" s="377">
        <f>IF(D479&gt;C479,1,0)</f>
        <v>0</v>
      </c>
    </row>
    <row r="480" spans="1:28" ht="24.95" customHeight="1" x14ac:dyDescent="0.15">
      <c r="A480" s="502" t="s">
        <v>648</v>
      </c>
      <c r="B480" s="503"/>
      <c r="C480" s="504"/>
      <c r="D480" s="505"/>
      <c r="E480" s="505"/>
    </row>
    <row r="481" spans="1:13" ht="18.75" customHeight="1" x14ac:dyDescent="0.15">
      <c r="A481" s="704" t="s">
        <v>649</v>
      </c>
      <c r="B481" s="705"/>
      <c r="C481" s="506" t="s">
        <v>104</v>
      </c>
    </row>
    <row r="482" spans="1:13" ht="15" customHeight="1" x14ac:dyDescent="0.15">
      <c r="A482" s="706" t="s">
        <v>650</v>
      </c>
      <c r="B482" s="707"/>
      <c r="C482" s="22">
        <f>SUM(ENERO:DICIEMBRE!C482)</f>
        <v>0</v>
      </c>
    </row>
    <row r="483" spans="1:13" ht="15" customHeight="1" x14ac:dyDescent="0.15">
      <c r="A483" s="708" t="s">
        <v>651</v>
      </c>
      <c r="B483" s="709"/>
      <c r="C483" s="22">
        <f>SUM(ENERO:DICIEMBRE!C483)</f>
        <v>0</v>
      </c>
    </row>
    <row r="485" spans="1:13" ht="23.25" customHeight="1" x14ac:dyDescent="0.2">
      <c r="A485" s="509" t="s">
        <v>652</v>
      </c>
      <c r="B485" s="510"/>
      <c r="C485" s="511"/>
      <c r="D485" s="511"/>
    </row>
    <row r="486" spans="1:13" ht="23.25" customHeight="1" x14ac:dyDescent="0.15">
      <c r="A486" s="710" t="s">
        <v>653</v>
      </c>
      <c r="B486" s="711"/>
      <c r="C486" s="512" t="s">
        <v>654</v>
      </c>
      <c r="D486" s="512" t="s">
        <v>655</v>
      </c>
    </row>
    <row r="487" spans="1:13" ht="12.75" customHeight="1" x14ac:dyDescent="0.15">
      <c r="A487" s="712" t="s">
        <v>656</v>
      </c>
      <c r="B487" s="713"/>
      <c r="C487" s="22">
        <f>SUM(ENERO:DICIEMBRE!C487)</f>
        <v>10</v>
      </c>
      <c r="D487" s="22">
        <f>SUM(ENERO:DICIEMBRE!D487)</f>
        <v>57</v>
      </c>
    </row>
    <row r="488" spans="1:13" ht="12.75" customHeight="1" x14ac:dyDescent="0.15">
      <c r="A488" s="697" t="s">
        <v>657</v>
      </c>
      <c r="B488" s="698"/>
      <c r="C488" s="22">
        <f>SUM(ENERO:DICIEMBRE!C488)</f>
        <v>1</v>
      </c>
      <c r="D488" s="22">
        <f>SUM(ENERO:DICIEMBRE!D488)</f>
        <v>27</v>
      </c>
    </row>
    <row r="489" spans="1:13" ht="12.75" customHeight="1" x14ac:dyDescent="0.15">
      <c r="A489" s="697" t="s">
        <v>658</v>
      </c>
      <c r="B489" s="698"/>
      <c r="C489" s="22">
        <f>SUM(ENERO:DICIEMBRE!C489)</f>
        <v>1</v>
      </c>
      <c r="D489" s="22">
        <f>SUM(ENERO:DICIEMBRE!D489)</f>
        <v>45</v>
      </c>
    </row>
    <row r="490" spans="1:13" ht="12.75" customHeight="1" x14ac:dyDescent="0.15">
      <c r="A490" s="697" t="s">
        <v>659</v>
      </c>
      <c r="B490" s="698"/>
      <c r="C490" s="22">
        <f>SUM(ENERO:DICIEMBRE!C490)</f>
        <v>1</v>
      </c>
      <c r="D490" s="22">
        <f>SUM(ENERO:DICIEMBRE!D490)</f>
        <v>10</v>
      </c>
    </row>
    <row r="491" spans="1:13" ht="12.75" customHeight="1" x14ac:dyDescent="0.15">
      <c r="A491" s="697" t="s">
        <v>660</v>
      </c>
      <c r="B491" s="698"/>
      <c r="C491" s="22">
        <f>SUM(ENERO:DICIEMBRE!C491)</f>
        <v>5</v>
      </c>
      <c r="D491" s="22">
        <f>SUM(ENERO:DICIEMBRE!D491)</f>
        <v>99</v>
      </c>
    </row>
    <row r="492" spans="1:13" ht="12.75" customHeight="1" x14ac:dyDescent="0.15">
      <c r="A492" s="697" t="s">
        <v>661</v>
      </c>
      <c r="B492" s="698"/>
      <c r="C492" s="22">
        <f>SUM(ENERO:DICIEMBRE!C492)</f>
        <v>9</v>
      </c>
      <c r="D492" s="22">
        <f>SUM(ENERO:DICIEMBRE!D492)</f>
        <v>90</v>
      </c>
    </row>
    <row r="493" spans="1:13" ht="12.75" customHeight="1" x14ac:dyDescent="0.15">
      <c r="A493" s="699" t="s">
        <v>662</v>
      </c>
      <c r="B493" s="700"/>
      <c r="C493" s="22">
        <f>SUM(ENERO:DICIEMBRE!C493)</f>
        <v>151</v>
      </c>
      <c r="D493" s="22">
        <f>SUM(ENERO:DICIEMBRE!D493)</f>
        <v>2626</v>
      </c>
    </row>
    <row r="495" spans="1:13" ht="12.75" x14ac:dyDescent="0.2">
      <c r="A495" s="509" t="s">
        <v>663</v>
      </c>
      <c r="B495" s="515"/>
    </row>
    <row r="496" spans="1:13" ht="50.25" customHeight="1" x14ac:dyDescent="0.15">
      <c r="A496" s="688" t="s">
        <v>572</v>
      </c>
      <c r="B496" s="689"/>
      <c r="C496" s="692" t="s">
        <v>0</v>
      </c>
      <c r="D496" s="692" t="s">
        <v>573</v>
      </c>
      <c r="E496" s="694" t="s">
        <v>664</v>
      </c>
      <c r="F496" s="695"/>
      <c r="G496" s="694" t="s">
        <v>665</v>
      </c>
      <c r="H496" s="696"/>
      <c r="I496" s="695"/>
      <c r="J496" s="352" t="s">
        <v>576</v>
      </c>
      <c r="K496" s="352" t="s">
        <v>577</v>
      </c>
      <c r="L496" s="352" t="s">
        <v>578</v>
      </c>
      <c r="M496" s="369" t="s">
        <v>578</v>
      </c>
    </row>
    <row r="497" spans="1:13" ht="54.75" customHeight="1" x14ac:dyDescent="0.15">
      <c r="A497" s="690"/>
      <c r="B497" s="691"/>
      <c r="C497" s="693"/>
      <c r="D497" s="693"/>
      <c r="E497" s="516" t="s">
        <v>666</v>
      </c>
      <c r="F497" s="516" t="s">
        <v>667</v>
      </c>
      <c r="G497" s="517" t="s">
        <v>668</v>
      </c>
      <c r="H497" s="517" t="s">
        <v>669</v>
      </c>
      <c r="I497" s="518" t="s">
        <v>670</v>
      </c>
      <c r="J497" s="516" t="s">
        <v>666</v>
      </c>
      <c r="K497" s="516" t="s">
        <v>667</v>
      </c>
      <c r="L497" s="516" t="s">
        <v>666</v>
      </c>
      <c r="M497" s="516" t="s">
        <v>667</v>
      </c>
    </row>
    <row r="498" spans="1:13" ht="15" customHeight="1" x14ac:dyDescent="0.15">
      <c r="A498" s="686" t="s">
        <v>195</v>
      </c>
      <c r="B498" s="687" t="s">
        <v>195</v>
      </c>
      <c r="C498" s="519">
        <f>SUM(E498:F498)</f>
        <v>2</v>
      </c>
      <c r="D498" s="22">
        <f>SUM(ENERO:DICIEMBRE!D498)</f>
        <v>3</v>
      </c>
      <c r="E498" s="22">
        <f>SUM(ENERO:DICIEMBRE!E498)</f>
        <v>0</v>
      </c>
      <c r="F498" s="22">
        <f>SUM(ENERO:DICIEMBRE!F498)</f>
        <v>2</v>
      </c>
      <c r="G498" s="22">
        <f>SUM(ENERO:DICIEMBRE!G498)</f>
        <v>8</v>
      </c>
      <c r="H498" s="22">
        <f>SUM(ENERO:DICIEMBRE!H498)</f>
        <v>1</v>
      </c>
      <c r="I498" s="22">
        <f>SUM(ENERO:DICIEMBRE!I498)</f>
        <v>0</v>
      </c>
      <c r="J498" s="22">
        <f>SUM(ENERO:DICIEMBRE!J498)</f>
        <v>0</v>
      </c>
      <c r="K498" s="22">
        <f>SUM(ENERO:DICIEMBRE!K498)</f>
        <v>0</v>
      </c>
      <c r="L498" s="22">
        <f>SUM(ENERO:DICIEMBRE!L498)</f>
        <v>0</v>
      </c>
      <c r="M498" s="22">
        <f>SUM(ENERO:DICIEMBRE!M498)</f>
        <v>0</v>
      </c>
    </row>
    <row r="499" spans="1:13" ht="15" customHeight="1" x14ac:dyDescent="0.15">
      <c r="A499" s="686" t="s">
        <v>197</v>
      </c>
      <c r="B499" s="687" t="s">
        <v>197</v>
      </c>
      <c r="C499" s="519">
        <f>SUM(E499:F499)</f>
        <v>0</v>
      </c>
      <c r="D499" s="22">
        <f>SUM(ENERO:DICIEMBRE!D499)</f>
        <v>0</v>
      </c>
      <c r="E499" s="22">
        <f>SUM(ENERO:DICIEMBRE!E499)</f>
        <v>0</v>
      </c>
      <c r="F499" s="22">
        <f>SUM(ENERO:DICIEMBRE!F499)</f>
        <v>0</v>
      </c>
      <c r="G499" s="22">
        <f>SUM(ENERO:DICIEMBRE!G499)</f>
        <v>0</v>
      </c>
      <c r="H499" s="22">
        <f>SUM(ENERO:DICIEMBRE!H499)</f>
        <v>0</v>
      </c>
      <c r="I499" s="22">
        <f>SUM(ENERO:DICIEMBRE!I499)</f>
        <v>0</v>
      </c>
      <c r="J499" s="22">
        <f>SUM(ENERO:DICIEMBRE!J499)</f>
        <v>0</v>
      </c>
      <c r="K499" s="22">
        <f>SUM(ENERO:DICIEMBRE!K499)</f>
        <v>0</v>
      </c>
      <c r="L499" s="22">
        <f>SUM(ENERO:DICIEMBRE!L499)</f>
        <v>0</v>
      </c>
      <c r="M499" s="22">
        <f>SUM(ENERO:DICIEMBRE!M499)</f>
        <v>0</v>
      </c>
    </row>
    <row r="500" spans="1:13" ht="15" customHeight="1" x14ac:dyDescent="0.15">
      <c r="A500" s="686" t="s">
        <v>201</v>
      </c>
      <c r="B500" s="687"/>
      <c r="C500" s="519">
        <f>SUM(E500:F500)</f>
        <v>0</v>
      </c>
      <c r="D500" s="22">
        <f>SUM(ENERO:DICIEMBRE!D500)</f>
        <v>0</v>
      </c>
      <c r="E500" s="22">
        <f>SUM(ENERO:DICIEMBRE!E500)</f>
        <v>0</v>
      </c>
      <c r="F500" s="22">
        <f>SUM(ENERO:DICIEMBRE!F500)</f>
        <v>0</v>
      </c>
      <c r="G500" s="22">
        <f>SUM(ENERO:DICIEMBRE!G500)</f>
        <v>0</v>
      </c>
      <c r="H500" s="22">
        <f>SUM(ENERO:DICIEMBRE!H500)</f>
        <v>0</v>
      </c>
      <c r="I500" s="22">
        <f>SUM(ENERO:DICIEMBRE!I500)</f>
        <v>0</v>
      </c>
      <c r="J500" s="22">
        <f>SUM(ENERO:DICIEMBRE!J500)</f>
        <v>0</v>
      </c>
      <c r="K500" s="22">
        <f>SUM(ENERO:DICIEMBRE!K500)</f>
        <v>0</v>
      </c>
      <c r="L500" s="22">
        <f>SUM(ENERO:DICIEMBRE!L500)</f>
        <v>0</v>
      </c>
      <c r="M500" s="22">
        <f>SUM(ENERO:DICIEMBRE!M500)</f>
        <v>0</v>
      </c>
    </row>
    <row r="501" spans="1:13" ht="15" customHeight="1" x14ac:dyDescent="0.15">
      <c r="A501" s="686" t="s">
        <v>207</v>
      </c>
      <c r="B501" s="687"/>
      <c r="C501" s="519">
        <f>SUM(E501:F501)</f>
        <v>0</v>
      </c>
      <c r="D501" s="22">
        <f>SUM(ENERO:DICIEMBRE!D501)</f>
        <v>0</v>
      </c>
      <c r="E501" s="22">
        <f>SUM(ENERO:DICIEMBRE!E501)</f>
        <v>0</v>
      </c>
      <c r="F501" s="22">
        <f>SUM(ENERO:DICIEMBRE!F501)</f>
        <v>0</v>
      </c>
      <c r="G501" s="22">
        <f>SUM(ENERO:DICIEMBRE!G501)</f>
        <v>0</v>
      </c>
      <c r="H501" s="22">
        <f>SUM(ENERO:DICIEMBRE!H501)</f>
        <v>0</v>
      </c>
      <c r="I501" s="22">
        <f>SUM(ENERO:DICIEMBRE!I501)</f>
        <v>0</v>
      </c>
      <c r="J501" s="22">
        <f>SUM(ENERO:DICIEMBRE!J501)</f>
        <v>0</v>
      </c>
      <c r="K501" s="22">
        <f>SUM(ENERO:DICIEMBRE!K501)</f>
        <v>0</v>
      </c>
      <c r="L501" s="22">
        <f>SUM(ENERO:DICIEMBRE!L501)</f>
        <v>0</v>
      </c>
      <c r="M501" s="22">
        <f>SUM(ENERO:DICIEMBRE!M501)</f>
        <v>0</v>
      </c>
    </row>
    <row r="502" spans="1:13" ht="15" customHeight="1" x14ac:dyDescent="0.15">
      <c r="A502" s="686" t="s">
        <v>227</v>
      </c>
      <c r="B502" s="687"/>
      <c r="C502" s="519">
        <f>SUM(E502:F502)</f>
        <v>0</v>
      </c>
      <c r="D502" s="22">
        <f>SUM(ENERO:DICIEMBRE!D502)</f>
        <v>0</v>
      </c>
      <c r="E502" s="22">
        <f>SUM(ENERO:DICIEMBRE!E502)</f>
        <v>0</v>
      </c>
      <c r="F502" s="22">
        <f>SUM(ENERO:DICIEMBRE!F502)</f>
        <v>0</v>
      </c>
      <c r="G502" s="22">
        <f>SUM(ENERO:DICIEMBRE!G502)</f>
        <v>0</v>
      </c>
      <c r="H502" s="22">
        <f>SUM(ENERO:DICIEMBRE!H502)</f>
        <v>0</v>
      </c>
      <c r="I502" s="22">
        <f>SUM(ENERO:DICIEMBRE!I502)</f>
        <v>0</v>
      </c>
      <c r="J502" s="22">
        <f>SUM(ENERO:DICIEMBRE!J502)</f>
        <v>0</v>
      </c>
      <c r="K502" s="22">
        <f>SUM(ENERO:DICIEMBRE!K502)</f>
        <v>0</v>
      </c>
      <c r="L502" s="22">
        <f>SUM(ENERO:DICIEMBRE!L502)</f>
        <v>0</v>
      </c>
      <c r="M502" s="22">
        <f>SUM(ENERO:DICIEMBRE!M502)</f>
        <v>0</v>
      </c>
    </row>
    <row r="503" spans="1:13" ht="15" customHeight="1" x14ac:dyDescent="0.15">
      <c r="A503" s="521"/>
      <c r="B503" s="523" t="s">
        <v>671</v>
      </c>
      <c r="C503" s="519">
        <f t="shared" ref="C503:I503" si="22">SUM(C498:C502)</f>
        <v>2</v>
      </c>
      <c r="D503" s="519">
        <f t="shared" si="22"/>
        <v>3</v>
      </c>
      <c r="E503" s="519">
        <f t="shared" si="22"/>
        <v>0</v>
      </c>
      <c r="F503" s="519">
        <f t="shared" si="22"/>
        <v>2</v>
      </c>
      <c r="G503" s="519">
        <f t="shared" si="22"/>
        <v>8</v>
      </c>
      <c r="H503" s="519">
        <f t="shared" si="22"/>
        <v>1</v>
      </c>
      <c r="I503" s="519">
        <f t="shared" si="22"/>
        <v>0</v>
      </c>
      <c r="J503" s="519">
        <f>SUM(J498:J502)</f>
        <v>0</v>
      </c>
      <c r="K503" s="519">
        <f t="shared" ref="K503" si="23">SUM(K498:K502)</f>
        <v>0</v>
      </c>
      <c r="L503" s="519">
        <f>SUM(L498:L502)</f>
        <v>0</v>
      </c>
      <c r="M503" s="519">
        <f t="shared" ref="M503" si="24">SUM(M498:M502)</f>
        <v>0</v>
      </c>
    </row>
    <row r="504" spans="1:13" ht="24" customHeight="1" x14ac:dyDescent="0.15">
      <c r="A504" s="676" t="s">
        <v>672</v>
      </c>
      <c r="B504" s="677"/>
      <c r="C504" s="519">
        <f>SUM(E504:F504)</f>
        <v>0</v>
      </c>
      <c r="D504" s="22">
        <f>SUM(ENERO:DICIEMBRE!D504)</f>
        <v>0</v>
      </c>
      <c r="E504" s="22">
        <f>SUM(ENERO:DICIEMBRE!E504)</f>
        <v>0</v>
      </c>
      <c r="F504" s="22">
        <f>SUM(ENERO:DICIEMBRE!F504)</f>
        <v>0</v>
      </c>
      <c r="G504" s="22">
        <f>SUM(ENERO:DICIEMBRE!G504)</f>
        <v>0</v>
      </c>
      <c r="H504" s="22">
        <f>SUM(ENERO:DICIEMBRE!H504)</f>
        <v>0</v>
      </c>
      <c r="I504" s="22">
        <f>SUM(ENERO:DICIEMBRE!I504)</f>
        <v>0</v>
      </c>
      <c r="J504" s="22">
        <f>SUM(ENERO:DICIEMBRE!J504)</f>
        <v>0</v>
      </c>
      <c r="K504" s="22">
        <f>SUM(ENERO:DICIEMBRE!K504)</f>
        <v>0</v>
      </c>
      <c r="L504" s="22">
        <f>SUM(ENERO:DICIEMBRE!L504)</f>
        <v>0</v>
      </c>
      <c r="M504" s="22">
        <f>SUM(ENERO:DICIEMBRE!M504)</f>
        <v>0</v>
      </c>
    </row>
    <row r="505" spans="1:13" ht="15" customHeight="1" x14ac:dyDescent="0.15">
      <c r="A505" s="676" t="s">
        <v>673</v>
      </c>
      <c r="B505" s="677"/>
      <c r="C505" s="519">
        <f>SUM(E505:F505)</f>
        <v>0</v>
      </c>
      <c r="D505" s="22">
        <f>SUM(ENERO:DICIEMBRE!D505)</f>
        <v>0</v>
      </c>
      <c r="E505" s="22">
        <f>SUM(ENERO:DICIEMBRE!E505)</f>
        <v>0</v>
      </c>
      <c r="F505" s="22">
        <f>SUM(ENERO:DICIEMBRE!F505)</f>
        <v>0</v>
      </c>
      <c r="G505" s="22">
        <f>SUM(ENERO:DICIEMBRE!G505)</f>
        <v>0</v>
      </c>
      <c r="H505" s="22">
        <f>SUM(ENERO:DICIEMBRE!H505)</f>
        <v>0</v>
      </c>
      <c r="I505" s="22">
        <f>SUM(ENERO:DICIEMBRE!I505)</f>
        <v>0</v>
      </c>
      <c r="J505" s="22">
        <f>SUM(ENERO:DICIEMBRE!J505)</f>
        <v>0</v>
      </c>
      <c r="K505" s="22">
        <f>SUM(ENERO:DICIEMBRE!K505)</f>
        <v>0</v>
      </c>
      <c r="L505" s="22">
        <f>SUM(ENERO:DICIEMBRE!L505)</f>
        <v>0</v>
      </c>
      <c r="M505" s="22">
        <f>SUM(ENERO:DICIEMBRE!M505)</f>
        <v>0</v>
      </c>
    </row>
    <row r="506" spans="1:13" ht="15" customHeight="1" x14ac:dyDescent="0.15">
      <c r="A506" s="676" t="s">
        <v>674</v>
      </c>
      <c r="B506" s="677"/>
      <c r="C506" s="519">
        <f>SUM(E506:F506)</f>
        <v>0</v>
      </c>
      <c r="D506" s="22">
        <f>SUM(ENERO:DICIEMBRE!D506)</f>
        <v>0</v>
      </c>
      <c r="E506" s="22">
        <f>SUM(ENERO:DICIEMBRE!E506)</f>
        <v>0</v>
      </c>
      <c r="F506" s="22">
        <f>SUM(ENERO:DICIEMBRE!F506)</f>
        <v>0</v>
      </c>
      <c r="G506" s="22">
        <f>SUM(ENERO:DICIEMBRE!G506)</f>
        <v>0</v>
      </c>
      <c r="H506" s="22">
        <f>SUM(ENERO:DICIEMBRE!H506)</f>
        <v>0</v>
      </c>
      <c r="I506" s="22">
        <f>SUM(ENERO:DICIEMBRE!I506)</f>
        <v>0</v>
      </c>
      <c r="J506" s="22">
        <f>SUM(ENERO:DICIEMBRE!J506)</f>
        <v>0</v>
      </c>
      <c r="K506" s="22">
        <f>SUM(ENERO:DICIEMBRE!K506)</f>
        <v>0</v>
      </c>
      <c r="L506" s="22">
        <f>SUM(ENERO:DICIEMBRE!L506)</f>
        <v>0</v>
      </c>
      <c r="M506" s="22">
        <f>SUM(ENERO:DICIEMBRE!M506)</f>
        <v>0</v>
      </c>
    </row>
    <row r="507" spans="1:13" ht="15" customHeight="1" x14ac:dyDescent="0.15">
      <c r="A507" s="676" t="s">
        <v>675</v>
      </c>
      <c r="B507" s="677"/>
      <c r="C507" s="519">
        <f>SUM(E507:F507)</f>
        <v>0</v>
      </c>
      <c r="D507" s="22">
        <f>SUM(ENERO:DICIEMBRE!D507)</f>
        <v>0</v>
      </c>
      <c r="E507" s="22">
        <f>SUM(ENERO:DICIEMBRE!E507)</f>
        <v>0</v>
      </c>
      <c r="F507" s="22">
        <f>SUM(ENERO:DICIEMBRE!F507)</f>
        <v>0</v>
      </c>
      <c r="G507" s="22">
        <f>SUM(ENERO:DICIEMBRE!G507)</f>
        <v>0</v>
      </c>
      <c r="H507" s="22">
        <f>SUM(ENERO:DICIEMBRE!H507)</f>
        <v>0</v>
      </c>
      <c r="I507" s="22">
        <f>SUM(ENERO:DICIEMBRE!I507)</f>
        <v>0</v>
      </c>
      <c r="J507" s="22">
        <f>SUM(ENERO:DICIEMBRE!J507)</f>
        <v>0</v>
      </c>
      <c r="K507" s="22">
        <f>SUM(ENERO:DICIEMBRE!K507)</f>
        <v>0</v>
      </c>
      <c r="L507" s="22">
        <f>SUM(ENERO:DICIEMBRE!L507)</f>
        <v>0</v>
      </c>
      <c r="M507" s="22">
        <f>SUM(ENERO:DICIEMBRE!M507)</f>
        <v>0</v>
      </c>
    </row>
    <row r="508" spans="1:13" ht="15" customHeight="1" x14ac:dyDescent="0.15">
      <c r="A508" s="684" t="s">
        <v>676</v>
      </c>
      <c r="B508" s="685"/>
      <c r="C508" s="519">
        <f t="shared" ref="C508:M508" si="25">SUM(C504:C507)</f>
        <v>0</v>
      </c>
      <c r="D508" s="519">
        <f t="shared" si="25"/>
        <v>0</v>
      </c>
      <c r="E508" s="519">
        <f t="shared" si="25"/>
        <v>0</v>
      </c>
      <c r="F508" s="519">
        <f t="shared" si="25"/>
        <v>0</v>
      </c>
      <c r="G508" s="519">
        <f t="shared" si="25"/>
        <v>0</v>
      </c>
      <c r="H508" s="519">
        <f t="shared" si="25"/>
        <v>0</v>
      </c>
      <c r="I508" s="519">
        <f t="shared" si="25"/>
        <v>0</v>
      </c>
      <c r="J508" s="519">
        <f t="shared" si="25"/>
        <v>0</v>
      </c>
      <c r="K508" s="519">
        <f t="shared" si="25"/>
        <v>0</v>
      </c>
      <c r="L508" s="519">
        <f t="shared" si="25"/>
        <v>0</v>
      </c>
      <c r="M508" s="519">
        <f t="shared" si="25"/>
        <v>0</v>
      </c>
    </row>
    <row r="509" spans="1:13" ht="15" customHeight="1" x14ac:dyDescent="0.15">
      <c r="A509" s="676" t="s">
        <v>677</v>
      </c>
      <c r="B509" s="677"/>
      <c r="C509" s="519">
        <f t="shared" ref="C509" si="26">SUM(E509:F509)</f>
        <v>0</v>
      </c>
      <c r="D509" s="22">
        <f>SUM(ENERO:DICIEMBRE!D509)</f>
        <v>0</v>
      </c>
      <c r="E509" s="22">
        <f>SUM(ENERO:DICIEMBRE!E509)</f>
        <v>0</v>
      </c>
      <c r="F509" s="22">
        <f>SUM(ENERO:DICIEMBRE!F509)</f>
        <v>0</v>
      </c>
      <c r="G509" s="22">
        <f>SUM(ENERO:DICIEMBRE!G509)</f>
        <v>0</v>
      </c>
      <c r="H509" s="22">
        <f>SUM(ENERO:DICIEMBRE!H509)</f>
        <v>0</v>
      </c>
      <c r="I509" s="22">
        <f>SUM(ENERO:DICIEMBRE!I509)</f>
        <v>0</v>
      </c>
      <c r="J509" s="22">
        <f>SUM(ENERO:DICIEMBRE!J509)</f>
        <v>0</v>
      </c>
      <c r="K509" s="22">
        <f>SUM(ENERO:DICIEMBRE!K509)</f>
        <v>0</v>
      </c>
      <c r="L509" s="22">
        <f>SUM(ENERO:DICIEMBRE!L509)</f>
        <v>0</v>
      </c>
      <c r="M509" s="22">
        <f>SUM(ENERO:DICIEMBRE!M509)</f>
        <v>0</v>
      </c>
    </row>
    <row r="510" spans="1:13" ht="15" customHeight="1" x14ac:dyDescent="0.15">
      <c r="A510" s="676" t="s">
        <v>678</v>
      </c>
      <c r="B510" s="677"/>
      <c r="C510" s="519">
        <f>SUM(E510:F510)</f>
        <v>0</v>
      </c>
      <c r="D510" s="22">
        <f>SUM(ENERO:DICIEMBRE!D510)</f>
        <v>0</v>
      </c>
      <c r="E510" s="22">
        <f>SUM(ENERO:DICIEMBRE!E510)</f>
        <v>0</v>
      </c>
      <c r="F510" s="22">
        <f>SUM(ENERO:DICIEMBRE!F510)</f>
        <v>0</v>
      </c>
      <c r="G510" s="22">
        <f>SUM(ENERO:DICIEMBRE!G510)</f>
        <v>0</v>
      </c>
      <c r="H510" s="22">
        <f>SUM(ENERO:DICIEMBRE!H510)</f>
        <v>0</v>
      </c>
      <c r="I510" s="22">
        <f>SUM(ENERO:DICIEMBRE!I510)</f>
        <v>0</v>
      </c>
      <c r="J510" s="22">
        <f>SUM(ENERO:DICIEMBRE!J510)</f>
        <v>0</v>
      </c>
      <c r="K510" s="22">
        <f>SUM(ENERO:DICIEMBRE!K510)</f>
        <v>0</v>
      </c>
      <c r="L510" s="22">
        <f>SUM(ENERO:DICIEMBRE!L510)</f>
        <v>0</v>
      </c>
      <c r="M510" s="22">
        <f>SUM(ENERO:DICIEMBRE!M510)</f>
        <v>0</v>
      </c>
    </row>
    <row r="511" spans="1:13" ht="15" customHeight="1" x14ac:dyDescent="0.15">
      <c r="A511" s="676" t="s">
        <v>679</v>
      </c>
      <c r="B511" s="677"/>
      <c r="C511" s="519">
        <f>SUM(E511:F511)</f>
        <v>0</v>
      </c>
      <c r="D511" s="22">
        <f>SUM(ENERO:DICIEMBRE!D511)</f>
        <v>0</v>
      </c>
      <c r="E511" s="22">
        <f>SUM(ENERO:DICIEMBRE!E511)</f>
        <v>0</v>
      </c>
      <c r="F511" s="22">
        <f>SUM(ENERO:DICIEMBRE!F511)</f>
        <v>0</v>
      </c>
      <c r="G511" s="22">
        <f>SUM(ENERO:DICIEMBRE!G511)</f>
        <v>0</v>
      </c>
      <c r="H511" s="22">
        <f>SUM(ENERO:DICIEMBRE!H511)</f>
        <v>0</v>
      </c>
      <c r="I511" s="22">
        <f>SUM(ENERO:DICIEMBRE!I511)</f>
        <v>0</v>
      </c>
      <c r="J511" s="22">
        <f>SUM(ENERO:DICIEMBRE!J511)</f>
        <v>0</v>
      </c>
      <c r="K511" s="22">
        <f>SUM(ENERO:DICIEMBRE!K511)</f>
        <v>0</v>
      </c>
      <c r="L511" s="22">
        <f>SUM(ENERO:DICIEMBRE!L511)</f>
        <v>0</v>
      </c>
      <c r="M511" s="22">
        <f>SUM(ENERO:DICIEMBRE!M511)</f>
        <v>0</v>
      </c>
    </row>
    <row r="512" spans="1:13" ht="15" customHeight="1" x14ac:dyDescent="0.15">
      <c r="A512" s="521"/>
      <c r="B512" s="524" t="s">
        <v>680</v>
      </c>
      <c r="C512" s="519">
        <f t="shared" ref="C512:M512" si="27">SUM(C509:C511)</f>
        <v>0</v>
      </c>
      <c r="D512" s="519">
        <f t="shared" si="27"/>
        <v>0</v>
      </c>
      <c r="E512" s="519">
        <f t="shared" si="27"/>
        <v>0</v>
      </c>
      <c r="F512" s="519">
        <f t="shared" si="27"/>
        <v>0</v>
      </c>
      <c r="G512" s="519">
        <f t="shared" si="27"/>
        <v>0</v>
      </c>
      <c r="H512" s="519">
        <f t="shared" si="27"/>
        <v>0</v>
      </c>
      <c r="I512" s="519">
        <f t="shared" si="27"/>
        <v>0</v>
      </c>
      <c r="J512" s="519">
        <f t="shared" si="27"/>
        <v>0</v>
      </c>
      <c r="K512" s="519">
        <f t="shared" si="27"/>
        <v>0</v>
      </c>
      <c r="L512" s="519">
        <f t="shared" si="27"/>
        <v>0</v>
      </c>
      <c r="M512" s="519">
        <f t="shared" si="27"/>
        <v>0</v>
      </c>
    </row>
    <row r="513" spans="1:13" ht="15" customHeight="1" x14ac:dyDescent="0.15">
      <c r="A513" s="676" t="s">
        <v>681</v>
      </c>
      <c r="B513" s="677"/>
      <c r="C513" s="519">
        <f>SUM(E513:F513)</f>
        <v>0</v>
      </c>
      <c r="D513" s="22">
        <f>SUM(ENERO:DICIEMBRE!D513)</f>
        <v>0</v>
      </c>
      <c r="E513" s="22">
        <f>SUM(ENERO:DICIEMBRE!E513)</f>
        <v>0</v>
      </c>
      <c r="F513" s="22">
        <f>SUM(ENERO:DICIEMBRE!F513)</f>
        <v>0</v>
      </c>
      <c r="G513" s="22">
        <f>SUM(ENERO:DICIEMBRE!G513)</f>
        <v>0</v>
      </c>
      <c r="H513" s="22">
        <f>SUM(ENERO:DICIEMBRE!H513)</f>
        <v>0</v>
      </c>
      <c r="I513" s="22">
        <f>SUM(ENERO:DICIEMBRE!I513)</f>
        <v>0</v>
      </c>
      <c r="J513" s="22">
        <f>SUM(ENERO:DICIEMBRE!J513)</f>
        <v>0</v>
      </c>
      <c r="K513" s="22">
        <f>SUM(ENERO:DICIEMBRE!K513)</f>
        <v>0</v>
      </c>
      <c r="L513" s="22">
        <f>SUM(ENERO:DICIEMBRE!L513)</f>
        <v>0</v>
      </c>
      <c r="M513" s="22">
        <f>SUM(ENERO:DICIEMBRE!M513)</f>
        <v>0</v>
      </c>
    </row>
    <row r="514" spans="1:13" ht="15" customHeight="1" x14ac:dyDescent="0.15">
      <c r="A514" s="678" t="s">
        <v>682</v>
      </c>
      <c r="B514" s="679"/>
      <c r="C514" s="519">
        <f>SUM(E514:F514)</f>
        <v>0</v>
      </c>
      <c r="D514" s="22">
        <f>SUM(ENERO:DICIEMBRE!D514)</f>
        <v>0</v>
      </c>
      <c r="E514" s="22">
        <f>SUM(ENERO:DICIEMBRE!E514)</f>
        <v>0</v>
      </c>
      <c r="F514" s="22">
        <f>SUM(ENERO:DICIEMBRE!F514)</f>
        <v>0</v>
      </c>
      <c r="G514" s="22">
        <f>SUM(ENERO:DICIEMBRE!G514)</f>
        <v>2</v>
      </c>
      <c r="H514" s="22">
        <f>SUM(ENERO:DICIEMBRE!H514)</f>
        <v>0</v>
      </c>
      <c r="I514" s="22">
        <f>SUM(ENERO:DICIEMBRE!I514)</f>
        <v>0</v>
      </c>
      <c r="J514" s="22">
        <f>SUM(ENERO:DICIEMBRE!J514)</f>
        <v>0</v>
      </c>
      <c r="K514" s="22">
        <f>SUM(ENERO:DICIEMBRE!K514)</f>
        <v>0</v>
      </c>
      <c r="L514" s="22">
        <f>SUM(ENERO:DICIEMBRE!L514)</f>
        <v>0</v>
      </c>
      <c r="M514" s="22">
        <f>SUM(ENERO:DICIEMBRE!M514)</f>
        <v>0</v>
      </c>
    </row>
    <row r="515" spans="1:13" ht="15" customHeight="1" x14ac:dyDescent="0.15">
      <c r="A515" s="676" t="s">
        <v>683</v>
      </c>
      <c r="B515" s="677"/>
      <c r="C515" s="519">
        <f>SUM(E515:F515)</f>
        <v>0</v>
      </c>
      <c r="D515" s="22">
        <f>SUM(ENERO:DICIEMBRE!D515)</f>
        <v>0</v>
      </c>
      <c r="E515" s="22">
        <f>SUM(ENERO:DICIEMBRE!E515)</f>
        <v>0</v>
      </c>
      <c r="F515" s="22">
        <f>SUM(ENERO:DICIEMBRE!F515)</f>
        <v>0</v>
      </c>
      <c r="G515" s="22">
        <f>SUM(ENERO:DICIEMBRE!G515)</f>
        <v>0</v>
      </c>
      <c r="H515" s="22">
        <f>SUM(ENERO:DICIEMBRE!H515)</f>
        <v>0</v>
      </c>
      <c r="I515" s="22">
        <f>SUM(ENERO:DICIEMBRE!I515)</f>
        <v>0</v>
      </c>
      <c r="J515" s="22">
        <f>SUM(ENERO:DICIEMBRE!J515)</f>
        <v>0</v>
      </c>
      <c r="K515" s="22">
        <f>SUM(ENERO:DICIEMBRE!K515)</f>
        <v>0</v>
      </c>
      <c r="L515" s="22">
        <f>SUM(ENERO:DICIEMBRE!L515)</f>
        <v>0</v>
      </c>
      <c r="M515" s="22">
        <f>SUM(ENERO:DICIEMBRE!M515)</f>
        <v>0</v>
      </c>
    </row>
    <row r="516" spans="1:13" ht="15" customHeight="1" x14ac:dyDescent="0.15">
      <c r="A516" s="521"/>
      <c r="B516" s="524" t="s">
        <v>684</v>
      </c>
      <c r="C516" s="519">
        <f>SUM(C513:C515)</f>
        <v>0</v>
      </c>
      <c r="D516" s="519">
        <f t="shared" ref="D516:F516" si="28">SUM(D513:D515)</f>
        <v>0</v>
      </c>
      <c r="E516" s="519">
        <f t="shared" si="28"/>
        <v>0</v>
      </c>
      <c r="F516" s="519">
        <f t="shared" si="28"/>
        <v>0</v>
      </c>
      <c r="G516" s="519">
        <f>SUM(G513:G515)</f>
        <v>2</v>
      </c>
      <c r="H516" s="519">
        <f>SUM(H513:H515)</f>
        <v>0</v>
      </c>
      <c r="I516" s="519">
        <f>SUM(I513:I515)</f>
        <v>0</v>
      </c>
      <c r="J516" s="519">
        <f t="shared" ref="J516:M516" si="29">SUM(J513:J515)</f>
        <v>0</v>
      </c>
      <c r="K516" s="519">
        <f t="shared" si="29"/>
        <v>0</v>
      </c>
      <c r="L516" s="519">
        <f t="shared" si="29"/>
        <v>0</v>
      </c>
      <c r="M516" s="519">
        <f t="shared" si="29"/>
        <v>0</v>
      </c>
    </row>
    <row r="517" spans="1:13" ht="15" customHeight="1" x14ac:dyDescent="0.15">
      <c r="A517" s="682" t="s">
        <v>685</v>
      </c>
      <c r="B517" s="683" t="s">
        <v>46</v>
      </c>
      <c r="C517" s="519">
        <f t="shared" ref="C517:C524" si="30">SUM(E517:F517)</f>
        <v>1</v>
      </c>
      <c r="D517" s="22">
        <f>SUM(ENERO:DICIEMBRE!D517)</f>
        <v>3</v>
      </c>
      <c r="E517" s="22">
        <f>SUM(ENERO:DICIEMBRE!E517)</f>
        <v>0</v>
      </c>
      <c r="F517" s="22">
        <f>SUM(ENERO:DICIEMBRE!F517)</f>
        <v>1</v>
      </c>
      <c r="G517" s="22">
        <f>SUM(ENERO:DICIEMBRE!G517)</f>
        <v>16</v>
      </c>
      <c r="H517" s="22">
        <f>SUM(ENERO:DICIEMBRE!H517)</f>
        <v>1</v>
      </c>
      <c r="I517" s="22">
        <f>SUM(ENERO:DICIEMBRE!I517)</f>
        <v>0</v>
      </c>
      <c r="J517" s="22">
        <f>SUM(ENERO:DICIEMBRE!J517)</f>
        <v>0</v>
      </c>
      <c r="K517" s="22">
        <f>SUM(ENERO:DICIEMBRE!K517)</f>
        <v>0</v>
      </c>
      <c r="L517" s="22">
        <f>SUM(ENERO:DICIEMBRE!L517)</f>
        <v>0</v>
      </c>
      <c r="M517" s="22">
        <f>SUM(ENERO:DICIEMBRE!M517)</f>
        <v>0</v>
      </c>
    </row>
    <row r="518" spans="1:13" ht="15" customHeight="1" x14ac:dyDescent="0.15">
      <c r="A518" s="682" t="s">
        <v>686</v>
      </c>
      <c r="B518" s="683" t="s">
        <v>686</v>
      </c>
      <c r="C518" s="519">
        <f t="shared" si="30"/>
        <v>0</v>
      </c>
      <c r="D518" s="22">
        <f>SUM(ENERO:DICIEMBRE!D518)</f>
        <v>0</v>
      </c>
      <c r="E518" s="22">
        <f>SUM(ENERO:DICIEMBRE!E518)</f>
        <v>0</v>
      </c>
      <c r="F518" s="22">
        <f>SUM(ENERO:DICIEMBRE!F518)</f>
        <v>0</v>
      </c>
      <c r="G518" s="22">
        <f>SUM(ENERO:DICIEMBRE!G518)</f>
        <v>0</v>
      </c>
      <c r="H518" s="22">
        <f>SUM(ENERO:DICIEMBRE!H518)</f>
        <v>0</v>
      </c>
      <c r="I518" s="22">
        <f>SUM(ENERO:DICIEMBRE!I518)</f>
        <v>0</v>
      </c>
      <c r="J518" s="22">
        <f>SUM(ENERO:DICIEMBRE!J518)</f>
        <v>0</v>
      </c>
      <c r="K518" s="22">
        <f>SUM(ENERO:DICIEMBRE!K518)</f>
        <v>0</v>
      </c>
      <c r="L518" s="22">
        <f>SUM(ENERO:DICIEMBRE!L518)</f>
        <v>0</v>
      </c>
      <c r="M518" s="22">
        <f>SUM(ENERO:DICIEMBRE!M518)</f>
        <v>0</v>
      </c>
    </row>
    <row r="519" spans="1:13" ht="15" customHeight="1" x14ac:dyDescent="0.15">
      <c r="A519" s="682" t="s">
        <v>687</v>
      </c>
      <c r="B519" s="683" t="s">
        <v>687</v>
      </c>
      <c r="C519" s="519">
        <f t="shared" si="30"/>
        <v>1</v>
      </c>
      <c r="D519" s="22">
        <f>SUM(ENERO:DICIEMBRE!D519)</f>
        <v>1</v>
      </c>
      <c r="E519" s="22">
        <f>SUM(ENERO:DICIEMBRE!E519)</f>
        <v>0</v>
      </c>
      <c r="F519" s="22">
        <f>SUM(ENERO:DICIEMBRE!F519)</f>
        <v>1</v>
      </c>
      <c r="G519" s="22">
        <f>SUM(ENERO:DICIEMBRE!G519)</f>
        <v>2</v>
      </c>
      <c r="H519" s="22">
        <f>SUM(ENERO:DICIEMBRE!H519)</f>
        <v>1</v>
      </c>
      <c r="I519" s="22">
        <f>SUM(ENERO:DICIEMBRE!I519)</f>
        <v>0</v>
      </c>
      <c r="J519" s="22">
        <f>SUM(ENERO:DICIEMBRE!J519)</f>
        <v>0</v>
      </c>
      <c r="K519" s="22">
        <f>SUM(ENERO:DICIEMBRE!K519)</f>
        <v>0</v>
      </c>
      <c r="L519" s="22">
        <f>SUM(ENERO:DICIEMBRE!L519)</f>
        <v>0</v>
      </c>
      <c r="M519" s="22">
        <f>SUM(ENERO:DICIEMBRE!M519)</f>
        <v>0</v>
      </c>
    </row>
    <row r="520" spans="1:13" ht="15" customHeight="1" x14ac:dyDescent="0.15">
      <c r="A520" s="680" t="s">
        <v>49</v>
      </c>
      <c r="B520" s="681"/>
      <c r="C520" s="519">
        <f t="shared" si="30"/>
        <v>1</v>
      </c>
      <c r="D520" s="22">
        <f>SUM(ENERO:DICIEMBRE!D520)</f>
        <v>7</v>
      </c>
      <c r="E520" s="22">
        <f>SUM(ENERO:DICIEMBRE!E520)</f>
        <v>0</v>
      </c>
      <c r="F520" s="22">
        <f>SUM(ENERO:DICIEMBRE!F520)</f>
        <v>1</v>
      </c>
      <c r="G520" s="22">
        <f>SUM(ENERO:DICIEMBRE!G520)</f>
        <v>63</v>
      </c>
      <c r="H520" s="22">
        <f>SUM(ENERO:DICIEMBRE!H520)</f>
        <v>1</v>
      </c>
      <c r="I520" s="22">
        <f>SUM(ENERO:DICIEMBRE!I520)</f>
        <v>0</v>
      </c>
      <c r="J520" s="22">
        <f>SUM(ENERO:DICIEMBRE!J520)</f>
        <v>0</v>
      </c>
      <c r="K520" s="22">
        <f>SUM(ENERO:DICIEMBRE!K520)</f>
        <v>0</v>
      </c>
      <c r="L520" s="22">
        <f>SUM(ENERO:DICIEMBRE!L520)</f>
        <v>0</v>
      </c>
      <c r="M520" s="22">
        <f>SUM(ENERO:DICIEMBRE!M520)</f>
        <v>0</v>
      </c>
    </row>
    <row r="521" spans="1:13" ht="15" customHeight="1" x14ac:dyDescent="0.15">
      <c r="A521" s="680" t="s">
        <v>89</v>
      </c>
      <c r="B521" s="681" t="s">
        <v>89</v>
      </c>
      <c r="C521" s="519">
        <f t="shared" si="30"/>
        <v>0</v>
      </c>
      <c r="D521" s="22">
        <f>SUM(ENERO:DICIEMBRE!D521)</f>
        <v>0</v>
      </c>
      <c r="E521" s="22">
        <f>SUM(ENERO:DICIEMBRE!E521)</f>
        <v>0</v>
      </c>
      <c r="F521" s="22">
        <f>SUM(ENERO:DICIEMBRE!F521)</f>
        <v>0</v>
      </c>
      <c r="G521" s="22">
        <f>SUM(ENERO:DICIEMBRE!G521)</f>
        <v>0</v>
      </c>
      <c r="H521" s="22">
        <f>SUM(ENERO:DICIEMBRE!H521)</f>
        <v>0</v>
      </c>
      <c r="I521" s="22">
        <f>SUM(ENERO:DICIEMBRE!I521)</f>
        <v>0</v>
      </c>
      <c r="J521" s="22">
        <f>SUM(ENERO:DICIEMBRE!J521)</f>
        <v>0</v>
      </c>
      <c r="K521" s="22">
        <f>SUM(ENERO:DICIEMBRE!K521)</f>
        <v>0</v>
      </c>
      <c r="L521" s="22">
        <f>SUM(ENERO:DICIEMBRE!L521)</f>
        <v>0</v>
      </c>
      <c r="M521" s="22">
        <f>SUM(ENERO:DICIEMBRE!M521)</f>
        <v>0</v>
      </c>
    </row>
    <row r="522" spans="1:13" ht="15" customHeight="1" x14ac:dyDescent="0.15">
      <c r="A522" s="676" t="s">
        <v>71</v>
      </c>
      <c r="B522" s="677"/>
      <c r="C522" s="519">
        <f t="shared" si="30"/>
        <v>1</v>
      </c>
      <c r="D522" s="22">
        <f>SUM(ENERO:DICIEMBRE!D522)</f>
        <v>1</v>
      </c>
      <c r="E522" s="22">
        <f>SUM(ENERO:DICIEMBRE!E522)</f>
        <v>0</v>
      </c>
      <c r="F522" s="22">
        <f>SUM(ENERO:DICIEMBRE!F522)</f>
        <v>1</v>
      </c>
      <c r="G522" s="22">
        <f>SUM(ENERO:DICIEMBRE!G522)</f>
        <v>1</v>
      </c>
      <c r="H522" s="22">
        <f>SUM(ENERO:DICIEMBRE!H522)</f>
        <v>1</v>
      </c>
      <c r="I522" s="22">
        <f>SUM(ENERO:DICIEMBRE!I522)</f>
        <v>0</v>
      </c>
      <c r="J522" s="22">
        <f>SUM(ENERO:DICIEMBRE!J522)</f>
        <v>0</v>
      </c>
      <c r="K522" s="22">
        <f>SUM(ENERO:DICIEMBRE!K522)</f>
        <v>0</v>
      </c>
      <c r="L522" s="22">
        <f>SUM(ENERO:DICIEMBRE!L522)</f>
        <v>0</v>
      </c>
      <c r="M522" s="22">
        <f>SUM(ENERO:DICIEMBRE!M522)</f>
        <v>0</v>
      </c>
    </row>
    <row r="523" spans="1:13" ht="24" customHeight="1" x14ac:dyDescent="0.15">
      <c r="A523" s="680" t="s">
        <v>688</v>
      </c>
      <c r="B523" s="681" t="s">
        <v>688</v>
      </c>
      <c r="C523" s="519">
        <f t="shared" si="30"/>
        <v>0</v>
      </c>
      <c r="D523" s="22">
        <f>SUM(ENERO:DICIEMBRE!D523)</f>
        <v>0</v>
      </c>
      <c r="E523" s="22">
        <f>SUM(ENERO:DICIEMBRE!E523)</f>
        <v>0</v>
      </c>
      <c r="F523" s="22">
        <f>SUM(ENERO:DICIEMBRE!F523)</f>
        <v>0</v>
      </c>
      <c r="G523" s="22">
        <f>SUM(ENERO:DICIEMBRE!G523)</f>
        <v>0</v>
      </c>
      <c r="H523" s="22">
        <f>SUM(ENERO:DICIEMBRE!H523)</f>
        <v>0</v>
      </c>
      <c r="I523" s="22">
        <f>SUM(ENERO:DICIEMBRE!I523)</f>
        <v>0</v>
      </c>
      <c r="J523" s="22">
        <f>SUM(ENERO:DICIEMBRE!J523)</f>
        <v>0</v>
      </c>
      <c r="K523" s="22">
        <f>SUM(ENERO:DICIEMBRE!K523)</f>
        <v>0</v>
      </c>
      <c r="L523" s="22">
        <f>SUM(ENERO:DICIEMBRE!L523)</f>
        <v>0</v>
      </c>
      <c r="M523" s="22">
        <f>SUM(ENERO:DICIEMBRE!M523)</f>
        <v>0</v>
      </c>
    </row>
    <row r="524" spans="1:13" ht="15" customHeight="1" x14ac:dyDescent="0.15">
      <c r="A524" s="680" t="s">
        <v>67</v>
      </c>
      <c r="B524" s="681" t="s">
        <v>67</v>
      </c>
      <c r="C524" s="519">
        <f t="shared" si="30"/>
        <v>0</v>
      </c>
      <c r="D524" s="22">
        <f>SUM(ENERO:DICIEMBRE!D524)</f>
        <v>0</v>
      </c>
      <c r="E524" s="22">
        <f>SUM(ENERO:DICIEMBRE!E524)</f>
        <v>0</v>
      </c>
      <c r="F524" s="22">
        <f>SUM(ENERO:DICIEMBRE!F524)</f>
        <v>0</v>
      </c>
      <c r="G524" s="22">
        <f>SUM(ENERO:DICIEMBRE!G524)</f>
        <v>0</v>
      </c>
      <c r="H524" s="22">
        <f>SUM(ENERO:DICIEMBRE!H524)</f>
        <v>0</v>
      </c>
      <c r="I524" s="22">
        <f>SUM(ENERO:DICIEMBRE!I524)</f>
        <v>0</v>
      </c>
      <c r="J524" s="22">
        <f>SUM(ENERO:DICIEMBRE!J524)</f>
        <v>0</v>
      </c>
      <c r="K524" s="22">
        <f>SUM(ENERO:DICIEMBRE!K524)</f>
        <v>0</v>
      </c>
      <c r="L524" s="22">
        <f>SUM(ENERO:DICIEMBRE!L524)</f>
        <v>0</v>
      </c>
      <c r="M524" s="22">
        <f>SUM(ENERO:DICIEMBRE!M524)</f>
        <v>0</v>
      </c>
    </row>
    <row r="525" spans="1:13" ht="15" customHeight="1" x14ac:dyDescent="0.15">
      <c r="A525" s="525"/>
      <c r="B525" s="524" t="s">
        <v>689</v>
      </c>
      <c r="C525" s="519">
        <f>SUM(C517:C524)</f>
        <v>4</v>
      </c>
      <c r="D525" s="519">
        <f>SUM(D517:D524)</f>
        <v>12</v>
      </c>
      <c r="E525" s="519">
        <f t="shared" ref="E525:M525" si="31">SUM(E517:E524)</f>
        <v>0</v>
      </c>
      <c r="F525" s="519">
        <f t="shared" si="31"/>
        <v>4</v>
      </c>
      <c r="G525" s="519">
        <f t="shared" si="31"/>
        <v>82</v>
      </c>
      <c r="H525" s="519">
        <f t="shared" si="31"/>
        <v>4</v>
      </c>
      <c r="I525" s="519">
        <f t="shared" si="31"/>
        <v>0</v>
      </c>
      <c r="J525" s="519">
        <f t="shared" si="31"/>
        <v>0</v>
      </c>
      <c r="K525" s="519">
        <f t="shared" si="31"/>
        <v>0</v>
      </c>
      <c r="L525" s="519">
        <f t="shared" si="31"/>
        <v>0</v>
      </c>
      <c r="M525" s="519">
        <f t="shared" si="31"/>
        <v>0</v>
      </c>
    </row>
    <row r="526" spans="1:13" ht="15" customHeight="1" x14ac:dyDescent="0.15">
      <c r="A526" s="678" t="s">
        <v>690</v>
      </c>
      <c r="B526" s="679"/>
      <c r="C526" s="519">
        <f t="shared" ref="C526:C531" si="32">SUM(E526:F526)</f>
        <v>0</v>
      </c>
      <c r="D526" s="22">
        <f>SUM(ENERO:DICIEMBRE!D526)</f>
        <v>0</v>
      </c>
      <c r="E526" s="22">
        <f>SUM(ENERO:DICIEMBRE!E526)</f>
        <v>0</v>
      </c>
      <c r="F526" s="22">
        <f>SUM(ENERO:DICIEMBRE!F526)</f>
        <v>0</v>
      </c>
      <c r="G526" s="22">
        <f>SUM(ENERO:DICIEMBRE!G526)</f>
        <v>0</v>
      </c>
      <c r="H526" s="22">
        <f>SUM(ENERO:DICIEMBRE!H526)</f>
        <v>0</v>
      </c>
      <c r="I526" s="22">
        <f>SUM(ENERO:DICIEMBRE!I526)</f>
        <v>0</v>
      </c>
      <c r="J526" s="22">
        <f>SUM(ENERO:DICIEMBRE!J526)</f>
        <v>0</v>
      </c>
      <c r="K526" s="22">
        <f>SUM(ENERO:DICIEMBRE!K526)</f>
        <v>0</v>
      </c>
      <c r="L526" s="22">
        <f>SUM(ENERO:DICIEMBRE!L526)</f>
        <v>0</v>
      </c>
      <c r="M526" s="22">
        <f>SUM(ENERO:DICIEMBRE!M526)</f>
        <v>0</v>
      </c>
    </row>
    <row r="527" spans="1:13" ht="15" customHeight="1" x14ac:dyDescent="0.15">
      <c r="A527" s="678" t="s">
        <v>691</v>
      </c>
      <c r="B527" s="679"/>
      <c r="C527" s="519">
        <f t="shared" si="32"/>
        <v>1</v>
      </c>
      <c r="D527" s="22">
        <f>SUM(ENERO:DICIEMBRE!D527)</f>
        <v>1</v>
      </c>
      <c r="E527" s="22">
        <f>SUM(ENERO:DICIEMBRE!E527)</f>
        <v>0</v>
      </c>
      <c r="F527" s="22">
        <f>SUM(ENERO:DICIEMBRE!F527)</f>
        <v>1</v>
      </c>
      <c r="G527" s="22">
        <f>SUM(ENERO:DICIEMBRE!G527)</f>
        <v>0</v>
      </c>
      <c r="H527" s="22">
        <f>SUM(ENERO:DICIEMBRE!H527)</f>
        <v>1</v>
      </c>
      <c r="I527" s="22">
        <f>SUM(ENERO:DICIEMBRE!I527)</f>
        <v>0</v>
      </c>
      <c r="J527" s="22">
        <f>SUM(ENERO:DICIEMBRE!J527)</f>
        <v>0</v>
      </c>
      <c r="K527" s="22">
        <f>SUM(ENERO:DICIEMBRE!K527)</f>
        <v>0</v>
      </c>
      <c r="L527" s="22">
        <f>SUM(ENERO:DICIEMBRE!L527)</f>
        <v>0</v>
      </c>
      <c r="M527" s="22">
        <f>SUM(ENERO:DICIEMBRE!M527)</f>
        <v>0</v>
      </c>
    </row>
    <row r="528" spans="1:13" ht="15" customHeight="1" x14ac:dyDescent="0.15">
      <c r="A528" s="678" t="s">
        <v>692</v>
      </c>
      <c r="B528" s="679"/>
      <c r="C528" s="519">
        <f t="shared" si="32"/>
        <v>0</v>
      </c>
      <c r="D528" s="22">
        <f>SUM(ENERO:DICIEMBRE!D528)</f>
        <v>0</v>
      </c>
      <c r="E528" s="22">
        <f>SUM(ENERO:DICIEMBRE!E528)</f>
        <v>0</v>
      </c>
      <c r="F528" s="22">
        <f>SUM(ENERO:DICIEMBRE!F528)</f>
        <v>0</v>
      </c>
      <c r="G528" s="22">
        <f>SUM(ENERO:DICIEMBRE!G528)</f>
        <v>0</v>
      </c>
      <c r="H528" s="22">
        <f>SUM(ENERO:DICIEMBRE!H528)</f>
        <v>0</v>
      </c>
      <c r="I528" s="22">
        <f>SUM(ENERO:DICIEMBRE!I528)</f>
        <v>0</v>
      </c>
      <c r="J528" s="22">
        <f>SUM(ENERO:DICIEMBRE!J528)</f>
        <v>0</v>
      </c>
      <c r="K528" s="22">
        <f>SUM(ENERO:DICIEMBRE!K528)</f>
        <v>0</v>
      </c>
      <c r="L528" s="22">
        <f>SUM(ENERO:DICIEMBRE!L528)</f>
        <v>0</v>
      </c>
      <c r="M528" s="22">
        <f>SUM(ENERO:DICIEMBRE!M528)</f>
        <v>0</v>
      </c>
    </row>
    <row r="529" spans="1:13" ht="15" customHeight="1" x14ac:dyDescent="0.15">
      <c r="A529" s="676" t="s">
        <v>693</v>
      </c>
      <c r="B529" s="677"/>
      <c r="C529" s="519">
        <f t="shared" si="32"/>
        <v>0</v>
      </c>
      <c r="D529" s="22">
        <f>SUM(ENERO:DICIEMBRE!D529)</f>
        <v>0</v>
      </c>
      <c r="E529" s="22">
        <f>SUM(ENERO:DICIEMBRE!E529)</f>
        <v>0</v>
      </c>
      <c r="F529" s="22">
        <f>SUM(ENERO:DICIEMBRE!F529)</f>
        <v>0</v>
      </c>
      <c r="G529" s="22">
        <f>SUM(ENERO:DICIEMBRE!G529)</f>
        <v>1</v>
      </c>
      <c r="H529" s="22">
        <f>SUM(ENERO:DICIEMBRE!H529)</f>
        <v>0</v>
      </c>
      <c r="I529" s="22">
        <f>SUM(ENERO:DICIEMBRE!I529)</f>
        <v>0</v>
      </c>
      <c r="J529" s="22">
        <f>SUM(ENERO:DICIEMBRE!J529)</f>
        <v>0</v>
      </c>
      <c r="K529" s="22">
        <f>SUM(ENERO:DICIEMBRE!K529)</f>
        <v>0</v>
      </c>
      <c r="L529" s="22">
        <f>SUM(ENERO:DICIEMBRE!L529)</f>
        <v>0</v>
      </c>
      <c r="M529" s="22">
        <f>SUM(ENERO:DICIEMBRE!M529)</f>
        <v>0</v>
      </c>
    </row>
    <row r="530" spans="1:13" ht="15" customHeight="1" x14ac:dyDescent="0.15">
      <c r="A530" s="676" t="s">
        <v>694</v>
      </c>
      <c r="B530" s="677"/>
      <c r="C530" s="519">
        <f t="shared" si="32"/>
        <v>0</v>
      </c>
      <c r="D530" s="22">
        <f>SUM(ENERO:DICIEMBRE!D530)</f>
        <v>0</v>
      </c>
      <c r="E530" s="22">
        <f>SUM(ENERO:DICIEMBRE!E530)</f>
        <v>0</v>
      </c>
      <c r="F530" s="22">
        <f>SUM(ENERO:DICIEMBRE!F530)</f>
        <v>0</v>
      </c>
      <c r="G530" s="22">
        <f>SUM(ENERO:DICIEMBRE!G530)</f>
        <v>0</v>
      </c>
      <c r="H530" s="22">
        <f>SUM(ENERO:DICIEMBRE!H530)</f>
        <v>0</v>
      </c>
      <c r="I530" s="22">
        <f>SUM(ENERO:DICIEMBRE!I530)</f>
        <v>0</v>
      </c>
      <c r="J530" s="22">
        <f>SUM(ENERO:DICIEMBRE!J530)</f>
        <v>0</v>
      </c>
      <c r="K530" s="22">
        <f>SUM(ENERO:DICIEMBRE!K530)</f>
        <v>0</v>
      </c>
      <c r="L530" s="22">
        <f>SUM(ENERO:DICIEMBRE!L530)</f>
        <v>0</v>
      </c>
      <c r="M530" s="22">
        <f>SUM(ENERO:DICIEMBRE!M530)</f>
        <v>0</v>
      </c>
    </row>
    <row r="531" spans="1:13" ht="15" customHeight="1" x14ac:dyDescent="0.15">
      <c r="A531" s="676" t="s">
        <v>695</v>
      </c>
      <c r="B531" s="677"/>
      <c r="C531" s="519">
        <f t="shared" si="32"/>
        <v>1</v>
      </c>
      <c r="D531" s="22">
        <f>SUM(ENERO:DICIEMBRE!D531)</f>
        <v>0</v>
      </c>
      <c r="E531" s="22">
        <f>SUM(ENERO:DICIEMBRE!E531)</f>
        <v>0</v>
      </c>
      <c r="F531" s="22">
        <f>SUM(ENERO:DICIEMBRE!F531)</f>
        <v>1</v>
      </c>
      <c r="G531" s="22">
        <f>SUM(ENERO:DICIEMBRE!G531)</f>
        <v>1</v>
      </c>
      <c r="H531" s="22">
        <f>SUM(ENERO:DICIEMBRE!H531)</f>
        <v>0</v>
      </c>
      <c r="I531" s="22">
        <f>SUM(ENERO:DICIEMBRE!I531)</f>
        <v>0</v>
      </c>
      <c r="J531" s="22">
        <f>SUM(ENERO:DICIEMBRE!J531)</f>
        <v>0</v>
      </c>
      <c r="K531" s="22">
        <f>SUM(ENERO:DICIEMBRE!K531)</f>
        <v>0</v>
      </c>
      <c r="L531" s="22">
        <f>SUM(ENERO:DICIEMBRE!L531)</f>
        <v>0</v>
      </c>
      <c r="M531" s="22">
        <f>SUM(ENERO:DICIEMBRE!M531)</f>
        <v>0</v>
      </c>
    </row>
    <row r="532" spans="1:13" ht="15" customHeight="1" x14ac:dyDescent="0.15">
      <c r="A532" s="525"/>
      <c r="B532" s="524" t="s">
        <v>530</v>
      </c>
      <c r="C532" s="519">
        <f>SUM(C526:C530)</f>
        <v>1</v>
      </c>
      <c r="D532" s="519">
        <f t="shared" ref="D532:M532" si="33">SUM(D526:D531)</f>
        <v>1</v>
      </c>
      <c r="E532" s="519">
        <f t="shared" si="33"/>
        <v>0</v>
      </c>
      <c r="F532" s="519">
        <f t="shared" si="33"/>
        <v>2</v>
      </c>
      <c r="G532" s="519">
        <f t="shared" si="33"/>
        <v>2</v>
      </c>
      <c r="H532" s="519">
        <f t="shared" si="33"/>
        <v>1</v>
      </c>
      <c r="I532" s="519">
        <f t="shared" si="33"/>
        <v>0</v>
      </c>
      <c r="J532" s="519">
        <f t="shared" si="33"/>
        <v>0</v>
      </c>
      <c r="K532" s="519">
        <f t="shared" si="33"/>
        <v>0</v>
      </c>
      <c r="L532" s="519">
        <f t="shared" si="33"/>
        <v>0</v>
      </c>
      <c r="M532" s="519">
        <f t="shared" si="33"/>
        <v>0</v>
      </c>
    </row>
    <row r="533" spans="1:13" ht="15" customHeight="1" x14ac:dyDescent="0.15">
      <c r="A533" s="676" t="s">
        <v>440</v>
      </c>
      <c r="B533" s="677" t="s">
        <v>440</v>
      </c>
      <c r="C533" s="519">
        <f>SUM(E533:F533)</f>
        <v>0</v>
      </c>
      <c r="D533" s="22">
        <f>SUM(ENERO:DICIEMBRE!D533)</f>
        <v>0</v>
      </c>
      <c r="E533" s="22">
        <f>SUM(ENERO:DICIEMBRE!E533)</f>
        <v>0</v>
      </c>
      <c r="F533" s="22">
        <f>SUM(ENERO:DICIEMBRE!F533)</f>
        <v>0</v>
      </c>
      <c r="G533" s="22">
        <f>SUM(ENERO:DICIEMBRE!G533)</f>
        <v>0</v>
      </c>
      <c r="H533" s="22">
        <f>SUM(ENERO:DICIEMBRE!H533)</f>
        <v>0</v>
      </c>
      <c r="I533" s="22">
        <f>SUM(ENERO:DICIEMBRE!I533)</f>
        <v>0</v>
      </c>
      <c r="J533" s="22">
        <f>SUM(ENERO:DICIEMBRE!J533)</f>
        <v>0</v>
      </c>
      <c r="K533" s="22">
        <f>SUM(ENERO:DICIEMBRE!K533)</f>
        <v>0</v>
      </c>
      <c r="L533" s="22">
        <f>SUM(ENERO:DICIEMBRE!L533)</f>
        <v>0</v>
      </c>
      <c r="M533" s="22">
        <f>SUM(ENERO:DICIEMBRE!M533)</f>
        <v>0</v>
      </c>
    </row>
    <row r="534" spans="1:13" ht="15" customHeight="1" x14ac:dyDescent="0.15">
      <c r="A534" s="676" t="s">
        <v>442</v>
      </c>
      <c r="B534" s="677" t="s">
        <v>442</v>
      </c>
      <c r="C534" s="519">
        <f>SUM(E534:F534)</f>
        <v>0</v>
      </c>
      <c r="D534" s="22">
        <f>SUM(ENERO:DICIEMBRE!D534)</f>
        <v>0</v>
      </c>
      <c r="E534" s="22">
        <f>SUM(ENERO:DICIEMBRE!E534)</f>
        <v>0</v>
      </c>
      <c r="F534" s="22">
        <f>SUM(ENERO:DICIEMBRE!F534)</f>
        <v>0</v>
      </c>
      <c r="G534" s="22">
        <f>SUM(ENERO:DICIEMBRE!G534)</f>
        <v>0</v>
      </c>
      <c r="H534" s="22">
        <f>SUM(ENERO:DICIEMBRE!H534)</f>
        <v>0</v>
      </c>
      <c r="I534" s="22">
        <f>SUM(ENERO:DICIEMBRE!I534)</f>
        <v>0</v>
      </c>
      <c r="J534" s="22">
        <f>SUM(ENERO:DICIEMBRE!J534)</f>
        <v>0</v>
      </c>
      <c r="K534" s="22">
        <f>SUM(ENERO:DICIEMBRE!K534)</f>
        <v>0</v>
      </c>
      <c r="L534" s="22">
        <f>SUM(ENERO:DICIEMBRE!L534)</f>
        <v>0</v>
      </c>
      <c r="M534" s="22">
        <f>SUM(ENERO:DICIEMBRE!M534)</f>
        <v>0</v>
      </c>
    </row>
    <row r="535" spans="1:13" ht="24" customHeight="1" x14ac:dyDescent="0.15">
      <c r="A535" s="676" t="s">
        <v>696</v>
      </c>
      <c r="B535" s="677"/>
      <c r="C535" s="519">
        <f>SUM(E535:F535)</f>
        <v>0</v>
      </c>
      <c r="D535" s="22">
        <f>SUM(ENERO:DICIEMBRE!D535)</f>
        <v>0</v>
      </c>
      <c r="E535" s="22">
        <f>SUM(ENERO:DICIEMBRE!E535)</f>
        <v>0</v>
      </c>
      <c r="F535" s="22">
        <f>SUM(ENERO:DICIEMBRE!F535)</f>
        <v>0</v>
      </c>
      <c r="G535" s="22">
        <f>SUM(ENERO:DICIEMBRE!G535)</f>
        <v>0</v>
      </c>
      <c r="H535" s="22">
        <f>SUM(ENERO:DICIEMBRE!H535)</f>
        <v>0</v>
      </c>
      <c r="I535" s="22">
        <f>SUM(ENERO:DICIEMBRE!I535)</f>
        <v>0</v>
      </c>
      <c r="J535" s="22">
        <f>SUM(ENERO:DICIEMBRE!J535)</f>
        <v>0</v>
      </c>
      <c r="K535" s="22">
        <f>SUM(ENERO:DICIEMBRE!K535)</f>
        <v>0</v>
      </c>
      <c r="L535" s="22">
        <f>SUM(ENERO:DICIEMBRE!L535)</f>
        <v>0</v>
      </c>
      <c r="M535" s="22">
        <f>SUM(ENERO:DICIEMBRE!M535)</f>
        <v>0</v>
      </c>
    </row>
    <row r="536" spans="1:13" ht="15" customHeight="1" x14ac:dyDescent="0.15">
      <c r="A536" s="676" t="s">
        <v>185</v>
      </c>
      <c r="B536" s="677"/>
      <c r="C536" s="527"/>
      <c r="D536" s="528"/>
      <c r="E536" s="528"/>
      <c r="F536" s="528"/>
      <c r="G536" s="528"/>
      <c r="H536" s="528"/>
      <c r="I536" s="528"/>
      <c r="J536" s="528"/>
      <c r="K536" s="528"/>
      <c r="L536" s="528"/>
      <c r="M536" s="528"/>
    </row>
    <row r="537" spans="1:13" ht="15" customHeight="1" x14ac:dyDescent="0.15">
      <c r="A537" s="676" t="s">
        <v>186</v>
      </c>
      <c r="B537" s="677"/>
      <c r="C537" s="527"/>
      <c r="D537" s="528"/>
      <c r="E537" s="528"/>
      <c r="F537" s="528"/>
      <c r="G537" s="528"/>
      <c r="H537" s="528"/>
      <c r="I537" s="528"/>
      <c r="J537" s="528"/>
      <c r="K537" s="528"/>
      <c r="L537" s="528"/>
      <c r="M537" s="528"/>
    </row>
    <row r="538" spans="1:13" ht="15" customHeight="1" x14ac:dyDescent="0.15">
      <c r="A538" s="676" t="s">
        <v>697</v>
      </c>
      <c r="B538" s="677"/>
      <c r="C538" s="519">
        <f>SUM(E538:F538)</f>
        <v>1</v>
      </c>
      <c r="D538" s="22">
        <f>SUM(ENERO:DICIEMBRE!D538)</f>
        <v>1</v>
      </c>
      <c r="E538" s="22">
        <f>SUM(ENERO:DICIEMBRE!E538)</f>
        <v>0</v>
      </c>
      <c r="F538" s="22">
        <f>SUM(ENERO:DICIEMBRE!F538)</f>
        <v>1</v>
      </c>
      <c r="G538" s="22">
        <f>SUM(ENERO:DICIEMBRE!G538)</f>
        <v>0</v>
      </c>
      <c r="H538" s="22">
        <f>SUM(ENERO:DICIEMBRE!H538)</f>
        <v>1</v>
      </c>
      <c r="I538" s="22">
        <f>SUM(ENERO:DICIEMBRE!I538)</f>
        <v>0</v>
      </c>
      <c r="J538" s="22">
        <f>SUM(ENERO:DICIEMBRE!J538)</f>
        <v>0</v>
      </c>
      <c r="K538" s="22">
        <f>SUM(ENERO:DICIEMBRE!K538)</f>
        <v>0</v>
      </c>
      <c r="L538" s="22">
        <f>SUM(ENERO:DICIEMBRE!L538)</f>
        <v>0</v>
      </c>
      <c r="M538" s="22">
        <f>SUM(ENERO:DICIEMBRE!M538)</f>
        <v>0</v>
      </c>
    </row>
    <row r="539" spans="1:13" ht="15" customHeight="1" x14ac:dyDescent="0.15">
      <c r="A539" s="529"/>
      <c r="B539" s="530" t="s">
        <v>698</v>
      </c>
      <c r="C539" s="519">
        <f t="shared" ref="C539:M539" si="34">SUM(C533:C538)</f>
        <v>1</v>
      </c>
      <c r="D539" s="519">
        <f>SUM(D533:D538)</f>
        <v>1</v>
      </c>
      <c r="E539" s="519">
        <f t="shared" si="34"/>
        <v>0</v>
      </c>
      <c r="F539" s="519">
        <f t="shared" si="34"/>
        <v>1</v>
      </c>
      <c r="G539" s="519">
        <f t="shared" si="34"/>
        <v>0</v>
      </c>
      <c r="H539" s="519">
        <f t="shared" si="34"/>
        <v>1</v>
      </c>
      <c r="I539" s="519">
        <f t="shared" si="34"/>
        <v>0</v>
      </c>
      <c r="J539" s="519">
        <f t="shared" si="34"/>
        <v>0</v>
      </c>
      <c r="K539" s="519">
        <f t="shared" si="34"/>
        <v>0</v>
      </c>
      <c r="L539" s="519">
        <f t="shared" si="34"/>
        <v>0</v>
      </c>
      <c r="M539" s="519">
        <f t="shared" si="34"/>
        <v>0</v>
      </c>
    </row>
    <row r="540" spans="1:13" ht="15" customHeight="1" x14ac:dyDescent="0.15">
      <c r="A540" s="531"/>
      <c r="B540" s="530" t="s">
        <v>0</v>
      </c>
      <c r="C540" s="532">
        <f>SUM(C503+C508+C512+C516+C525+C532+C539)</f>
        <v>8</v>
      </c>
      <c r="D540" s="532">
        <f t="shared" ref="D540:M540" si="35">SUM(D503+D508+D512+D516+D525+D532)</f>
        <v>16</v>
      </c>
      <c r="E540" s="532">
        <f t="shared" si="35"/>
        <v>0</v>
      </c>
      <c r="F540" s="532">
        <f t="shared" si="35"/>
        <v>8</v>
      </c>
      <c r="G540" s="532">
        <f t="shared" si="35"/>
        <v>94</v>
      </c>
      <c r="H540" s="532">
        <f t="shared" si="35"/>
        <v>6</v>
      </c>
      <c r="I540" s="532">
        <f t="shared" si="35"/>
        <v>0</v>
      </c>
      <c r="J540" s="532">
        <f>SUM(J503+J508+J512+J516+J525+J532)</f>
        <v>0</v>
      </c>
      <c r="K540" s="532">
        <f>SUM(K503+K508+K512+K516+K525+K532)</f>
        <v>0</v>
      </c>
      <c r="L540" s="532">
        <f t="shared" si="35"/>
        <v>0</v>
      </c>
      <c r="M540" s="532">
        <f t="shared" si="35"/>
        <v>0</v>
      </c>
    </row>
  </sheetData>
  <mergeCells count="217">
    <mergeCell ref="A8:C8"/>
    <mergeCell ref="A71:B71"/>
    <mergeCell ref="A72:B72"/>
    <mergeCell ref="A78:A81"/>
    <mergeCell ref="A86:B86"/>
    <mergeCell ref="A90:A93"/>
    <mergeCell ref="M327:M328"/>
    <mergeCell ref="O327:O328"/>
    <mergeCell ref="P327:P328"/>
    <mergeCell ref="H326:J326"/>
    <mergeCell ref="K326:M326"/>
    <mergeCell ref="N326:N328"/>
    <mergeCell ref="O326:P326"/>
    <mergeCell ref="A280:B280"/>
    <mergeCell ref="A287:B287"/>
    <mergeCell ref="A299:B299"/>
    <mergeCell ref="A97:E97"/>
    <mergeCell ref="A125:B125"/>
    <mergeCell ref="A203:A204"/>
    <mergeCell ref="A219:B219"/>
    <mergeCell ref="A264:B264"/>
    <mergeCell ref="A274:B274"/>
    <mergeCell ref="Q326:Q328"/>
    <mergeCell ref="D327:D328"/>
    <mergeCell ref="E327:F327"/>
    <mergeCell ref="G327:G328"/>
    <mergeCell ref="H327:H328"/>
    <mergeCell ref="I327:I328"/>
    <mergeCell ref="D326:G326"/>
    <mergeCell ref="A329:B329"/>
    <mergeCell ref="A335:A338"/>
    <mergeCell ref="A343:B343"/>
    <mergeCell ref="A347:A350"/>
    <mergeCell ref="A353:B353"/>
    <mergeCell ref="A354:B354"/>
    <mergeCell ref="J327:J328"/>
    <mergeCell ref="K327:K328"/>
    <mergeCell ref="L327:L328"/>
    <mergeCell ref="A326:B328"/>
    <mergeCell ref="C326:C328"/>
    <mergeCell ref="O357:O358"/>
    <mergeCell ref="P357:P358"/>
    <mergeCell ref="A361:B361"/>
    <mergeCell ref="A362:B362"/>
    <mergeCell ref="A364:B364"/>
    <mergeCell ref="A366:B366"/>
    <mergeCell ref="O356:P356"/>
    <mergeCell ref="Q356:Q358"/>
    <mergeCell ref="D357:D358"/>
    <mergeCell ref="E357:F357"/>
    <mergeCell ref="G357:G358"/>
    <mergeCell ref="H357:H358"/>
    <mergeCell ref="I357:I358"/>
    <mergeCell ref="J357:J358"/>
    <mergeCell ref="K357:K358"/>
    <mergeCell ref="L357:L358"/>
    <mergeCell ref="A356:B358"/>
    <mergeCell ref="C356:C358"/>
    <mergeCell ref="D356:G356"/>
    <mergeCell ref="H356:J356"/>
    <mergeCell ref="K356:M356"/>
    <mergeCell ref="N356:N358"/>
    <mergeCell ref="M357:M358"/>
    <mergeCell ref="Q371:Q373"/>
    <mergeCell ref="D372:D373"/>
    <mergeCell ref="E372:F372"/>
    <mergeCell ref="G372:G373"/>
    <mergeCell ref="H372:H373"/>
    <mergeCell ref="I372:I373"/>
    <mergeCell ref="A367:B367"/>
    <mergeCell ref="A368:B368"/>
    <mergeCell ref="A369:B369"/>
    <mergeCell ref="A371:B373"/>
    <mergeCell ref="C371:C373"/>
    <mergeCell ref="D371:G371"/>
    <mergeCell ref="J372:J373"/>
    <mergeCell ref="K372:K373"/>
    <mergeCell ref="L372:L373"/>
    <mergeCell ref="M372:M373"/>
    <mergeCell ref="O372:O373"/>
    <mergeCell ref="P372:P373"/>
    <mergeCell ref="H371:J371"/>
    <mergeCell ref="K371:M371"/>
    <mergeCell ref="N371:N373"/>
    <mergeCell ref="O371:P371"/>
    <mergeCell ref="K384:K386"/>
    <mergeCell ref="L384:N385"/>
    <mergeCell ref="O384:O386"/>
    <mergeCell ref="P384:Q385"/>
    <mergeCell ref="R384:R386"/>
    <mergeCell ref="E385:G385"/>
    <mergeCell ref="H385:J385"/>
    <mergeCell ref="A382:B382"/>
    <mergeCell ref="A383:B383"/>
    <mergeCell ref="A384:B386"/>
    <mergeCell ref="C384:C386"/>
    <mergeCell ref="D384:D386"/>
    <mergeCell ref="E384:J384"/>
    <mergeCell ref="A411:B411"/>
    <mergeCell ref="A412:B412"/>
    <mergeCell ref="A413:A414"/>
    <mergeCell ref="A415:B415"/>
    <mergeCell ref="A416:B417"/>
    <mergeCell ref="C416:C417"/>
    <mergeCell ref="A407:B407"/>
    <mergeCell ref="A408:F408"/>
    <mergeCell ref="A409:B410"/>
    <mergeCell ref="C409:C410"/>
    <mergeCell ref="D409:D410"/>
    <mergeCell ref="E409:E410"/>
    <mergeCell ref="F409:F410"/>
    <mergeCell ref="Q421:Q423"/>
    <mergeCell ref="D422:D423"/>
    <mergeCell ref="E422:F422"/>
    <mergeCell ref="G422:G423"/>
    <mergeCell ref="H422:H423"/>
    <mergeCell ref="I422:I423"/>
    <mergeCell ref="D416:D417"/>
    <mergeCell ref="A418:B418"/>
    <mergeCell ref="A419:B419"/>
    <mergeCell ref="A420:B420"/>
    <mergeCell ref="A421:B423"/>
    <mergeCell ref="C421:C423"/>
    <mergeCell ref="D421:G421"/>
    <mergeCell ref="J422:J423"/>
    <mergeCell ref="K422:K423"/>
    <mergeCell ref="L422:L423"/>
    <mergeCell ref="M422:M423"/>
    <mergeCell ref="O422:O423"/>
    <mergeCell ref="P422:P423"/>
    <mergeCell ref="H421:J421"/>
    <mergeCell ref="K421:M421"/>
    <mergeCell ref="N421:N423"/>
    <mergeCell ref="O421:P421"/>
    <mergeCell ref="A449:B449"/>
    <mergeCell ref="A450:B450"/>
    <mergeCell ref="A451:B451"/>
    <mergeCell ref="A452:B452"/>
    <mergeCell ref="A453:B453"/>
    <mergeCell ref="A454:B454"/>
    <mergeCell ref="A424:A426"/>
    <mergeCell ref="A431:A433"/>
    <mergeCell ref="A434:A436"/>
    <mergeCell ref="A438:A440"/>
    <mergeCell ref="A441:A443"/>
    <mergeCell ref="A445:A447"/>
    <mergeCell ref="A462:B462"/>
    <mergeCell ref="A463:B463"/>
    <mergeCell ref="A466:A467"/>
    <mergeCell ref="A468:B468"/>
    <mergeCell ref="A470:B471"/>
    <mergeCell ref="C470:C471"/>
    <mergeCell ref="A455:B455"/>
    <mergeCell ref="A456:B456"/>
    <mergeCell ref="A457:B457"/>
    <mergeCell ref="A458:B458"/>
    <mergeCell ref="A459:B459"/>
    <mergeCell ref="A460:B460"/>
    <mergeCell ref="A477:A479"/>
    <mergeCell ref="A481:B481"/>
    <mergeCell ref="A482:B482"/>
    <mergeCell ref="A483:B483"/>
    <mergeCell ref="A486:B486"/>
    <mergeCell ref="A487:B487"/>
    <mergeCell ref="D470:I470"/>
    <mergeCell ref="J470:J471"/>
    <mergeCell ref="A472:B472"/>
    <mergeCell ref="A473:B473"/>
    <mergeCell ref="A474:B474"/>
    <mergeCell ref="A476:B476"/>
    <mergeCell ref="A496:B497"/>
    <mergeCell ref="C496:C497"/>
    <mergeCell ref="D496:D497"/>
    <mergeCell ref="E496:F496"/>
    <mergeCell ref="G496:I496"/>
    <mergeCell ref="A498:B498"/>
    <mergeCell ref="A488:B488"/>
    <mergeCell ref="A489:B489"/>
    <mergeCell ref="A490:B490"/>
    <mergeCell ref="A491:B491"/>
    <mergeCell ref="A492:B492"/>
    <mergeCell ref="A493:B493"/>
    <mergeCell ref="A506:B506"/>
    <mergeCell ref="A507:B507"/>
    <mergeCell ref="A508:B508"/>
    <mergeCell ref="A509:B509"/>
    <mergeCell ref="A510:B510"/>
    <mergeCell ref="A511:B511"/>
    <mergeCell ref="A499:B499"/>
    <mergeCell ref="A500:B500"/>
    <mergeCell ref="A501:B501"/>
    <mergeCell ref="A502:B502"/>
    <mergeCell ref="A504:B504"/>
    <mergeCell ref="A505:B505"/>
    <mergeCell ref="A520:B520"/>
    <mergeCell ref="A521:B521"/>
    <mergeCell ref="A522:B522"/>
    <mergeCell ref="A523:B523"/>
    <mergeCell ref="A524:B524"/>
    <mergeCell ref="A526:B526"/>
    <mergeCell ref="A513:B513"/>
    <mergeCell ref="A514:B514"/>
    <mergeCell ref="A515:B515"/>
    <mergeCell ref="A517:B517"/>
    <mergeCell ref="A518:B518"/>
    <mergeCell ref="A519:B519"/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3:B533"/>
  </mergeCells>
  <dataValidations count="1">
    <dataValidation allowBlank="1" showInputMessage="1" showErrorMessage="1" errorTitle="ERROR" error="Por favor ingrese solo Números." sqref="B517:B518 B487:B497 B540 A535:A539 A508 A512 A516:A525 A532 K445:Q503 A541:M1048576 B354:B382 B384:B448 B450:B461 A441:A503 K504:M507 B463:B485 A1:A438 B1:B352 C509:M539 F1:G353 D320:E353 R1:XFD503 E354:G414 H474:I495 C1:E319 F473:F495 F415:G472 H445:J473 E415:E495 D354:D507 J474:J507 G473:G507 C320:C508 N504:XFD1048576 D508:M508 E497:F507 H497:I507 H1:Q444" xr:uid="{00000000-0002-0000-0000-000000000000}"/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540"/>
  <sheetViews>
    <sheetView workbookViewId="0">
      <selection activeCell="G9" sqref="G9"/>
    </sheetView>
  </sheetViews>
  <sheetFormatPr baseColWidth="10" defaultColWidth="11.42578125" defaultRowHeight="10.5" x14ac:dyDescent="0.15"/>
  <cols>
    <col min="1" max="1" width="15.85546875" style="5" customWidth="1"/>
    <col min="2" max="2" width="86.42578125" style="4" customWidth="1"/>
    <col min="3" max="3" width="21.85546875" style="5" customWidth="1"/>
    <col min="4" max="4" width="19" style="5" customWidth="1"/>
    <col min="5" max="5" width="18.5703125" style="5" customWidth="1"/>
    <col min="6" max="6" width="18.42578125" style="5" customWidth="1"/>
    <col min="7" max="7" width="16.85546875" style="5" customWidth="1"/>
    <col min="8" max="13" width="15.7109375" style="5" customWidth="1"/>
    <col min="14" max="18" width="12.7109375" style="5" customWidth="1"/>
    <col min="19" max="25" width="11.42578125" style="5"/>
    <col min="26" max="26" width="5.28515625" style="5" customWidth="1"/>
    <col min="27" max="27" width="13.5703125" style="5" hidden="1" customWidth="1"/>
    <col min="28" max="28" width="11.42578125" style="5" hidden="1" customWidth="1"/>
    <col min="29" max="16384" width="11.42578125" style="5"/>
  </cols>
  <sheetData>
    <row r="1" spans="1:14" s="3" customFormat="1" ht="15" customHeight="1" x14ac:dyDescent="0.15">
      <c r="A1" s="1" t="s">
        <v>1</v>
      </c>
      <c r="B1" s="2"/>
    </row>
    <row r="2" spans="1:14" s="3" customFormat="1" ht="15" customHeight="1" x14ac:dyDescent="0.15">
      <c r="A2" s="1" t="str">
        <f>CONCATENATE("COMUNA: ",[15]NOMBRE!B2," - ","( ",[15]NOMBRE!C2,[15]NOMBRE!D2,[15]NOMBRE!E2,[15]NOMBRE!F2,[15]NOMBRE!G2," )")</f>
        <v>COMUNA: LINARES - ( 07401 )</v>
      </c>
      <c r="B2" s="2"/>
    </row>
    <row r="3" spans="1:14" ht="15" customHeight="1" x14ac:dyDescent="0.15">
      <c r="A3" s="1" t="str">
        <f>CONCATENATE("ESTABLECIMIENTO/ESTRATEGIA: ",[15]NOMBRE!B3," - ","( ",[15]NOMBRE!C3,[15]NOMBRE!D3,[15]NOMBRE!E3,[15]NOMBRE!F3,[15]NOMBRE!G3,[15]NOMBRE!H3," )")</f>
        <v>ESTABLECIMIENTO/ESTRATEGIA: HOSPITAL PRESIDENTE CARLOS IBAÑEZ DEL CAMPO - ( 116108 )</v>
      </c>
    </row>
    <row r="4" spans="1:14" ht="15" customHeight="1" x14ac:dyDescent="0.15">
      <c r="A4" s="1" t="str">
        <f>CONCATENATE("MES: ",[15]NOMBRE!B6," - ","( ",[15]NOMBRE!C6,[15]NOMBRE!D6," )")</f>
        <v>MES: SEPTIEMBRE - ( 09 )</v>
      </c>
    </row>
    <row r="5" spans="1:14" s="3" customFormat="1" ht="15" customHeight="1" x14ac:dyDescent="0.15">
      <c r="A5" s="1" t="str">
        <f>CONCATENATE("AÑO: ",[15]NOMBRE!B7)</f>
        <v>AÑO: 2018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ht="14.25" customHeight="1" x14ac:dyDescent="0.2">
      <c r="A6" s="1"/>
      <c r="B6" s="6"/>
      <c r="C6" s="8"/>
      <c r="D6" s="8" t="s">
        <v>2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2" customFormat="1" ht="14.25" customHeight="1" x14ac:dyDescent="0.15">
      <c r="A7" s="9" t="s">
        <v>3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3" customFormat="1" ht="15.95" customHeight="1" x14ac:dyDescent="0.15">
      <c r="A8" s="860" t="s">
        <v>4</v>
      </c>
      <c r="B8" s="860"/>
      <c r="C8" s="860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5.1" customHeight="1" x14ac:dyDescent="0.15">
      <c r="A9" s="13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7"/>
      <c r="G9" s="533">
        <f>E69+E72+E86+E102+H124+E159+E164+E201+E255+E263+E273+E279+E286+E320+E323</f>
        <v>832419415</v>
      </c>
      <c r="H9" s="7"/>
      <c r="I9" s="7"/>
      <c r="J9" s="7"/>
      <c r="K9" s="7"/>
      <c r="L9" s="7"/>
      <c r="M9" s="7"/>
      <c r="N9" s="7"/>
    </row>
    <row r="10" spans="1:14" s="3" customFormat="1" ht="20.100000000000001" customHeight="1" x14ac:dyDescent="0.15">
      <c r="A10" s="15"/>
      <c r="B10" s="16" t="s">
        <v>10</v>
      </c>
      <c r="C10" s="17">
        <f>SUM(C11:C23)</f>
        <v>10964</v>
      </c>
      <c r="D10" s="18">
        <f>SUM(D11:D23)</f>
        <v>10675</v>
      </c>
      <c r="E10" s="19">
        <f>SUM(E11:E23)</f>
        <v>109006380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ht="15" customHeight="1" x14ac:dyDescent="0.15">
      <c r="A11" s="20" t="s">
        <v>11</v>
      </c>
      <c r="B11" s="21" t="s">
        <v>12</v>
      </c>
      <c r="C11" s="22">
        <f>[15]B!C5</f>
        <v>0</v>
      </c>
      <c r="D11" s="23">
        <f>[15]B!E5</f>
        <v>0</v>
      </c>
      <c r="E11" s="24">
        <f>[15]B!AL5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ht="15" customHeight="1" x14ac:dyDescent="0.15">
      <c r="A12" s="25" t="s">
        <v>13</v>
      </c>
      <c r="B12" s="26" t="s">
        <v>14</v>
      </c>
      <c r="C12" s="22">
        <f>[15]B!C6</f>
        <v>0</v>
      </c>
      <c r="D12" s="23">
        <f>[15]B!E6</f>
        <v>0</v>
      </c>
      <c r="E12" s="24">
        <f>[15]B!AL6</f>
        <v>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ht="15" customHeight="1" x14ac:dyDescent="0.15">
      <c r="A13" s="25" t="s">
        <v>15</v>
      </c>
      <c r="B13" s="26" t="s">
        <v>16</v>
      </c>
      <c r="C13" s="22">
        <f>[15]B!C7</f>
        <v>4861</v>
      </c>
      <c r="D13" s="23">
        <f>[15]B!E7</f>
        <v>4659</v>
      </c>
      <c r="E13" s="24">
        <f>[15]B!AL7</f>
        <v>59215890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5" customHeight="1" x14ac:dyDescent="0.15">
      <c r="A14" s="25" t="s">
        <v>17</v>
      </c>
      <c r="B14" s="26" t="s">
        <v>18</v>
      </c>
      <c r="C14" s="22">
        <f>[15]B!C8</f>
        <v>0</v>
      </c>
      <c r="D14" s="23">
        <f>[15]B!E8</f>
        <v>0</v>
      </c>
      <c r="E14" s="24">
        <f>[15]B!AL8</f>
        <v>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ht="15" customHeight="1" x14ac:dyDescent="0.15">
      <c r="A15" s="25" t="s">
        <v>19</v>
      </c>
      <c r="B15" s="26" t="s">
        <v>20</v>
      </c>
      <c r="C15" s="22">
        <f>[15]B!C9</f>
        <v>0</v>
      </c>
      <c r="D15" s="23">
        <f>[15]B!E9</f>
        <v>0</v>
      </c>
      <c r="E15" s="24">
        <f>[15]B!AL9</f>
        <v>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ht="15" customHeight="1" x14ac:dyDescent="0.15">
      <c r="A16" s="25" t="s">
        <v>21</v>
      </c>
      <c r="B16" s="26" t="s">
        <v>22</v>
      </c>
      <c r="C16" s="22">
        <f>[15]B!C10</f>
        <v>0</v>
      </c>
      <c r="D16" s="23">
        <f>[15]B!E10</f>
        <v>0</v>
      </c>
      <c r="E16" s="24">
        <f>[15]B!AL10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ht="15" customHeight="1" x14ac:dyDescent="0.15">
      <c r="A17" s="25" t="s">
        <v>23</v>
      </c>
      <c r="B17" s="26" t="s">
        <v>24</v>
      </c>
      <c r="C17" s="22">
        <f>[15]B!C11</f>
        <v>263</v>
      </c>
      <c r="D17" s="23">
        <f>[15]B!E11</f>
        <v>176</v>
      </c>
      <c r="E17" s="24">
        <f>[15]B!AL11</f>
        <v>2803680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ht="24" customHeight="1" x14ac:dyDescent="0.15">
      <c r="A18" s="25" t="s">
        <v>25</v>
      </c>
      <c r="B18" s="26" t="s">
        <v>26</v>
      </c>
      <c r="C18" s="22">
        <f>[15]B!C12</f>
        <v>0</v>
      </c>
      <c r="D18" s="23">
        <f>[15]B!E12</f>
        <v>0</v>
      </c>
      <c r="E18" s="24">
        <f>[15]B!AL12</f>
        <v>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ht="24" customHeight="1" x14ac:dyDescent="0.15">
      <c r="A19" s="25" t="s">
        <v>27</v>
      </c>
      <c r="B19" s="26" t="s">
        <v>28</v>
      </c>
      <c r="C19" s="22">
        <f>[15]B!C13</f>
        <v>0</v>
      </c>
      <c r="D19" s="23">
        <f>[15]B!E13</f>
        <v>0</v>
      </c>
      <c r="E19" s="24">
        <f>[15]B!AL13</f>
        <v>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ht="24" customHeight="1" x14ac:dyDescent="0.15">
      <c r="A20" s="25" t="s">
        <v>29</v>
      </c>
      <c r="B20" s="26" t="s">
        <v>30</v>
      </c>
      <c r="C20" s="22">
        <f>[15]B!C14</f>
        <v>0</v>
      </c>
      <c r="D20" s="23">
        <f>[15]B!E14</f>
        <v>0</v>
      </c>
      <c r="E20" s="24">
        <f>[15]B!AL14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ht="24" customHeight="1" x14ac:dyDescent="0.15">
      <c r="A21" s="25" t="s">
        <v>31</v>
      </c>
      <c r="B21" s="26" t="s">
        <v>32</v>
      </c>
      <c r="C21" s="22">
        <f>[15]B!C15</f>
        <v>2079</v>
      </c>
      <c r="D21" s="23">
        <f>[15]B!E15</f>
        <v>2079</v>
      </c>
      <c r="E21" s="24">
        <f>[15]B!AL15</f>
        <v>13347180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ht="24" customHeight="1" x14ac:dyDescent="0.15">
      <c r="A22" s="25" t="s">
        <v>33</v>
      </c>
      <c r="B22" s="27" t="s">
        <v>34</v>
      </c>
      <c r="C22" s="22">
        <f>[15]B!C16</f>
        <v>1238</v>
      </c>
      <c r="D22" s="23">
        <f>[15]B!E16</f>
        <v>1238</v>
      </c>
      <c r="E22" s="24">
        <f>[15]B!AL16</f>
        <v>9544980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ht="24" customHeight="1" x14ac:dyDescent="0.15">
      <c r="A23" s="25" t="s">
        <v>35</v>
      </c>
      <c r="B23" s="26" t="s">
        <v>36</v>
      </c>
      <c r="C23" s="22">
        <f>[15]B!C17</f>
        <v>2523</v>
      </c>
      <c r="D23" s="23">
        <f>[15]B!E17</f>
        <v>2523</v>
      </c>
      <c r="E23" s="24">
        <f>[15]B!AL17</f>
        <v>24094650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ht="15" customHeight="1" x14ac:dyDescent="0.15">
      <c r="A24" s="25" t="s">
        <v>37</v>
      </c>
      <c r="B24" s="26" t="s">
        <v>38</v>
      </c>
      <c r="C24" s="22">
        <f>[15]B!C988</f>
        <v>13</v>
      </c>
      <c r="D24" s="23">
        <f>[15]B!E988</f>
        <v>13</v>
      </c>
      <c r="E24" s="24">
        <f>[15]B!AL988</f>
        <v>419900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ht="21.75" customHeight="1" x14ac:dyDescent="0.15">
      <c r="A25" s="28"/>
      <c r="B25" s="29" t="s">
        <v>39</v>
      </c>
      <c r="C25" s="30">
        <f>SUM(C26:C31)</f>
        <v>0</v>
      </c>
      <c r="D25" s="31"/>
      <c r="E25" s="32"/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ht="15" customHeight="1" x14ac:dyDescent="0.15">
      <c r="A26" s="25" t="s">
        <v>40</v>
      </c>
      <c r="B26" s="26" t="s">
        <v>41</v>
      </c>
      <c r="C26" s="33">
        <f>[15]B!C19</f>
        <v>0</v>
      </c>
      <c r="D26" s="34"/>
      <c r="E26" s="35"/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ht="15" customHeight="1" x14ac:dyDescent="0.15">
      <c r="A27" s="36"/>
      <c r="B27" s="26" t="s">
        <v>42</v>
      </c>
      <c r="C27" s="33">
        <f>[15]B!C20</f>
        <v>0</v>
      </c>
      <c r="D27" s="34"/>
      <c r="E27" s="35"/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ht="15" customHeight="1" x14ac:dyDescent="0.15">
      <c r="A28" s="25"/>
      <c r="B28" s="26" t="s">
        <v>43</v>
      </c>
      <c r="C28" s="33">
        <f>[15]B!C21</f>
        <v>0</v>
      </c>
      <c r="D28" s="34"/>
      <c r="E28" s="35"/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ht="15" customHeight="1" x14ac:dyDescent="0.15">
      <c r="A29" s="37"/>
      <c r="B29" s="26" t="s">
        <v>44</v>
      </c>
      <c r="C29" s="33">
        <f>[15]B!C22</f>
        <v>0</v>
      </c>
      <c r="D29" s="34"/>
      <c r="E29" s="35"/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ht="15" customHeight="1" x14ac:dyDescent="0.15">
      <c r="A30" s="37"/>
      <c r="B30" s="26" t="s">
        <v>45</v>
      </c>
      <c r="C30" s="33">
        <f>[15]B!C23</f>
        <v>0</v>
      </c>
      <c r="D30" s="34"/>
      <c r="E30" s="35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ht="15" customHeight="1" x14ac:dyDescent="0.15">
      <c r="A31" s="38">
        <v>101308</v>
      </c>
      <c r="B31" s="26" t="s">
        <v>46</v>
      </c>
      <c r="C31" s="33">
        <f>[15]B!C24</f>
        <v>0</v>
      </c>
      <c r="D31" s="34"/>
      <c r="E31" s="35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ht="20.100000000000001" customHeight="1" x14ac:dyDescent="0.15">
      <c r="A32" s="39"/>
      <c r="B32" s="40" t="s">
        <v>47</v>
      </c>
      <c r="C32" s="41">
        <f>SUM(C33:C43)</f>
        <v>4481</v>
      </c>
      <c r="D32" s="42">
        <f t="shared" ref="D32:E32" si="0">SUM(D33:D43)</f>
        <v>4474</v>
      </c>
      <c r="E32" s="42">
        <f t="shared" si="0"/>
        <v>9761030</v>
      </c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5" customHeight="1" x14ac:dyDescent="0.15">
      <c r="A33" s="20" t="s">
        <v>48</v>
      </c>
      <c r="B33" s="21" t="s">
        <v>49</v>
      </c>
      <c r="C33" s="43">
        <f>[15]B!$C$28</f>
        <v>2105</v>
      </c>
      <c r="D33" s="43">
        <f>[15]B!$E$28</f>
        <v>2098</v>
      </c>
      <c r="E33" s="44">
        <f>[15]B!$AL$28</f>
        <v>2622500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ht="15" customHeight="1" x14ac:dyDescent="0.15">
      <c r="A34" s="25" t="s">
        <v>50</v>
      </c>
      <c r="B34" s="26" t="s">
        <v>51</v>
      </c>
      <c r="C34" s="33">
        <f>[15]B!$C$29</f>
        <v>0</v>
      </c>
      <c r="D34" s="33">
        <f>[15]B!$E$29</f>
        <v>0</v>
      </c>
      <c r="E34" s="45">
        <f>[15]B!$AL$29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ht="15" customHeight="1" x14ac:dyDescent="0.15">
      <c r="A35" s="25" t="s">
        <v>52</v>
      </c>
      <c r="B35" s="26" t="s">
        <v>53</v>
      </c>
      <c r="C35" s="33">
        <f>[15]B!$C$30</f>
        <v>0</v>
      </c>
      <c r="D35" s="33">
        <f>[15]B!$E$30</f>
        <v>0</v>
      </c>
      <c r="E35" s="45">
        <f>[15]B!$AL$30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5" customHeight="1" x14ac:dyDescent="0.15">
      <c r="A36" s="25" t="s">
        <v>54</v>
      </c>
      <c r="B36" s="26" t="s">
        <v>55</v>
      </c>
      <c r="C36" s="33">
        <f>[15]B!$C$31</f>
        <v>114</v>
      </c>
      <c r="D36" s="33">
        <f>[15]B!$E$31</f>
        <v>114</v>
      </c>
      <c r="E36" s="45">
        <f>[15]B!$AL$31</f>
        <v>193800</v>
      </c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5" customHeight="1" x14ac:dyDescent="0.15">
      <c r="A37" s="25" t="s">
        <v>56</v>
      </c>
      <c r="B37" s="26" t="s">
        <v>57</v>
      </c>
      <c r="C37" s="33">
        <f>[15]B!$C$32</f>
        <v>1300</v>
      </c>
      <c r="D37" s="33">
        <f>[15]B!$E$32</f>
        <v>1300</v>
      </c>
      <c r="E37" s="45">
        <f>[15]B!$AL$32</f>
        <v>1781000</v>
      </c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5" customHeight="1" x14ac:dyDescent="0.15">
      <c r="A38" s="25" t="s">
        <v>58</v>
      </c>
      <c r="B38" s="26" t="s">
        <v>59</v>
      </c>
      <c r="C38" s="33">
        <f>[15]B!$C$33</f>
        <v>0</v>
      </c>
      <c r="D38" s="33">
        <f>[15]B!$E$33</f>
        <v>0</v>
      </c>
      <c r="E38" s="45">
        <f>[15]B!$AL$33</f>
        <v>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5" customHeight="1" x14ac:dyDescent="0.15">
      <c r="A39" s="25" t="s">
        <v>60</v>
      </c>
      <c r="B39" s="26" t="s">
        <v>61</v>
      </c>
      <c r="C39" s="33">
        <f>[15]B!$C$984</f>
        <v>222</v>
      </c>
      <c r="D39" s="33">
        <f>[15]B!$E$984</f>
        <v>222</v>
      </c>
      <c r="E39" s="45">
        <f>[15]B!$AL$984</f>
        <v>679320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5" customHeight="1" x14ac:dyDescent="0.15">
      <c r="A40" s="25" t="s">
        <v>62</v>
      </c>
      <c r="B40" s="26" t="s">
        <v>63</v>
      </c>
      <c r="C40" s="33">
        <f>[15]B!$C$985</f>
        <v>340</v>
      </c>
      <c r="D40" s="33">
        <f>[15]B!$E$985</f>
        <v>340</v>
      </c>
      <c r="E40" s="45">
        <f>[15]B!$AL$985</f>
        <v>1040400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5" customHeight="1" x14ac:dyDescent="0.15">
      <c r="A41" s="25" t="s">
        <v>64</v>
      </c>
      <c r="B41" s="26" t="s">
        <v>65</v>
      </c>
      <c r="C41" s="33">
        <f>[15]B!$C$986</f>
        <v>5</v>
      </c>
      <c r="D41" s="33">
        <f>[15]B!$E$986</f>
        <v>5</v>
      </c>
      <c r="E41" s="45">
        <f>[15]B!$AL$986</f>
        <v>60800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5" customHeight="1" x14ac:dyDescent="0.15">
      <c r="A42" s="25" t="s">
        <v>66</v>
      </c>
      <c r="B42" s="26" t="s">
        <v>67</v>
      </c>
      <c r="C42" s="33">
        <f>[15]B!$C$987</f>
        <v>47</v>
      </c>
      <c r="D42" s="33">
        <f>[15]B!$E$987</f>
        <v>47</v>
      </c>
      <c r="E42" s="45">
        <f>[15]B!$AL$987</f>
        <v>668810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5" customHeight="1" x14ac:dyDescent="0.15">
      <c r="A43" s="25" t="s">
        <v>68</v>
      </c>
      <c r="B43" s="26" t="s">
        <v>69</v>
      </c>
      <c r="C43" s="33">
        <f>[15]B!$C$983</f>
        <v>348</v>
      </c>
      <c r="D43" s="33">
        <f>[15]B!$E$983</f>
        <v>348</v>
      </c>
      <c r="E43" s="45">
        <f>[15]B!$AL$983</f>
        <v>2714400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5" customHeight="1" x14ac:dyDescent="0.15">
      <c r="A44" s="28"/>
      <c r="B44" s="29" t="s">
        <v>39</v>
      </c>
      <c r="C44" s="46">
        <f>SUM(C45:C49)</f>
        <v>239</v>
      </c>
      <c r="D44" s="46"/>
      <c r="E44" s="4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5" customHeight="1" x14ac:dyDescent="0.15">
      <c r="A45" s="48"/>
      <c r="B45" s="26" t="s">
        <v>70</v>
      </c>
      <c r="C45" s="33">
        <f>[15]B!$C$35</f>
        <v>239</v>
      </c>
      <c r="D45" s="49"/>
      <c r="E45" s="50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5" customHeight="1" x14ac:dyDescent="0.15">
      <c r="A46" s="48"/>
      <c r="B46" s="26" t="s">
        <v>71</v>
      </c>
      <c r="C46" s="33">
        <f>[15]B!$C$36</f>
        <v>0</v>
      </c>
      <c r="D46" s="49"/>
      <c r="E46" s="50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5" customHeight="1" x14ac:dyDescent="0.15">
      <c r="A47" s="48"/>
      <c r="B47" s="26" t="s">
        <v>72</v>
      </c>
      <c r="C47" s="33">
        <f>[15]B!$C$37</f>
        <v>0</v>
      </c>
      <c r="D47" s="49"/>
      <c r="E47" s="50"/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ht="15" customHeight="1" x14ac:dyDescent="0.15">
      <c r="A48" s="48"/>
      <c r="B48" s="26" t="s">
        <v>73</v>
      </c>
      <c r="C48" s="33">
        <f>[15]B!$C$38</f>
        <v>0</v>
      </c>
      <c r="D48" s="49"/>
      <c r="E48" s="50"/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ht="15" customHeight="1" x14ac:dyDescent="0.15">
      <c r="A49" s="51"/>
      <c r="B49" s="52" t="s">
        <v>74</v>
      </c>
      <c r="C49" s="53">
        <f>[15]B!$C$39</f>
        <v>0</v>
      </c>
      <c r="D49" s="49"/>
      <c r="E49" s="50"/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ht="20.100000000000001" customHeight="1" x14ac:dyDescent="0.15">
      <c r="A50" s="39"/>
      <c r="B50" s="40" t="s">
        <v>75</v>
      </c>
      <c r="C50" s="41">
        <f>SUM(C51:C52)</f>
        <v>0</v>
      </c>
      <c r="D50" s="42">
        <f>SUM(D51:D52)</f>
        <v>0</v>
      </c>
      <c r="E50" s="54">
        <f>SUM(E51:E52)</f>
        <v>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ht="15" customHeight="1" x14ac:dyDescent="0.15">
      <c r="A51" s="20" t="s">
        <v>76</v>
      </c>
      <c r="B51" s="21" t="s">
        <v>77</v>
      </c>
      <c r="C51" s="55">
        <f>[15]B!$C$989</f>
        <v>0</v>
      </c>
      <c r="D51" s="55">
        <f>[15]B!$E$989</f>
        <v>0</v>
      </c>
      <c r="E51" s="56">
        <f>[15]B!$AL$989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ht="15" customHeight="1" x14ac:dyDescent="0.15">
      <c r="A52" s="25" t="s">
        <v>78</v>
      </c>
      <c r="B52" s="26" t="s">
        <v>79</v>
      </c>
      <c r="C52" s="57">
        <f>[15]B!$C$990</f>
        <v>0</v>
      </c>
      <c r="D52" s="57">
        <f>[15]B!$E$990</f>
        <v>0</v>
      </c>
      <c r="E52" s="58">
        <f>[15]B!$AL$990</f>
        <v>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ht="15" customHeight="1" x14ac:dyDescent="0.15">
      <c r="A53" s="28"/>
      <c r="B53" s="59" t="s">
        <v>80</v>
      </c>
      <c r="C53" s="60">
        <f>C54</f>
        <v>0</v>
      </c>
      <c r="D53" s="60"/>
      <c r="E53" s="61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ht="24" customHeight="1" x14ac:dyDescent="0.15">
      <c r="A54" s="25" t="s">
        <v>81</v>
      </c>
      <c r="B54" s="52" t="s">
        <v>82</v>
      </c>
      <c r="C54" s="53">
        <f>[15]B!$C$961</f>
        <v>0</v>
      </c>
      <c r="D54" s="49"/>
      <c r="E54" s="5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ht="20.100000000000001" customHeight="1" x14ac:dyDescent="0.15">
      <c r="A55" s="62"/>
      <c r="B55" s="40" t="s">
        <v>83</v>
      </c>
      <c r="C55" s="41">
        <f>SUM(C56:C59)</f>
        <v>1232</v>
      </c>
      <c r="D55" s="42">
        <f>SUM(D56:D59)</f>
        <v>1232</v>
      </c>
      <c r="E55" s="54">
        <f>SUM(E56:E59)</f>
        <v>2303900</v>
      </c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ht="15" customHeight="1" x14ac:dyDescent="0.15">
      <c r="A56" s="20" t="s">
        <v>84</v>
      </c>
      <c r="B56" s="21" t="s">
        <v>85</v>
      </c>
      <c r="C56" s="55">
        <f>[15]B!$C$43</f>
        <v>0</v>
      </c>
      <c r="D56" s="55">
        <f>[15]B!$E$43</f>
        <v>0</v>
      </c>
      <c r="E56" s="56">
        <f>[15]B!$AL$43</f>
        <v>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ht="15" customHeight="1" x14ac:dyDescent="0.15">
      <c r="A57" s="25" t="s">
        <v>86</v>
      </c>
      <c r="B57" s="26" t="s">
        <v>87</v>
      </c>
      <c r="C57" s="57">
        <f>[15]B!$C$44</f>
        <v>874</v>
      </c>
      <c r="D57" s="57">
        <f>[15]B!$E$44</f>
        <v>874</v>
      </c>
      <c r="E57" s="58">
        <f>[15]B!$AL$44</f>
        <v>1975240</v>
      </c>
      <c r="F57" s="7"/>
      <c r="G57" s="7"/>
      <c r="H57" s="7"/>
      <c r="I57" s="7"/>
      <c r="J57" s="7"/>
      <c r="K57" s="7"/>
      <c r="L57" s="7"/>
      <c r="M57" s="7"/>
      <c r="N57" s="7"/>
    </row>
    <row r="58" spans="1:14" s="3" customFormat="1" ht="15" customHeight="1" x14ac:dyDescent="0.15">
      <c r="A58" s="25" t="s">
        <v>88</v>
      </c>
      <c r="B58" s="26" t="s">
        <v>89</v>
      </c>
      <c r="C58" s="57">
        <f>[15]B!$C$45</f>
        <v>52</v>
      </c>
      <c r="D58" s="57">
        <f>[15]B!$E$45</f>
        <v>52</v>
      </c>
      <c r="E58" s="58">
        <f>[15]B!$AL$45</f>
        <v>117520</v>
      </c>
      <c r="F58" s="7"/>
      <c r="G58" s="7"/>
      <c r="H58" s="7"/>
      <c r="I58" s="7"/>
      <c r="J58" s="7"/>
      <c r="K58" s="7"/>
      <c r="L58" s="7"/>
      <c r="M58" s="7"/>
      <c r="N58" s="7"/>
    </row>
    <row r="59" spans="1:14" s="3" customFormat="1" ht="15" customHeight="1" x14ac:dyDescent="0.15">
      <c r="A59" s="25" t="s">
        <v>90</v>
      </c>
      <c r="B59" s="26" t="s">
        <v>91</v>
      </c>
      <c r="C59" s="57">
        <f>[15]B!$C$46</f>
        <v>306</v>
      </c>
      <c r="D59" s="57">
        <f>[15]B!$E$46</f>
        <v>306</v>
      </c>
      <c r="E59" s="58">
        <f>[15]B!$AL$46</f>
        <v>211140</v>
      </c>
      <c r="F59" s="7"/>
      <c r="G59" s="7"/>
      <c r="H59" s="7"/>
      <c r="I59" s="7"/>
      <c r="J59" s="7"/>
      <c r="K59" s="7"/>
      <c r="L59" s="7"/>
      <c r="M59" s="7"/>
      <c r="N59" s="7"/>
    </row>
    <row r="60" spans="1:14" s="3" customFormat="1" ht="15" customHeight="1" x14ac:dyDescent="0.15">
      <c r="A60" s="63"/>
      <c r="B60" s="59" t="s">
        <v>92</v>
      </c>
      <c r="C60" s="64">
        <f>C61</f>
        <v>0</v>
      </c>
      <c r="D60" s="60"/>
      <c r="E60" s="61"/>
      <c r="F60" s="7"/>
      <c r="G60" s="7"/>
      <c r="H60" s="7"/>
      <c r="I60" s="7"/>
      <c r="J60" s="7"/>
      <c r="K60" s="7"/>
      <c r="L60" s="7"/>
      <c r="M60" s="7"/>
      <c r="N60" s="7"/>
    </row>
    <row r="61" spans="1:14" s="3" customFormat="1" ht="15" customHeight="1" x14ac:dyDescent="0.15">
      <c r="A61" s="38"/>
      <c r="B61" s="52" t="s">
        <v>93</v>
      </c>
      <c r="C61" s="65">
        <f>[15]B!$C$48</f>
        <v>0</v>
      </c>
      <c r="D61" s="49"/>
      <c r="E61" s="50"/>
      <c r="F61" s="7"/>
      <c r="G61" s="7"/>
      <c r="H61" s="7"/>
      <c r="I61" s="7"/>
      <c r="J61" s="7"/>
      <c r="K61" s="7"/>
      <c r="L61" s="7"/>
      <c r="M61" s="7"/>
      <c r="N61" s="7"/>
    </row>
    <row r="62" spans="1:14" s="3" customFormat="1" ht="20.100000000000001" customHeight="1" x14ac:dyDescent="0.15">
      <c r="A62" s="62"/>
      <c r="B62" s="40" t="s">
        <v>94</v>
      </c>
      <c r="C62" s="41">
        <f>SUM(C63:C65)</f>
        <v>508</v>
      </c>
      <c r="D62" s="42">
        <f>SUM(D63:D65)</f>
        <v>508</v>
      </c>
      <c r="E62" s="54">
        <f>SUM(E63:E65)</f>
        <v>765770</v>
      </c>
      <c r="F62" s="7"/>
      <c r="G62" s="7"/>
      <c r="H62" s="7"/>
      <c r="I62" s="7"/>
      <c r="J62" s="7"/>
      <c r="K62" s="7"/>
      <c r="L62" s="7"/>
      <c r="M62" s="7"/>
      <c r="N62" s="7"/>
    </row>
    <row r="63" spans="1:14" s="3" customFormat="1" ht="15" customHeight="1" x14ac:dyDescent="0.15">
      <c r="A63" s="20" t="s">
        <v>95</v>
      </c>
      <c r="B63" s="21" t="s">
        <v>96</v>
      </c>
      <c r="C63" s="55">
        <f>[15]B!$C$52</f>
        <v>221</v>
      </c>
      <c r="D63" s="55">
        <f>[15]B!$E$52</f>
        <v>221</v>
      </c>
      <c r="E63" s="56">
        <f>[15]B!$AL$52</f>
        <v>433160</v>
      </c>
      <c r="F63" s="7"/>
      <c r="G63" s="7"/>
      <c r="H63" s="7"/>
      <c r="I63" s="7"/>
      <c r="J63" s="7"/>
      <c r="K63" s="7"/>
      <c r="L63" s="7"/>
      <c r="M63" s="7"/>
      <c r="N63" s="7"/>
    </row>
    <row r="64" spans="1:14" s="3" customFormat="1" ht="15" customHeight="1" x14ac:dyDescent="0.15">
      <c r="A64" s="25" t="s">
        <v>97</v>
      </c>
      <c r="B64" s="26" t="s">
        <v>98</v>
      </c>
      <c r="C64" s="57">
        <f>[15]B!$C$53</f>
        <v>10</v>
      </c>
      <c r="D64" s="57">
        <f>[15]B!$E$53</f>
        <v>10</v>
      </c>
      <c r="E64" s="58">
        <f>[15]B!$AL$53</f>
        <v>19600</v>
      </c>
      <c r="F64" s="7"/>
      <c r="G64" s="7"/>
      <c r="H64" s="7"/>
      <c r="I64" s="7"/>
      <c r="J64" s="7"/>
      <c r="K64" s="7"/>
      <c r="L64" s="7"/>
      <c r="M64" s="7"/>
      <c r="N64" s="7"/>
    </row>
    <row r="65" spans="1:14" s="3" customFormat="1" ht="15" customHeight="1" x14ac:dyDescent="0.15">
      <c r="A65" s="25" t="s">
        <v>99</v>
      </c>
      <c r="B65" s="26" t="s">
        <v>100</v>
      </c>
      <c r="C65" s="57">
        <f>[15]B!$C$54</f>
        <v>277</v>
      </c>
      <c r="D65" s="57">
        <f>[15]B!$E$54</f>
        <v>277</v>
      </c>
      <c r="E65" s="58">
        <f>[15]B!$AL$54</f>
        <v>313010</v>
      </c>
      <c r="F65" s="7"/>
      <c r="G65" s="7"/>
      <c r="H65" s="7"/>
      <c r="I65" s="7"/>
      <c r="J65" s="7"/>
      <c r="K65" s="7"/>
      <c r="L65" s="7"/>
      <c r="M65" s="7"/>
      <c r="N65" s="7"/>
    </row>
    <row r="66" spans="1:14" s="3" customFormat="1" ht="15" customHeight="1" x14ac:dyDescent="0.15">
      <c r="A66" s="28"/>
      <c r="B66" s="29" t="s">
        <v>101</v>
      </c>
      <c r="C66" s="66">
        <f>SUM(C67:C68)</f>
        <v>26</v>
      </c>
      <c r="D66" s="66"/>
      <c r="E66" s="67"/>
      <c r="F66" s="7"/>
      <c r="G66" s="7"/>
      <c r="H66" s="7"/>
      <c r="I66" s="7"/>
      <c r="J66" s="7"/>
      <c r="K66" s="7"/>
      <c r="L66" s="7"/>
      <c r="M66" s="7"/>
      <c r="N66" s="7"/>
    </row>
    <row r="67" spans="1:14" s="3" customFormat="1" ht="15" customHeight="1" x14ac:dyDescent="0.15">
      <c r="A67" s="48"/>
      <c r="B67" s="26" t="s">
        <v>102</v>
      </c>
      <c r="C67" s="57">
        <f xml:space="preserve"> [15]B!$C$56</f>
        <v>26</v>
      </c>
      <c r="D67" s="49"/>
      <c r="E67" s="68"/>
      <c r="F67" s="7"/>
      <c r="G67" s="7"/>
      <c r="H67" s="7"/>
      <c r="I67" s="7"/>
      <c r="J67" s="7"/>
      <c r="K67" s="7"/>
      <c r="L67" s="7"/>
      <c r="M67" s="7"/>
      <c r="N67" s="7"/>
    </row>
    <row r="68" spans="1:14" s="3" customFormat="1" ht="15" customHeight="1" x14ac:dyDescent="0.15">
      <c r="A68" s="51"/>
      <c r="B68" s="52" t="s">
        <v>103</v>
      </c>
      <c r="C68" s="65">
        <f>[15]B!$C$57</f>
        <v>0</v>
      </c>
      <c r="D68" s="69"/>
      <c r="E68" s="70"/>
      <c r="F68" s="7"/>
      <c r="G68" s="7"/>
      <c r="H68" s="7"/>
      <c r="I68" s="7"/>
      <c r="J68" s="7"/>
      <c r="K68" s="7"/>
      <c r="L68" s="7"/>
      <c r="M68" s="7"/>
      <c r="N68" s="7"/>
    </row>
    <row r="69" spans="1:14" s="3" customFormat="1" ht="15" customHeight="1" x14ac:dyDescent="0.15">
      <c r="A69" s="71"/>
      <c r="B69" s="13" t="s">
        <v>104</v>
      </c>
      <c r="C69" s="41">
        <f>C10+C32+C50+C55+C62+C24+C25+C44+C53+C60+C66</f>
        <v>17463</v>
      </c>
      <c r="D69" s="41">
        <f>D10+D32+D50+D55+D62+D24</f>
        <v>16902</v>
      </c>
      <c r="E69" s="72">
        <f>E10+E32+E50+E55+E62+E24</f>
        <v>122256980</v>
      </c>
      <c r="F69" s="7"/>
      <c r="G69" s="7"/>
      <c r="H69" s="7"/>
      <c r="I69" s="7"/>
      <c r="J69" s="7"/>
      <c r="K69" s="7"/>
      <c r="L69" s="7"/>
      <c r="M69" s="7"/>
      <c r="N69" s="7"/>
    </row>
    <row r="70" spans="1:14" ht="24.95" customHeight="1" x14ac:dyDescent="0.15">
      <c r="A70" s="12" t="s">
        <v>105</v>
      </c>
    </row>
    <row r="71" spans="1:14" ht="35.1" customHeight="1" x14ac:dyDescent="0.15">
      <c r="A71" s="797" t="s">
        <v>106</v>
      </c>
      <c r="B71" s="855"/>
      <c r="C71" s="73" t="s">
        <v>7</v>
      </c>
      <c r="D71" s="73" t="s">
        <v>8</v>
      </c>
      <c r="E71" s="73" t="s">
        <v>9</v>
      </c>
    </row>
    <row r="72" spans="1:14" s="76" customFormat="1" ht="15" customHeight="1" x14ac:dyDescent="0.2">
      <c r="A72" s="849" t="s">
        <v>107</v>
      </c>
      <c r="B72" s="861"/>
      <c r="C72" s="41">
        <f>SUM(C73:C78,C82:C85)</f>
        <v>69356</v>
      </c>
      <c r="D72" s="74">
        <f>SUM(D73:D77,D78,D82:D84)</f>
        <v>68585</v>
      </c>
      <c r="E72" s="75">
        <f>SUM(E73:E77,E78,E82:E84)</f>
        <v>116234260</v>
      </c>
    </row>
    <row r="73" spans="1:14" ht="15" customHeight="1" x14ac:dyDescent="0.15">
      <c r="A73" s="77" t="s">
        <v>108</v>
      </c>
      <c r="B73" s="78" t="s">
        <v>109</v>
      </c>
      <c r="C73" s="55">
        <f>[15]B!$C$210</f>
        <v>26765</v>
      </c>
      <c r="D73" s="55">
        <f>[15]B!$E$210</f>
        <v>26322</v>
      </c>
      <c r="E73" s="79">
        <f>[15]B!$AL$210</f>
        <v>29682500</v>
      </c>
    </row>
    <row r="74" spans="1:14" ht="15" customHeight="1" x14ac:dyDescent="0.15">
      <c r="A74" s="633" t="s">
        <v>110</v>
      </c>
      <c r="B74" s="81" t="s">
        <v>111</v>
      </c>
      <c r="C74" s="57">
        <f>[15]B!$C$272</f>
        <v>29861</v>
      </c>
      <c r="D74" s="57">
        <f>SUM([15]B!E212:E215,[15]B!E216:E260,[15]B!E261:E271)</f>
        <v>29662</v>
      </c>
      <c r="E74" s="82">
        <f>[15]B!$AL$272</f>
        <v>44093180</v>
      </c>
    </row>
    <row r="75" spans="1:14" ht="15" customHeight="1" x14ac:dyDescent="0.15">
      <c r="A75" s="633" t="s">
        <v>112</v>
      </c>
      <c r="B75" s="81" t="s">
        <v>113</v>
      </c>
      <c r="C75" s="57">
        <f>[15]B!$C$311</f>
        <v>1600</v>
      </c>
      <c r="D75" s="57">
        <f>[15]B!$E$311</f>
        <v>1592</v>
      </c>
      <c r="E75" s="82">
        <f>[15]B!$AL$311</f>
        <v>6290140</v>
      </c>
    </row>
    <row r="76" spans="1:14" ht="15" customHeight="1" x14ac:dyDescent="0.15">
      <c r="A76" s="633" t="s">
        <v>114</v>
      </c>
      <c r="B76" s="81" t="s">
        <v>115</v>
      </c>
      <c r="C76" s="57">
        <f>[15]B!$C$318</f>
        <v>0</v>
      </c>
      <c r="D76" s="57">
        <f>[15]B!$E$318</f>
        <v>0</v>
      </c>
      <c r="E76" s="82">
        <f>[15]B!$AL$318</f>
        <v>0</v>
      </c>
    </row>
    <row r="77" spans="1:14" ht="15" customHeight="1" x14ac:dyDescent="0.15">
      <c r="A77" s="633" t="s">
        <v>116</v>
      </c>
      <c r="B77" s="83" t="s">
        <v>117</v>
      </c>
      <c r="C77" s="84">
        <f>[15]B!$C$374</f>
        <v>2737</v>
      </c>
      <c r="D77" s="84">
        <f>[15]B!$E$374</f>
        <v>2719</v>
      </c>
      <c r="E77" s="85">
        <f>[15]B!$AL$374</f>
        <v>14521760</v>
      </c>
    </row>
    <row r="78" spans="1:14" ht="15" customHeight="1" x14ac:dyDescent="0.15">
      <c r="A78" s="862" t="s">
        <v>118</v>
      </c>
      <c r="B78" s="87" t="s">
        <v>119</v>
      </c>
      <c r="C78" s="88">
        <f>SUM(C79:C81)</f>
        <v>6065</v>
      </c>
      <c r="D78" s="88">
        <f>SUM(D79:D81)</f>
        <v>5988</v>
      </c>
      <c r="E78" s="89">
        <f>SUM(E79:E81)</f>
        <v>18539470</v>
      </c>
    </row>
    <row r="79" spans="1:14" ht="15" customHeight="1" x14ac:dyDescent="0.15">
      <c r="A79" s="862"/>
      <c r="B79" s="90" t="s">
        <v>120</v>
      </c>
      <c r="C79" s="91">
        <f>[15]B!$C$411</f>
        <v>5102</v>
      </c>
      <c r="D79" s="91">
        <f>[15]B!$E$411</f>
        <v>5032</v>
      </c>
      <c r="E79" s="92">
        <f>[15]B!$AL$411</f>
        <v>14237760</v>
      </c>
    </row>
    <row r="80" spans="1:14" ht="15" customHeight="1" x14ac:dyDescent="0.15">
      <c r="A80" s="862"/>
      <c r="B80" s="93" t="s">
        <v>121</v>
      </c>
      <c r="C80" s="57">
        <f>[15]B!$C$432</f>
        <v>48</v>
      </c>
      <c r="D80" s="57">
        <f>SUM([15]B!E413:E429,[15]B!E430:E431)</f>
        <v>48</v>
      </c>
      <c r="E80" s="82">
        <f>[15]B!$AL$432</f>
        <v>147270</v>
      </c>
    </row>
    <row r="81" spans="1:5" ht="15" customHeight="1" x14ac:dyDescent="0.15">
      <c r="A81" s="862"/>
      <c r="B81" s="93" t="s">
        <v>122</v>
      </c>
      <c r="C81" s="57">
        <f>[15]B!$C$451</f>
        <v>915</v>
      </c>
      <c r="D81" s="57">
        <f>[15]B!$E$451</f>
        <v>908</v>
      </c>
      <c r="E81" s="82">
        <f>[15]B!$AL$451</f>
        <v>4154440</v>
      </c>
    </row>
    <row r="82" spans="1:5" ht="15" customHeight="1" x14ac:dyDescent="0.15">
      <c r="A82" s="633" t="s">
        <v>123</v>
      </c>
      <c r="B82" s="81" t="s">
        <v>124</v>
      </c>
      <c r="C82" s="57">
        <f>[15]B!$C$461</f>
        <v>0</v>
      </c>
      <c r="D82" s="57">
        <f>[15]B!$E$461</f>
        <v>0</v>
      </c>
      <c r="E82" s="82">
        <f>[15]B!$AL$461</f>
        <v>0</v>
      </c>
    </row>
    <row r="83" spans="1:5" s="96" customFormat="1" ht="15" customHeight="1" x14ac:dyDescent="0.15">
      <c r="A83" s="633" t="s">
        <v>125</v>
      </c>
      <c r="B83" s="81" t="s">
        <v>126</v>
      </c>
      <c r="C83" s="94">
        <f>[15]B!$C$512</f>
        <v>59</v>
      </c>
      <c r="D83" s="94">
        <f>SUM([15]B!E475:E498,[15]B!E499:E511)</f>
        <v>58</v>
      </c>
      <c r="E83" s="95">
        <f>[15]B!$AL$512</f>
        <v>64410</v>
      </c>
    </row>
    <row r="84" spans="1:5" ht="15" customHeight="1" x14ac:dyDescent="0.15">
      <c r="A84" s="633" t="s">
        <v>127</v>
      </c>
      <c r="B84" s="81" t="s">
        <v>128</v>
      </c>
      <c r="C84" s="57">
        <f>[15]B!$C$542</f>
        <v>2255</v>
      </c>
      <c r="D84" s="57">
        <f>[15]B!$E$542</f>
        <v>2244</v>
      </c>
      <c r="E84" s="82">
        <f>[15]B!$AL$542</f>
        <v>3042800</v>
      </c>
    </row>
    <row r="85" spans="1:5" s="99" customFormat="1" ht="15" customHeight="1" x14ac:dyDescent="0.15">
      <c r="A85" s="97" t="s">
        <v>129</v>
      </c>
      <c r="B85" s="83" t="s">
        <v>130</v>
      </c>
      <c r="C85" s="84">
        <f>[15]B!$C$2939</f>
        <v>14</v>
      </c>
      <c r="D85" s="98"/>
      <c r="E85" s="98"/>
    </row>
    <row r="86" spans="1:5" s="3" customFormat="1" ht="15" customHeight="1" x14ac:dyDescent="0.15">
      <c r="A86" s="849" t="s">
        <v>131</v>
      </c>
      <c r="B86" s="850"/>
      <c r="C86" s="88">
        <f>+C87+C88+C89+C90+C94+C95</f>
        <v>5167</v>
      </c>
      <c r="D86" s="88">
        <f>+D87+D88+D89+D90+D94</f>
        <v>5151</v>
      </c>
      <c r="E86" s="89">
        <f>+E87+E88+E89+E90+E94</f>
        <v>91584130</v>
      </c>
    </row>
    <row r="87" spans="1:5" ht="15" customHeight="1" x14ac:dyDescent="0.15">
      <c r="A87" s="100" t="s">
        <v>132</v>
      </c>
      <c r="B87" s="101" t="s">
        <v>133</v>
      </c>
      <c r="C87" s="91">
        <f>[15]B!$C$600</f>
        <v>2976</v>
      </c>
      <c r="D87" s="91">
        <f>SUM([15]B!E545:E546,[15]B!E547,[15]B!E548,[15]B!E549:E559,[15]B!E560:E566,[15]B!E567:E575,[15]B!E576,[15]B!E577:E595,[15]B!E596:E598)</f>
        <v>2961</v>
      </c>
      <c r="E87" s="92">
        <f>[15]B!$AL$600</f>
        <v>25449630</v>
      </c>
    </row>
    <row r="88" spans="1:5" ht="15" customHeight="1" x14ac:dyDescent="0.15">
      <c r="A88" s="633" t="s">
        <v>134</v>
      </c>
      <c r="B88" s="81" t="s">
        <v>135</v>
      </c>
      <c r="C88" s="57">
        <f>[15]B!$C$623</f>
        <v>0</v>
      </c>
      <c r="D88" s="57">
        <f>[15]B!$E$623</f>
        <v>0</v>
      </c>
      <c r="E88" s="82">
        <f>[15]B!$AL$623</f>
        <v>0</v>
      </c>
    </row>
    <row r="89" spans="1:5" ht="15" customHeight="1" x14ac:dyDescent="0.15">
      <c r="A89" s="633" t="s">
        <v>136</v>
      </c>
      <c r="B89" s="81" t="s">
        <v>137</v>
      </c>
      <c r="C89" s="57">
        <f>[15]B!$C$650</f>
        <v>923</v>
      </c>
      <c r="D89" s="57">
        <f>[15]B!$E$650</f>
        <v>922</v>
      </c>
      <c r="E89" s="82">
        <f>[15]B!$AL$650</f>
        <v>48740800</v>
      </c>
    </row>
    <row r="90" spans="1:5" ht="15" customHeight="1" x14ac:dyDescent="0.15">
      <c r="A90" s="862" t="s">
        <v>112</v>
      </c>
      <c r="B90" s="81" t="s">
        <v>138</v>
      </c>
      <c r="C90" s="57">
        <f>SUM(C91:C93)</f>
        <v>1268</v>
      </c>
      <c r="D90" s="57">
        <f>SUM(D91:D93)</f>
        <v>1268</v>
      </c>
      <c r="E90" s="82">
        <f>SUM(E91:E93)</f>
        <v>17393700</v>
      </c>
    </row>
    <row r="91" spans="1:5" ht="15" customHeight="1" x14ac:dyDescent="0.15">
      <c r="A91" s="862"/>
      <c r="B91" s="93" t="s">
        <v>139</v>
      </c>
      <c r="C91" s="57">
        <f>[15]B!$C$672-[15]B!C652-[15]B!C653</f>
        <v>771</v>
      </c>
      <c r="D91" s="57">
        <f>[15]B!$E$672-[15]B!E652-[15]B!E653</f>
        <v>771</v>
      </c>
      <c r="E91" s="82">
        <f>[15]B!$AL$672-[15]B!$AL$652-[15]B!$AL$653</f>
        <v>12883550</v>
      </c>
    </row>
    <row r="92" spans="1:5" ht="15" customHeight="1" x14ac:dyDescent="0.15">
      <c r="A92" s="862"/>
      <c r="B92" s="93" t="s">
        <v>140</v>
      </c>
      <c r="C92" s="57">
        <f>[15]B!$C$652</f>
        <v>389</v>
      </c>
      <c r="D92" s="57">
        <f>[15]B!$E$652</f>
        <v>389</v>
      </c>
      <c r="E92" s="82">
        <f>[15]B!$AL$652</f>
        <v>2236750</v>
      </c>
    </row>
    <row r="93" spans="1:5" ht="15" customHeight="1" x14ac:dyDescent="0.15">
      <c r="A93" s="862"/>
      <c r="B93" s="93" t="s">
        <v>141</v>
      </c>
      <c r="C93" s="57">
        <f>[15]B!$C$653</f>
        <v>108</v>
      </c>
      <c r="D93" s="57">
        <f>[15]B!$E$653</f>
        <v>108</v>
      </c>
      <c r="E93" s="82">
        <f>[15]B!$AL$653</f>
        <v>2273400</v>
      </c>
    </row>
    <row r="94" spans="1:5" ht="15" customHeight="1" x14ac:dyDescent="0.15">
      <c r="A94" s="633" t="s">
        <v>114</v>
      </c>
      <c r="B94" s="81" t="s">
        <v>142</v>
      </c>
      <c r="C94" s="57">
        <f>[15]B!$C$704</f>
        <v>0</v>
      </c>
      <c r="D94" s="57">
        <f>[15]B!$E$704</f>
        <v>0</v>
      </c>
      <c r="E94" s="82">
        <f>[15]B!$AL$704</f>
        <v>0</v>
      </c>
    </row>
    <row r="95" spans="1:5" s="99" customFormat="1" ht="15" customHeight="1" x14ac:dyDescent="0.15">
      <c r="A95" s="633"/>
      <c r="B95" s="81" t="s">
        <v>143</v>
      </c>
      <c r="C95" s="57">
        <f>[15]B!$C$763</f>
        <v>0</v>
      </c>
      <c r="D95" s="98"/>
      <c r="E95" s="98"/>
    </row>
    <row r="96" spans="1:5" s="3" customFormat="1" ht="15" customHeight="1" x14ac:dyDescent="0.15">
      <c r="A96" s="102"/>
      <c r="B96" s="102" t="s">
        <v>144</v>
      </c>
      <c r="C96" s="103">
        <f>[15]B!$C$958</f>
        <v>0</v>
      </c>
      <c r="D96" s="104">
        <f>[15]B!$E$958</f>
        <v>0</v>
      </c>
      <c r="E96" s="105">
        <f>[15]B!$AL$958</f>
        <v>0</v>
      </c>
    </row>
    <row r="97" spans="1:8" s="106" customFormat="1" ht="24.95" customHeight="1" x14ac:dyDescent="0.15">
      <c r="A97" s="866" t="s">
        <v>145</v>
      </c>
      <c r="B97" s="866"/>
      <c r="C97" s="866"/>
      <c r="D97" s="866"/>
      <c r="E97" s="866"/>
    </row>
    <row r="98" spans="1:8" s="106" customFormat="1" ht="35.1" customHeight="1" x14ac:dyDescent="0.15">
      <c r="A98" s="13" t="s">
        <v>146</v>
      </c>
      <c r="B98" s="636" t="s">
        <v>6</v>
      </c>
      <c r="C98" s="73" t="s">
        <v>7</v>
      </c>
      <c r="D98" s="73" t="s">
        <v>8</v>
      </c>
      <c r="E98" s="73" t="s">
        <v>9</v>
      </c>
    </row>
    <row r="99" spans="1:8" s="106" customFormat="1" ht="15" customHeight="1" x14ac:dyDescent="0.15">
      <c r="A99" s="20" t="s">
        <v>147</v>
      </c>
      <c r="B99" s="78" t="s">
        <v>148</v>
      </c>
      <c r="C99" s="55">
        <f>[15]B!C770+[15]B!C777+[15]B!C781+[15]B!C788+[15]B!C797+[15]B!C801+[15]B!C805+[15]B!C809+[15]B!C820+[15]B!C828+[15]B!C833+[15]B!C851+[15]B!C869+[15]B!C817</f>
        <v>0</v>
      </c>
      <c r="D99" s="55">
        <f>[15]B!E770+[15]B!E777+[15]B!E781+[15]B!E788+[15]B!E797+[15]B!E801+[15]B!E805+[15]B!E809+[15]B!E820+[15]B!E828+[15]B!E833+[15]B!E851+[15]B!E869+[15]B!E817</f>
        <v>0</v>
      </c>
      <c r="E99" s="82">
        <f>[15]B!AL770+[15]B!AL777+[15]B!AL781+[15]B!AL788+[15]B!AL797+[15]B!AL801+[15]B!AL805+[15]B!AL809+[15]B!AL820+[15]B!AL828+[15]B!AL833+[15]B!AL851+[15]B!AL869+[15]B!AL817</f>
        <v>0</v>
      </c>
    </row>
    <row r="100" spans="1:8" s="106" customFormat="1" ht="15" customHeight="1" x14ac:dyDescent="0.15">
      <c r="A100" s="25">
        <v>2001</v>
      </c>
      <c r="B100" s="81" t="s">
        <v>149</v>
      </c>
      <c r="C100" s="57">
        <f>[15]B!C2223+[15]B!C2266+[15]B!C2267</f>
        <v>1357</v>
      </c>
      <c r="D100" s="57">
        <f>[15]B!E2214+[15]B!E2266+[15]B!E2267</f>
        <v>1183</v>
      </c>
      <c r="E100" s="82">
        <f>[15]B!AL2214+[15]B!AL2266+[15]B!AL2267</f>
        <v>14469020</v>
      </c>
    </row>
    <row r="101" spans="1:8" s="106" customFormat="1" ht="15" customHeight="1" x14ac:dyDescent="0.15">
      <c r="A101" s="38" t="s">
        <v>150</v>
      </c>
      <c r="B101" s="108" t="s">
        <v>151</v>
      </c>
      <c r="C101" s="65">
        <f>[15]B!C2529</f>
        <v>5</v>
      </c>
      <c r="D101" s="65">
        <f>[15]B!E2529</f>
        <v>5</v>
      </c>
      <c r="E101" s="85">
        <f>[15]B!AL2529</f>
        <v>375050</v>
      </c>
    </row>
    <row r="102" spans="1:8" s="106" customFormat="1" ht="15" customHeight="1" x14ac:dyDescent="0.15">
      <c r="A102" s="71"/>
      <c r="B102" s="109" t="s">
        <v>152</v>
      </c>
      <c r="C102" s="110">
        <f>SUM(C99:C101)</f>
        <v>1362</v>
      </c>
      <c r="D102" s="110">
        <f>SUM(D99:D101)</f>
        <v>1188</v>
      </c>
      <c r="E102" s="111">
        <f>SUM(E99:E101)</f>
        <v>14844070</v>
      </c>
    </row>
    <row r="103" spans="1:8" s="115" customFormat="1" ht="24.95" customHeight="1" x14ac:dyDescent="0.15">
      <c r="A103" s="112" t="s">
        <v>153</v>
      </c>
      <c r="B103" s="113"/>
      <c r="C103" s="112"/>
      <c r="D103" s="112"/>
      <c r="E103" s="112"/>
      <c r="F103" s="114"/>
      <c r="G103" s="114"/>
    </row>
    <row r="104" spans="1:8" s="106" customFormat="1" ht="33.75" customHeight="1" x14ac:dyDescent="0.15">
      <c r="A104" s="634" t="s">
        <v>5</v>
      </c>
      <c r="B104" s="634" t="s">
        <v>6</v>
      </c>
      <c r="C104" s="73" t="s">
        <v>7</v>
      </c>
      <c r="D104" s="73" t="s">
        <v>8</v>
      </c>
      <c r="E104" s="73" t="s">
        <v>154</v>
      </c>
      <c r="F104" s="73" t="s">
        <v>155</v>
      </c>
      <c r="G104" s="73" t="s">
        <v>156</v>
      </c>
      <c r="H104" s="73" t="s">
        <v>9</v>
      </c>
    </row>
    <row r="105" spans="1:8" s="106" customFormat="1" ht="15" customHeight="1" x14ac:dyDescent="0.15">
      <c r="A105" s="20" t="s">
        <v>157</v>
      </c>
      <c r="B105" s="78" t="s">
        <v>158</v>
      </c>
      <c r="C105" s="55">
        <f>[15]B!$C$1125</f>
        <v>5</v>
      </c>
      <c r="D105" s="55">
        <f>[15]B!$I$1125</f>
        <v>5</v>
      </c>
      <c r="E105" s="55">
        <f>[15]B!$I$1125</f>
        <v>5</v>
      </c>
      <c r="F105" s="55">
        <f>[15]B!$L$1125</f>
        <v>0</v>
      </c>
      <c r="G105" s="117"/>
      <c r="H105" s="79">
        <f>[15]B!$AL$1125</f>
        <v>844100</v>
      </c>
    </row>
    <row r="106" spans="1:8" s="106" customFormat="1" ht="15" customHeight="1" x14ac:dyDescent="0.15">
      <c r="A106" s="25" t="s">
        <v>159</v>
      </c>
      <c r="B106" s="81" t="s">
        <v>160</v>
      </c>
      <c r="C106" s="57">
        <f>[15]B!C1262</f>
        <v>153</v>
      </c>
      <c r="D106" s="57">
        <f>[15]B!I1262</f>
        <v>152</v>
      </c>
      <c r="E106" s="57">
        <f>[15]B!I1262</f>
        <v>152</v>
      </c>
      <c r="F106" s="57">
        <f>[15]B!L1262</f>
        <v>0</v>
      </c>
      <c r="G106" s="118"/>
      <c r="H106" s="82">
        <f>[15]B!$AL$1262</f>
        <v>73767380</v>
      </c>
    </row>
    <row r="107" spans="1:8" s="106" customFormat="1" ht="15" customHeight="1" x14ac:dyDescent="0.15">
      <c r="A107" s="25" t="s">
        <v>161</v>
      </c>
      <c r="B107" s="81" t="s">
        <v>162</v>
      </c>
      <c r="C107" s="57">
        <f>[15]B!C1404</f>
        <v>37</v>
      </c>
      <c r="D107" s="57">
        <f>[15]B!I1401</f>
        <v>26</v>
      </c>
      <c r="E107" s="57">
        <f>[15]B!I1401</f>
        <v>26</v>
      </c>
      <c r="F107" s="57">
        <f>[15]B!L1401</f>
        <v>4</v>
      </c>
      <c r="G107" s="118"/>
      <c r="H107" s="82">
        <f>[15]B!$AL$1401</f>
        <v>2784040</v>
      </c>
    </row>
    <row r="108" spans="1:8" s="106" customFormat="1" ht="15" customHeight="1" x14ac:dyDescent="0.15">
      <c r="A108" s="25" t="s">
        <v>163</v>
      </c>
      <c r="B108" s="81" t="s">
        <v>164</v>
      </c>
      <c r="C108" s="57">
        <f>[15]B!C1468</f>
        <v>5</v>
      </c>
      <c r="D108" s="57">
        <f>[15]B!I1468</f>
        <v>5</v>
      </c>
      <c r="E108" s="57">
        <f>[15]B!I1468</f>
        <v>5</v>
      </c>
      <c r="F108" s="57">
        <f>[15]B!L1468</f>
        <v>0</v>
      </c>
      <c r="G108" s="118"/>
      <c r="H108" s="82">
        <f>[15]B!AL1468</f>
        <v>1364720</v>
      </c>
    </row>
    <row r="109" spans="1:8" s="106" customFormat="1" ht="15" customHeight="1" x14ac:dyDescent="0.15">
      <c r="A109" s="25" t="s">
        <v>165</v>
      </c>
      <c r="B109" s="81" t="s">
        <v>166</v>
      </c>
      <c r="C109" s="57">
        <f>[15]B!$C$1537</f>
        <v>36</v>
      </c>
      <c r="D109" s="57">
        <f>[15]B!$I$1537</f>
        <v>34</v>
      </c>
      <c r="E109" s="57">
        <f>[15]B!$I$1537</f>
        <v>34</v>
      </c>
      <c r="F109" s="57">
        <f>[15]B!$L$1537</f>
        <v>0</v>
      </c>
      <c r="G109" s="118"/>
      <c r="H109" s="82">
        <f>[15]B!$AL$1537</f>
        <v>2505700</v>
      </c>
    </row>
    <row r="110" spans="1:8" s="106" customFormat="1" ht="15" customHeight="1" x14ac:dyDescent="0.15">
      <c r="A110" s="25" t="s">
        <v>167</v>
      </c>
      <c r="B110" s="81" t="s">
        <v>168</v>
      </c>
      <c r="C110" s="57">
        <f>[15]B!$C$1582</f>
        <v>57</v>
      </c>
      <c r="D110" s="57">
        <f>[15]B!$I$1582</f>
        <v>48</v>
      </c>
      <c r="E110" s="57">
        <f>[15]B!$I$1582</f>
        <v>48</v>
      </c>
      <c r="F110" s="57">
        <f>[15]B!$L$1582</f>
        <v>0</v>
      </c>
      <c r="G110" s="118"/>
      <c r="H110" s="82">
        <f>[15]B!$AL$1582</f>
        <v>2917090</v>
      </c>
    </row>
    <row r="111" spans="1:8" s="106" customFormat="1" ht="15" customHeight="1" x14ac:dyDescent="0.15">
      <c r="A111" s="25" t="s">
        <v>169</v>
      </c>
      <c r="B111" s="81" t="s">
        <v>170</v>
      </c>
      <c r="C111" s="57">
        <f>[15]B!$C$1800</f>
        <v>5</v>
      </c>
      <c r="D111" s="57">
        <f>[15]B!$I$1787</f>
        <v>4</v>
      </c>
      <c r="E111" s="57">
        <f>[15]B!$I$1787</f>
        <v>4</v>
      </c>
      <c r="F111" s="57">
        <f>[15]B!$L$1787</f>
        <v>1</v>
      </c>
      <c r="G111" s="118"/>
      <c r="H111" s="82">
        <f>[15]B!$AL$1787</f>
        <v>551915</v>
      </c>
    </row>
    <row r="112" spans="1:8" s="106" customFormat="1" ht="15" customHeight="1" x14ac:dyDescent="0.15">
      <c r="A112" s="25" t="s">
        <v>171</v>
      </c>
      <c r="B112" s="81" t="s">
        <v>172</v>
      </c>
      <c r="C112" s="57">
        <f>[15]B!$C$1870</f>
        <v>5</v>
      </c>
      <c r="D112" s="57">
        <f>[15]B!$I$1866</f>
        <v>4</v>
      </c>
      <c r="E112" s="57">
        <f>[15]B!$I$1866</f>
        <v>4</v>
      </c>
      <c r="F112" s="57">
        <f>[15]B!$L$1866</f>
        <v>1</v>
      </c>
      <c r="G112" s="118"/>
      <c r="H112" s="82">
        <f>[15]B!$AL$1866</f>
        <v>470685</v>
      </c>
    </row>
    <row r="113" spans="1:12" s="106" customFormat="1" ht="15" customHeight="1" x14ac:dyDescent="0.15">
      <c r="A113" s="25" t="s">
        <v>173</v>
      </c>
      <c r="B113" s="81" t="s">
        <v>174</v>
      </c>
      <c r="C113" s="57">
        <f>[15]B!$C$2032</f>
        <v>229</v>
      </c>
      <c r="D113" s="57">
        <f>[15]B!$I$2025</f>
        <v>165</v>
      </c>
      <c r="E113" s="57">
        <f>[15]B!$I$2025</f>
        <v>165</v>
      </c>
      <c r="F113" s="57">
        <f>[15]B!$L$2025</f>
        <v>29</v>
      </c>
      <c r="G113" s="118"/>
      <c r="H113" s="82">
        <f>[15]B!$AL$2025</f>
        <v>48894135</v>
      </c>
    </row>
    <row r="114" spans="1:12" s="106" customFormat="1" ht="15" customHeight="1" x14ac:dyDescent="0.15">
      <c r="A114" s="25" t="s">
        <v>175</v>
      </c>
      <c r="B114" s="81" t="s">
        <v>176</v>
      </c>
      <c r="C114" s="57">
        <f>[15]B!C2071</f>
        <v>11</v>
      </c>
      <c r="D114" s="57">
        <f>[15]B!I2071</f>
        <v>4</v>
      </c>
      <c r="E114" s="57">
        <f>[15]B!I2071</f>
        <v>4</v>
      </c>
      <c r="F114" s="57">
        <f>[15]B!L2071</f>
        <v>0</v>
      </c>
      <c r="G114" s="118"/>
      <c r="H114" s="82">
        <f>[15]B!AL2071</f>
        <v>648970</v>
      </c>
    </row>
    <row r="115" spans="1:12" s="106" customFormat="1" ht="15" customHeight="1" x14ac:dyDescent="0.15">
      <c r="A115" s="25" t="s">
        <v>177</v>
      </c>
      <c r="B115" s="81" t="s">
        <v>178</v>
      </c>
      <c r="C115" s="57">
        <f>[15]B!$C$2194</f>
        <v>59</v>
      </c>
      <c r="D115" s="57">
        <f>[15]B!I2194</f>
        <v>36</v>
      </c>
      <c r="E115" s="57">
        <f>[15]B!I2194</f>
        <v>36</v>
      </c>
      <c r="F115" s="57">
        <f>[15]B!L2194</f>
        <v>3</v>
      </c>
      <c r="G115" s="118"/>
      <c r="H115" s="82">
        <f>[15]B!AL2194</f>
        <v>8897280</v>
      </c>
    </row>
    <row r="116" spans="1:12" s="106" customFormat="1" ht="15" customHeight="1" x14ac:dyDescent="0.15">
      <c r="A116" s="25" t="s">
        <v>179</v>
      </c>
      <c r="B116" s="81" t="s">
        <v>180</v>
      </c>
      <c r="C116" s="57">
        <f>[15]B!$C$2229</f>
        <v>8</v>
      </c>
      <c r="D116" s="57">
        <f>[15]B!I2229</f>
        <v>6</v>
      </c>
      <c r="E116" s="57">
        <f>[15]B!I2229</f>
        <v>6</v>
      </c>
      <c r="F116" s="57">
        <f>[15]B!L2229</f>
        <v>0</v>
      </c>
      <c r="G116" s="118"/>
      <c r="H116" s="82">
        <f>[15]B!$AL$2229</f>
        <v>977320</v>
      </c>
    </row>
    <row r="117" spans="1:12" s="106" customFormat="1" ht="15" customHeight="1" x14ac:dyDescent="0.15">
      <c r="A117" s="25" t="s">
        <v>181</v>
      </c>
      <c r="B117" s="81" t="s">
        <v>182</v>
      </c>
      <c r="C117" s="57">
        <f>[15]B!$C$2264</f>
        <v>70</v>
      </c>
      <c r="D117" s="57">
        <f>[15]B!$I$2264</f>
        <v>25</v>
      </c>
      <c r="E117" s="57">
        <f>[15]B!$I$2264</f>
        <v>25</v>
      </c>
      <c r="F117" s="57">
        <f>[15]B!$L$2264</f>
        <v>19</v>
      </c>
      <c r="G117" s="118"/>
      <c r="H117" s="82">
        <f>[15]B!$AL$2264</f>
        <v>5766620</v>
      </c>
    </row>
    <row r="118" spans="1:12" s="119" customFormat="1" ht="15" customHeight="1" x14ac:dyDescent="0.15">
      <c r="A118" s="25" t="s">
        <v>183</v>
      </c>
      <c r="B118" s="81" t="s">
        <v>184</v>
      </c>
      <c r="C118" s="57">
        <f>SUM(C119:C121)</f>
        <v>122</v>
      </c>
      <c r="D118" s="57">
        <f>SUM(D119:D121)</f>
        <v>53</v>
      </c>
      <c r="E118" s="57">
        <f>SUM(E119:E121)</f>
        <v>53</v>
      </c>
      <c r="F118" s="57">
        <f>SUM(F119:F121)</f>
        <v>0</v>
      </c>
      <c r="G118" s="118"/>
      <c r="H118" s="82">
        <f>SUM(H119:H121)</f>
        <v>7721570</v>
      </c>
    </row>
    <row r="119" spans="1:12" s="119" customFormat="1" ht="15" customHeight="1" x14ac:dyDescent="0.15">
      <c r="A119" s="25"/>
      <c r="B119" s="120" t="s">
        <v>185</v>
      </c>
      <c r="C119" s="49"/>
      <c r="D119" s="49"/>
      <c r="E119" s="49"/>
      <c r="F119" s="49"/>
      <c r="G119" s="118"/>
      <c r="H119" s="121"/>
    </row>
    <row r="120" spans="1:12" s="119" customFormat="1" ht="15" customHeight="1" x14ac:dyDescent="0.15">
      <c r="A120" s="25"/>
      <c r="B120" s="120" t="s">
        <v>186</v>
      </c>
      <c r="C120" s="49"/>
      <c r="D120" s="49"/>
      <c r="E120" s="49"/>
      <c r="F120" s="49"/>
      <c r="G120" s="118"/>
      <c r="H120" s="121"/>
    </row>
    <row r="121" spans="1:12" s="119" customFormat="1" ht="15" customHeight="1" x14ac:dyDescent="0.15">
      <c r="A121" s="25"/>
      <c r="B121" s="120" t="s">
        <v>187</v>
      </c>
      <c r="C121" s="57">
        <f>[15]B!C2272</f>
        <v>122</v>
      </c>
      <c r="D121" s="57">
        <f>[15]B!I2272</f>
        <v>53</v>
      </c>
      <c r="E121" s="57">
        <f>[15]B!I2272</f>
        <v>53</v>
      </c>
      <c r="F121" s="57">
        <f>[15]B!L2272</f>
        <v>0</v>
      </c>
      <c r="G121" s="118"/>
      <c r="H121" s="82">
        <f>[15]B!AL2272</f>
        <v>7721570</v>
      </c>
    </row>
    <row r="122" spans="1:12" s="106" customFormat="1" ht="15" customHeight="1" x14ac:dyDescent="0.15">
      <c r="A122" s="25" t="s">
        <v>188</v>
      </c>
      <c r="B122" s="81" t="s">
        <v>189</v>
      </c>
      <c r="C122" s="57">
        <f>[15]B!$C$2505</f>
        <v>81</v>
      </c>
      <c r="D122" s="57">
        <f>[15]B!$I$2505</f>
        <v>61</v>
      </c>
      <c r="E122" s="57">
        <f>[15]B!$I$2505</f>
        <v>61</v>
      </c>
      <c r="F122" s="57">
        <f>[15]B!$L$2505</f>
        <v>0</v>
      </c>
      <c r="G122" s="118"/>
      <c r="H122" s="82">
        <f>[15]B!$AL$2505</f>
        <v>12128580</v>
      </c>
    </row>
    <row r="123" spans="1:12" s="106" customFormat="1" ht="15" customHeight="1" x14ac:dyDescent="0.15">
      <c r="A123" s="38">
        <v>2106</v>
      </c>
      <c r="B123" s="108" t="s">
        <v>190</v>
      </c>
      <c r="C123" s="65">
        <f>[15]B!$C2517</f>
        <v>12</v>
      </c>
      <c r="D123" s="65">
        <f>[15]B!$I2517</f>
        <v>12</v>
      </c>
      <c r="E123" s="65">
        <f>[15]B!$I2517</f>
        <v>12</v>
      </c>
      <c r="F123" s="65">
        <f>[15]B!$L2517</f>
        <v>0</v>
      </c>
      <c r="G123" s="65">
        <f>[15]B!C2517</f>
        <v>12</v>
      </c>
      <c r="H123" s="65">
        <f>+([15]B!$AL2517)*0.75</f>
        <v>593910</v>
      </c>
    </row>
    <row r="124" spans="1:12" s="106" customFormat="1" ht="15" customHeight="1" x14ac:dyDescent="0.15">
      <c r="A124" s="122"/>
      <c r="B124" s="109" t="s">
        <v>191</v>
      </c>
      <c r="C124" s="88">
        <f>SUM(C105:C118)+C122+C123</f>
        <v>895</v>
      </c>
      <c r="D124" s="88">
        <f>SUM(D105:D118)+D122+D123</f>
        <v>640</v>
      </c>
      <c r="E124" s="88">
        <f>SUM(E105:E118)+E122+E123</f>
        <v>640</v>
      </c>
      <c r="F124" s="88">
        <f>SUM(F105:F118)+F122+F123</f>
        <v>57</v>
      </c>
      <c r="G124" s="65">
        <f>[15]B!C2517</f>
        <v>12</v>
      </c>
      <c r="H124" s="89">
        <f>SUM(H105:H118)+H122+H123</f>
        <v>170834015</v>
      </c>
    </row>
    <row r="125" spans="1:12" s="12" customFormat="1" ht="24.95" customHeight="1" x14ac:dyDescent="0.15">
      <c r="A125" s="868" t="s">
        <v>192</v>
      </c>
      <c r="B125" s="866"/>
      <c r="C125" s="123"/>
      <c r="D125" s="123"/>
      <c r="E125" s="124"/>
      <c r="F125" s="11"/>
      <c r="G125" s="11"/>
      <c r="H125" s="11"/>
      <c r="I125" s="11"/>
      <c r="J125" s="11"/>
      <c r="K125" s="11"/>
      <c r="L125" s="11"/>
    </row>
    <row r="126" spans="1:12" s="3" customFormat="1" ht="35.1" customHeight="1" x14ac:dyDescent="0.15">
      <c r="A126" s="13" t="s">
        <v>5</v>
      </c>
      <c r="B126" s="13" t="s">
        <v>6</v>
      </c>
      <c r="C126" s="73" t="s">
        <v>7</v>
      </c>
      <c r="D126" s="73" t="s">
        <v>8</v>
      </c>
      <c r="E126" s="73" t="s">
        <v>9</v>
      </c>
      <c r="F126" s="7"/>
      <c r="G126" s="7"/>
      <c r="H126" s="7"/>
      <c r="I126" s="7"/>
      <c r="J126" s="7"/>
      <c r="K126" s="7"/>
      <c r="L126" s="7"/>
    </row>
    <row r="127" spans="1:12" s="3" customFormat="1" ht="20.100000000000001" customHeight="1" x14ac:dyDescent="0.15">
      <c r="A127" s="13"/>
      <c r="B127" s="125" t="s">
        <v>193</v>
      </c>
      <c r="C127" s="41"/>
      <c r="D127" s="41"/>
      <c r="E127" s="75"/>
      <c r="F127" s="7"/>
      <c r="G127" s="7"/>
      <c r="H127" s="7"/>
      <c r="I127" s="7"/>
      <c r="J127" s="7"/>
      <c r="K127" s="7"/>
      <c r="L127" s="7"/>
    </row>
    <row r="128" spans="1:12" s="3" customFormat="1" ht="24" customHeight="1" x14ac:dyDescent="0.15">
      <c r="A128" s="20" t="s">
        <v>194</v>
      </c>
      <c r="B128" s="78" t="s">
        <v>195</v>
      </c>
      <c r="C128" s="126">
        <f>[15]B!$C$115</f>
        <v>4939</v>
      </c>
      <c r="D128" s="126">
        <f>[15]B!$E$115</f>
        <v>4547</v>
      </c>
      <c r="E128" s="127">
        <f>[15]B!$AL$115</f>
        <v>169648570</v>
      </c>
      <c r="F128" s="7"/>
      <c r="G128" s="7"/>
      <c r="H128" s="7"/>
      <c r="I128" s="7"/>
      <c r="J128" s="7"/>
      <c r="K128" s="7"/>
      <c r="L128" s="7"/>
    </row>
    <row r="129" spans="1:12" s="3" customFormat="1" ht="24" customHeight="1" x14ac:dyDescent="0.15">
      <c r="A129" s="25" t="s">
        <v>196</v>
      </c>
      <c r="B129" s="81" t="s">
        <v>197</v>
      </c>
      <c r="C129" s="128">
        <f>[15]B!$C$116</f>
        <v>0</v>
      </c>
      <c r="D129" s="128">
        <f>[15]B!$E$116</f>
        <v>0</v>
      </c>
      <c r="E129" s="129">
        <f>[15]B!$AL$116</f>
        <v>0</v>
      </c>
      <c r="F129" s="7"/>
      <c r="G129" s="7"/>
      <c r="H129" s="7"/>
      <c r="I129" s="7"/>
      <c r="J129" s="7"/>
      <c r="K129" s="7"/>
      <c r="L129" s="7"/>
    </row>
    <row r="130" spans="1:12" s="3" customFormat="1" ht="24" customHeight="1" x14ac:dyDescent="0.15">
      <c r="A130" s="25" t="s">
        <v>198</v>
      </c>
      <c r="B130" s="81" t="s">
        <v>199</v>
      </c>
      <c r="C130" s="128">
        <f>[15]B!$C$117</f>
        <v>0</v>
      </c>
      <c r="D130" s="128">
        <f>[15]B!$E$117</f>
        <v>0</v>
      </c>
      <c r="E130" s="129">
        <f>[15]B!$AL$117</f>
        <v>0</v>
      </c>
      <c r="F130" s="7"/>
      <c r="G130" s="7"/>
      <c r="H130" s="7"/>
      <c r="I130" s="7"/>
      <c r="J130" s="7"/>
      <c r="K130" s="7"/>
      <c r="L130" s="7"/>
    </row>
    <row r="131" spans="1:12" s="3" customFormat="1" ht="15" customHeight="1" x14ac:dyDescent="0.15">
      <c r="A131" s="25" t="s">
        <v>200</v>
      </c>
      <c r="B131" s="81" t="s">
        <v>201</v>
      </c>
      <c r="C131" s="128">
        <f>[15]B!$C$118</f>
        <v>229</v>
      </c>
      <c r="D131" s="128">
        <f>[15]B!$E$118</f>
        <v>228</v>
      </c>
      <c r="E131" s="129">
        <f>[15]B!$AL$118</f>
        <v>35365080</v>
      </c>
      <c r="F131" s="7"/>
      <c r="G131" s="7"/>
      <c r="H131" s="7"/>
      <c r="I131" s="7"/>
      <c r="J131" s="7"/>
      <c r="K131" s="7"/>
      <c r="L131" s="7"/>
    </row>
    <row r="132" spans="1:12" s="3" customFormat="1" ht="15" customHeight="1" x14ac:dyDescent="0.15">
      <c r="A132" s="25" t="s">
        <v>202</v>
      </c>
      <c r="B132" s="81" t="s">
        <v>203</v>
      </c>
      <c r="C132" s="128">
        <f>[15]B!$C$119</f>
        <v>0</v>
      </c>
      <c r="D132" s="128">
        <f>[15]B!$E$119</f>
        <v>0</v>
      </c>
      <c r="E132" s="129">
        <f>[15]B!$AL$119</f>
        <v>0</v>
      </c>
      <c r="F132" s="7"/>
      <c r="G132" s="7"/>
      <c r="H132" s="7"/>
      <c r="I132" s="7"/>
      <c r="J132" s="7"/>
      <c r="K132" s="7"/>
      <c r="L132" s="7"/>
    </row>
    <row r="133" spans="1:12" s="3" customFormat="1" ht="15" customHeight="1" x14ac:dyDescent="0.15">
      <c r="A133" s="25" t="s">
        <v>204</v>
      </c>
      <c r="B133" s="81" t="s">
        <v>205</v>
      </c>
      <c r="C133" s="128">
        <f>[15]B!$C$120</f>
        <v>0</v>
      </c>
      <c r="D133" s="128">
        <f>[15]B!$E$120</f>
        <v>0</v>
      </c>
      <c r="E133" s="129">
        <f>[15]B!$AL$120</f>
        <v>0</v>
      </c>
      <c r="F133" s="7"/>
      <c r="G133" s="7"/>
      <c r="H133" s="7"/>
      <c r="I133" s="7"/>
      <c r="J133" s="7"/>
      <c r="K133" s="7"/>
      <c r="L133" s="7"/>
    </row>
    <row r="134" spans="1:12" s="3" customFormat="1" ht="15" customHeight="1" x14ac:dyDescent="0.15">
      <c r="A134" s="25" t="s">
        <v>206</v>
      </c>
      <c r="B134" s="81" t="s">
        <v>207</v>
      </c>
      <c r="C134" s="128">
        <f>[15]B!$C$121</f>
        <v>169</v>
      </c>
      <c r="D134" s="128">
        <f>[15]B!$E$121</f>
        <v>169</v>
      </c>
      <c r="E134" s="129">
        <f>[15]B!$AL$121</f>
        <v>12661480</v>
      </c>
      <c r="F134" s="7"/>
      <c r="G134" s="7"/>
      <c r="H134" s="7"/>
      <c r="I134" s="7"/>
      <c r="J134" s="7"/>
      <c r="K134" s="7"/>
      <c r="L134" s="7"/>
    </row>
    <row r="135" spans="1:12" s="3" customFormat="1" ht="15" customHeight="1" x14ac:dyDescent="0.15">
      <c r="A135" s="25" t="s">
        <v>208</v>
      </c>
      <c r="B135" s="81" t="s">
        <v>209</v>
      </c>
      <c r="C135" s="128">
        <f>[15]B!$C$122</f>
        <v>129</v>
      </c>
      <c r="D135" s="128">
        <f>[15]B!$E$122</f>
        <v>129</v>
      </c>
      <c r="E135" s="129">
        <f>[15]B!$AL$122</f>
        <v>9664680</v>
      </c>
      <c r="F135" s="7"/>
      <c r="G135" s="7"/>
      <c r="H135" s="7"/>
      <c r="I135" s="7"/>
      <c r="J135" s="7"/>
      <c r="K135" s="7"/>
      <c r="L135" s="7"/>
    </row>
    <row r="136" spans="1:12" s="3" customFormat="1" ht="15" customHeight="1" x14ac:dyDescent="0.15">
      <c r="A136" s="25" t="s">
        <v>210</v>
      </c>
      <c r="B136" s="81" t="s">
        <v>211</v>
      </c>
      <c r="C136" s="128">
        <f>[15]B!$C$123</f>
        <v>0</v>
      </c>
      <c r="D136" s="128">
        <f>[15]B!$E$123</f>
        <v>0</v>
      </c>
      <c r="E136" s="129">
        <f>[15]B!$AL$123</f>
        <v>0</v>
      </c>
      <c r="F136" s="7"/>
      <c r="G136" s="7"/>
      <c r="H136" s="7"/>
      <c r="I136" s="7"/>
      <c r="J136" s="7"/>
      <c r="K136" s="7"/>
      <c r="L136" s="7"/>
    </row>
    <row r="137" spans="1:12" s="3" customFormat="1" ht="15" customHeight="1" x14ac:dyDescent="0.15">
      <c r="A137" s="25" t="s">
        <v>212</v>
      </c>
      <c r="B137" s="81" t="s">
        <v>213</v>
      </c>
      <c r="C137" s="128">
        <f>[15]B!$C$124</f>
        <v>117</v>
      </c>
      <c r="D137" s="128">
        <f>[15]B!$E$124</f>
        <v>115</v>
      </c>
      <c r="E137" s="129">
        <f>[15]B!$AL$124</f>
        <v>7729150</v>
      </c>
      <c r="F137" s="7"/>
      <c r="G137" s="7"/>
      <c r="H137" s="7"/>
      <c r="I137" s="7"/>
      <c r="J137" s="7"/>
      <c r="K137" s="7"/>
      <c r="L137" s="7"/>
    </row>
    <row r="138" spans="1:12" s="3" customFormat="1" ht="15" customHeight="1" x14ac:dyDescent="0.15">
      <c r="A138" s="25" t="s">
        <v>214</v>
      </c>
      <c r="B138" s="81" t="s">
        <v>215</v>
      </c>
      <c r="C138" s="128">
        <f>[15]B!$C$125</f>
        <v>0</v>
      </c>
      <c r="D138" s="128">
        <f>[15]B!$E$125</f>
        <v>0</v>
      </c>
      <c r="E138" s="129">
        <f>[15]B!$AL$125</f>
        <v>0</v>
      </c>
      <c r="F138" s="7"/>
      <c r="G138" s="7"/>
      <c r="H138" s="7"/>
      <c r="I138" s="7"/>
      <c r="J138" s="7"/>
      <c r="K138" s="7"/>
      <c r="L138" s="7"/>
    </row>
    <row r="139" spans="1:12" s="3" customFormat="1" ht="15" customHeight="1" x14ac:dyDescent="0.15">
      <c r="A139" s="25" t="s">
        <v>216</v>
      </c>
      <c r="B139" s="81" t="s">
        <v>217</v>
      </c>
      <c r="C139" s="128">
        <f>[15]B!$C$126</f>
        <v>0</v>
      </c>
      <c r="D139" s="128">
        <f>[15]B!$E$126</f>
        <v>0</v>
      </c>
      <c r="E139" s="129">
        <f>[15]B!$AL$126</f>
        <v>0</v>
      </c>
      <c r="F139" s="7"/>
      <c r="G139" s="7"/>
      <c r="H139" s="7"/>
      <c r="I139" s="7"/>
      <c r="J139" s="7"/>
      <c r="K139" s="7"/>
      <c r="L139" s="7"/>
    </row>
    <row r="140" spans="1:12" s="3" customFormat="1" ht="15" customHeight="1" x14ac:dyDescent="0.15">
      <c r="A140" s="38" t="s">
        <v>218</v>
      </c>
      <c r="B140" s="108" t="s">
        <v>219</v>
      </c>
      <c r="C140" s="130">
        <f>[15]B!$C$127</f>
        <v>0</v>
      </c>
      <c r="D140" s="130">
        <f>[15]B!$E$127</f>
        <v>0</v>
      </c>
      <c r="E140" s="131">
        <f>[15]B!$AL$127</f>
        <v>0</v>
      </c>
      <c r="F140" s="7"/>
      <c r="G140" s="7"/>
      <c r="H140" s="7"/>
      <c r="I140" s="7"/>
      <c r="J140" s="7"/>
      <c r="K140" s="7"/>
      <c r="L140" s="7"/>
    </row>
    <row r="141" spans="1:12" s="3" customFormat="1" ht="20.100000000000001" customHeight="1" x14ac:dyDescent="0.15">
      <c r="A141" s="122"/>
      <c r="B141" s="109" t="s">
        <v>220</v>
      </c>
      <c r="C141" s="132">
        <f>SUM(C128:C140)</f>
        <v>5583</v>
      </c>
      <c r="D141" s="132">
        <f>SUM(D128:D140)</f>
        <v>5188</v>
      </c>
      <c r="E141" s="89">
        <f>SUM(E128:E140)</f>
        <v>235068960</v>
      </c>
      <c r="F141" s="7"/>
      <c r="G141" s="7"/>
      <c r="H141" s="7"/>
      <c r="I141" s="7"/>
      <c r="J141" s="7"/>
      <c r="K141" s="7"/>
      <c r="L141" s="7"/>
    </row>
    <row r="142" spans="1:12" s="3" customFormat="1" ht="20.100000000000001" customHeight="1" x14ac:dyDescent="0.15">
      <c r="A142" s="122"/>
      <c r="B142" s="133" t="s">
        <v>221</v>
      </c>
      <c r="C142" s="132">
        <f>SUM(C143:C152)</f>
        <v>795</v>
      </c>
      <c r="D142" s="132">
        <f>SUM(D143:D152)</f>
        <v>753</v>
      </c>
      <c r="E142" s="89">
        <f>SUM(E143:E152)</f>
        <v>4239330</v>
      </c>
      <c r="F142" s="7"/>
      <c r="G142" s="7"/>
      <c r="H142" s="7"/>
      <c r="I142" s="7"/>
      <c r="J142" s="7"/>
      <c r="K142" s="7"/>
      <c r="L142" s="7"/>
    </row>
    <row r="143" spans="1:12" s="3" customFormat="1" ht="15" customHeight="1" x14ac:dyDescent="0.15">
      <c r="A143" s="20" t="s">
        <v>222</v>
      </c>
      <c r="B143" s="78" t="s">
        <v>223</v>
      </c>
      <c r="C143" s="134">
        <f>[15]B!$C$130</f>
        <v>0</v>
      </c>
      <c r="D143" s="134">
        <f>[15]B!$E$130</f>
        <v>0</v>
      </c>
      <c r="E143" s="127">
        <f>[15]B!$AL$130</f>
        <v>0</v>
      </c>
      <c r="F143" s="7"/>
      <c r="G143" s="7"/>
      <c r="H143" s="7"/>
      <c r="I143" s="7"/>
      <c r="J143" s="7"/>
      <c r="K143" s="7"/>
      <c r="L143" s="7"/>
    </row>
    <row r="144" spans="1:12" s="3" customFormat="1" ht="15" customHeight="1" x14ac:dyDescent="0.15">
      <c r="A144" s="25" t="s">
        <v>224</v>
      </c>
      <c r="B144" s="81" t="s">
        <v>225</v>
      </c>
      <c r="C144" s="135">
        <f>[15]B!$C$131</f>
        <v>0</v>
      </c>
      <c r="D144" s="135">
        <f>[15]B!$E$131</f>
        <v>0</v>
      </c>
      <c r="E144" s="129">
        <f>[15]B!$AL$131</f>
        <v>0</v>
      </c>
      <c r="F144" s="7"/>
      <c r="G144" s="7"/>
      <c r="H144" s="7"/>
      <c r="I144" s="7"/>
      <c r="J144" s="7"/>
      <c r="K144" s="7"/>
      <c r="L144" s="7"/>
    </row>
    <row r="145" spans="1:12" s="3" customFormat="1" ht="15" customHeight="1" x14ac:dyDescent="0.15">
      <c r="A145" s="25" t="s">
        <v>226</v>
      </c>
      <c r="B145" s="81" t="s">
        <v>227</v>
      </c>
      <c r="C145" s="135">
        <f>[15]B!$C$132</f>
        <v>0</v>
      </c>
      <c r="D145" s="135">
        <f>[15]B!$E$132</f>
        <v>0</v>
      </c>
      <c r="E145" s="129">
        <f>[15]B!$AL$132</f>
        <v>0</v>
      </c>
      <c r="F145" s="7"/>
      <c r="G145" s="7"/>
      <c r="H145" s="7"/>
      <c r="I145" s="7"/>
      <c r="J145" s="7"/>
      <c r="K145" s="7"/>
      <c r="L145" s="7"/>
    </row>
    <row r="146" spans="1:12" s="3" customFormat="1" ht="15" customHeight="1" x14ac:dyDescent="0.15">
      <c r="A146" s="25" t="s">
        <v>228</v>
      </c>
      <c r="B146" s="81" t="s">
        <v>229</v>
      </c>
      <c r="C146" s="135">
        <f>[15]B!$C$133</f>
        <v>751</v>
      </c>
      <c r="D146" s="135">
        <f>[15]B!$E$133</f>
        <v>709</v>
      </c>
      <c r="E146" s="129">
        <f>[15]B!$AL$133</f>
        <v>3920770</v>
      </c>
      <c r="F146" s="7"/>
      <c r="G146" s="7"/>
      <c r="H146" s="7"/>
      <c r="I146" s="7"/>
      <c r="J146" s="7"/>
      <c r="K146" s="7"/>
      <c r="L146" s="7"/>
    </row>
    <row r="147" spans="1:12" s="3" customFormat="1" ht="15" customHeight="1" x14ac:dyDescent="0.15">
      <c r="A147" s="25" t="s">
        <v>230</v>
      </c>
      <c r="B147" s="81" t="s">
        <v>231</v>
      </c>
      <c r="C147" s="135">
        <f>[15]B!$C$134</f>
        <v>0</v>
      </c>
      <c r="D147" s="135">
        <f>[15]B!$E$134</f>
        <v>0</v>
      </c>
      <c r="E147" s="129">
        <f>[15]B!$AL$134</f>
        <v>0</v>
      </c>
      <c r="F147" s="7"/>
      <c r="G147" s="7"/>
      <c r="H147" s="7"/>
      <c r="I147" s="7"/>
      <c r="J147" s="7"/>
      <c r="K147" s="7"/>
      <c r="L147" s="7"/>
    </row>
    <row r="148" spans="1:12" s="3" customFormat="1" ht="15" customHeight="1" x14ac:dyDescent="0.15">
      <c r="A148" s="25" t="s">
        <v>232</v>
      </c>
      <c r="B148" s="81" t="s">
        <v>233</v>
      </c>
      <c r="C148" s="135">
        <f>[15]B!$C$135</f>
        <v>0</v>
      </c>
      <c r="D148" s="135">
        <f>[15]B!$E$135</f>
        <v>0</v>
      </c>
      <c r="E148" s="129">
        <f>[15]B!$AL$135</f>
        <v>0</v>
      </c>
      <c r="F148" s="7"/>
      <c r="G148" s="7"/>
      <c r="H148" s="7"/>
      <c r="I148" s="7"/>
      <c r="J148" s="7"/>
      <c r="K148" s="7"/>
      <c r="L148" s="7"/>
    </row>
    <row r="149" spans="1:12" s="3" customFormat="1" ht="15" customHeight="1" x14ac:dyDescent="0.15">
      <c r="A149" s="25" t="s">
        <v>234</v>
      </c>
      <c r="B149" s="81" t="s">
        <v>235</v>
      </c>
      <c r="C149" s="135">
        <f>[15]B!$C$136</f>
        <v>0</v>
      </c>
      <c r="D149" s="135">
        <f>[15]B!$E$136</f>
        <v>0</v>
      </c>
      <c r="E149" s="129">
        <f>[15]B!$AL$136</f>
        <v>0</v>
      </c>
      <c r="F149" s="7"/>
      <c r="G149" s="7"/>
      <c r="H149" s="7"/>
      <c r="I149" s="7"/>
      <c r="J149" s="7"/>
      <c r="K149" s="7"/>
      <c r="L149" s="7"/>
    </row>
    <row r="150" spans="1:12" s="3" customFormat="1" ht="15" customHeight="1" x14ac:dyDescent="0.15">
      <c r="A150" s="25" t="s">
        <v>236</v>
      </c>
      <c r="B150" s="81" t="s">
        <v>237</v>
      </c>
      <c r="C150" s="135">
        <f>[15]B!$C$137</f>
        <v>44</v>
      </c>
      <c r="D150" s="135">
        <f>[15]B!$E$137</f>
        <v>44</v>
      </c>
      <c r="E150" s="129">
        <f>[15]B!$AL$137</f>
        <v>318560</v>
      </c>
      <c r="F150" s="7"/>
      <c r="G150" s="7"/>
      <c r="H150" s="7"/>
      <c r="I150" s="7"/>
      <c r="J150" s="7"/>
      <c r="K150" s="7"/>
      <c r="L150" s="7"/>
    </row>
    <row r="151" spans="1:12" s="3" customFormat="1" ht="14.1" customHeight="1" x14ac:dyDescent="0.15">
      <c r="A151" s="25" t="s">
        <v>238</v>
      </c>
      <c r="B151" s="81" t="s">
        <v>239</v>
      </c>
      <c r="C151" s="135">
        <f>[15]B!$C$138</f>
        <v>0</v>
      </c>
      <c r="D151" s="135">
        <f>[15]B!$E$138</f>
        <v>0</v>
      </c>
      <c r="E151" s="129">
        <f>[15]B!$AL$138</f>
        <v>0</v>
      </c>
      <c r="F151" s="7"/>
      <c r="G151" s="7"/>
      <c r="H151" s="7"/>
      <c r="I151" s="7"/>
      <c r="J151" s="7"/>
      <c r="K151" s="7"/>
      <c r="L151" s="7"/>
    </row>
    <row r="152" spans="1:12" s="3" customFormat="1" ht="15" customHeight="1" x14ac:dyDescent="0.15">
      <c r="A152" s="38" t="s">
        <v>240</v>
      </c>
      <c r="B152" s="108" t="s">
        <v>241</v>
      </c>
      <c r="C152" s="136">
        <f>[15]B!$C$139</f>
        <v>0</v>
      </c>
      <c r="D152" s="136">
        <f>[15]B!$E$139</f>
        <v>0</v>
      </c>
      <c r="E152" s="131">
        <f>[15]B!$AL$139</f>
        <v>0</v>
      </c>
      <c r="F152" s="7"/>
      <c r="G152" s="7"/>
      <c r="H152" s="7"/>
      <c r="I152" s="7"/>
      <c r="J152" s="7"/>
      <c r="K152" s="7"/>
      <c r="L152" s="7"/>
    </row>
    <row r="153" spans="1:12" s="3" customFormat="1" ht="15" customHeight="1" x14ac:dyDescent="0.15">
      <c r="A153" s="137"/>
      <c r="B153" s="138" t="s">
        <v>242</v>
      </c>
      <c r="C153" s="139">
        <f>SUM(C154:C158)</f>
        <v>0</v>
      </c>
      <c r="D153" s="139"/>
      <c r="E153" s="140"/>
      <c r="F153" s="7"/>
      <c r="G153" s="7"/>
      <c r="H153" s="7"/>
      <c r="I153" s="7"/>
      <c r="J153" s="7"/>
      <c r="K153" s="7"/>
      <c r="L153" s="7"/>
    </row>
    <row r="154" spans="1:12" s="3" customFormat="1" ht="14.1" customHeight="1" x14ac:dyDescent="0.15">
      <c r="A154" s="38">
        <v>203211</v>
      </c>
      <c r="B154" s="108" t="s">
        <v>243</v>
      </c>
      <c r="C154" s="135">
        <f>[15]B!$C$141</f>
        <v>0</v>
      </c>
      <c r="D154" s="141"/>
      <c r="E154" s="142"/>
      <c r="F154" s="7"/>
      <c r="G154" s="7"/>
      <c r="H154" s="7"/>
      <c r="I154" s="7"/>
      <c r="J154" s="7"/>
      <c r="K154" s="7"/>
      <c r="L154" s="7"/>
    </row>
    <row r="155" spans="1:12" s="3" customFormat="1" ht="23.25" customHeight="1" x14ac:dyDescent="0.15">
      <c r="A155" s="143" t="s">
        <v>244</v>
      </c>
      <c r="B155" s="144" t="s">
        <v>245</v>
      </c>
      <c r="C155" s="135">
        <f>[15]B!C142</f>
        <v>0</v>
      </c>
      <c r="D155" s="145"/>
      <c r="E155" s="146"/>
      <c r="F155" s="7"/>
      <c r="G155" s="7"/>
      <c r="H155" s="7"/>
      <c r="I155" s="7"/>
      <c r="J155" s="7"/>
      <c r="K155" s="7"/>
      <c r="L155" s="7"/>
    </row>
    <row r="156" spans="1:12" s="3" customFormat="1" ht="14.1" customHeight="1" x14ac:dyDescent="0.15">
      <c r="A156" s="143" t="s">
        <v>246</v>
      </c>
      <c r="B156" s="144" t="s">
        <v>247</v>
      </c>
      <c r="C156" s="135">
        <f>[15]B!C143</f>
        <v>0</v>
      </c>
      <c r="D156" s="145"/>
      <c r="E156" s="146"/>
      <c r="F156" s="7"/>
      <c r="G156" s="7"/>
      <c r="H156" s="7"/>
      <c r="I156" s="7"/>
      <c r="J156" s="7"/>
      <c r="K156" s="7"/>
      <c r="L156" s="7"/>
    </row>
    <row r="157" spans="1:12" s="3" customFormat="1" ht="14.1" customHeight="1" x14ac:dyDescent="0.15">
      <c r="A157" s="143" t="s">
        <v>248</v>
      </c>
      <c r="B157" s="144" t="s">
        <v>249</v>
      </c>
      <c r="C157" s="135">
        <f>[15]B!C144</f>
        <v>0</v>
      </c>
      <c r="D157" s="145"/>
      <c r="E157" s="146"/>
      <c r="F157" s="7"/>
      <c r="G157" s="7"/>
      <c r="H157" s="7"/>
      <c r="I157" s="7"/>
      <c r="J157" s="7"/>
      <c r="K157" s="7"/>
      <c r="L157" s="7"/>
    </row>
    <row r="158" spans="1:12" s="3" customFormat="1" ht="24" customHeight="1" x14ac:dyDescent="0.15">
      <c r="A158" s="143" t="s">
        <v>250</v>
      </c>
      <c r="B158" s="144" t="s">
        <v>251</v>
      </c>
      <c r="C158" s="135">
        <f>[15]B!C145</f>
        <v>0</v>
      </c>
      <c r="D158" s="145"/>
      <c r="E158" s="146"/>
      <c r="F158" s="7"/>
      <c r="G158" s="7"/>
      <c r="H158" s="7"/>
      <c r="I158" s="7"/>
      <c r="J158" s="7"/>
      <c r="K158" s="7"/>
      <c r="L158" s="7"/>
    </row>
    <row r="159" spans="1:12" s="3" customFormat="1" ht="15" customHeight="1" x14ac:dyDescent="0.15">
      <c r="A159" s="122"/>
      <c r="B159" s="147" t="s">
        <v>252</v>
      </c>
      <c r="C159" s="148">
        <f>(C141+C142+C153)</f>
        <v>6378</v>
      </c>
      <c r="D159" s="148">
        <f>(D141+D142)</f>
        <v>5941</v>
      </c>
      <c r="E159" s="89">
        <f>(E141+E142)</f>
        <v>239308290</v>
      </c>
      <c r="F159" s="7"/>
      <c r="G159" s="7"/>
      <c r="H159" s="7"/>
      <c r="I159" s="7"/>
      <c r="J159" s="7"/>
      <c r="K159" s="7"/>
      <c r="L159" s="7"/>
    </row>
    <row r="160" spans="1:12" s="12" customFormat="1" ht="24.95" customHeight="1" x14ac:dyDescent="0.15">
      <c r="A160" s="112" t="s">
        <v>253</v>
      </c>
      <c r="B160" s="149"/>
      <c r="C160" s="123"/>
      <c r="D160" s="123"/>
      <c r="E160" s="124"/>
      <c r="F160" s="11"/>
      <c r="G160" s="11"/>
      <c r="H160" s="11"/>
      <c r="I160" s="11"/>
      <c r="J160" s="11"/>
      <c r="K160" s="11"/>
      <c r="L160" s="11"/>
    </row>
    <row r="161" spans="1:14" s="3" customFormat="1" ht="35.1" customHeight="1" x14ac:dyDescent="0.15">
      <c r="A161" s="13" t="s">
        <v>5</v>
      </c>
      <c r="B161" s="13" t="s">
        <v>6</v>
      </c>
      <c r="C161" s="73" t="s">
        <v>7</v>
      </c>
      <c r="D161" s="73" t="s">
        <v>8</v>
      </c>
      <c r="E161" s="73" t="s">
        <v>9</v>
      </c>
      <c r="F161" s="7"/>
      <c r="G161" s="7"/>
      <c r="H161" s="7"/>
      <c r="I161" s="7"/>
      <c r="J161" s="7"/>
      <c r="K161" s="7"/>
      <c r="L161" s="7"/>
    </row>
    <row r="162" spans="1:14" s="3" customFormat="1" ht="15" customHeight="1" x14ac:dyDescent="0.15">
      <c r="A162" s="20" t="s">
        <v>254</v>
      </c>
      <c r="B162" s="78" t="s">
        <v>255</v>
      </c>
      <c r="C162" s="150">
        <f>[15]B!$C$61</f>
        <v>202</v>
      </c>
      <c r="D162" s="150">
        <f>[15]B!$E$61</f>
        <v>202</v>
      </c>
      <c r="E162" s="129">
        <f>[15]B!$AL$61</f>
        <v>171700</v>
      </c>
      <c r="F162" s="7"/>
      <c r="G162" s="7"/>
      <c r="H162" s="7"/>
      <c r="I162" s="7"/>
      <c r="J162" s="7"/>
      <c r="K162" s="7"/>
      <c r="L162" s="7"/>
    </row>
    <row r="163" spans="1:14" s="3" customFormat="1" ht="15" customHeight="1" x14ac:dyDescent="0.15">
      <c r="A163" s="38" t="s">
        <v>256</v>
      </c>
      <c r="B163" s="108" t="s">
        <v>257</v>
      </c>
      <c r="C163" s="65">
        <f>SUM([15]B!$C$62+[15]B!$C$63)</f>
        <v>0</v>
      </c>
      <c r="D163" s="151">
        <f>SUM([15]B!$E$62+[15]B!$E$63)</f>
        <v>0</v>
      </c>
      <c r="E163" s="129">
        <f>SUM([15]B!$AL$62+[15]B!$AL$63)</f>
        <v>0</v>
      </c>
      <c r="F163" s="7"/>
      <c r="G163" s="7"/>
      <c r="H163" s="7"/>
      <c r="I163" s="7"/>
      <c r="J163" s="7"/>
      <c r="K163" s="7"/>
      <c r="L163" s="7"/>
    </row>
    <row r="164" spans="1:14" s="3" customFormat="1" ht="15" customHeight="1" x14ac:dyDescent="0.15">
      <c r="A164" s="152"/>
      <c r="B164" s="153" t="s">
        <v>258</v>
      </c>
      <c r="C164" s="154">
        <f>SUM(C162:C163)</f>
        <v>202</v>
      </c>
      <c r="D164" s="154">
        <f>SUM(D162:D163)</f>
        <v>202</v>
      </c>
      <c r="E164" s="155">
        <f>SUM(E162:E163)</f>
        <v>171700</v>
      </c>
      <c r="F164" s="7"/>
      <c r="G164" s="7"/>
      <c r="H164" s="7"/>
      <c r="I164" s="7"/>
      <c r="J164" s="7"/>
      <c r="K164" s="7"/>
      <c r="L164" s="7"/>
    </row>
    <row r="165" spans="1:14" s="3" customFormat="1" ht="24.95" customHeight="1" x14ac:dyDescent="0.15">
      <c r="A165" s="112" t="s">
        <v>259</v>
      </c>
      <c r="B165" s="156"/>
      <c r="C165" s="157"/>
      <c r="D165" s="157"/>
      <c r="E165" s="158"/>
      <c r="F165" s="7"/>
      <c r="G165" s="7"/>
      <c r="H165" s="7"/>
      <c r="I165" s="7"/>
      <c r="J165" s="7"/>
      <c r="K165" s="7"/>
      <c r="L165" s="7"/>
      <c r="M165" s="7"/>
      <c r="N165" s="7"/>
    </row>
    <row r="166" spans="1:14" s="3" customFormat="1" ht="35.1" customHeight="1" x14ac:dyDescent="0.15">
      <c r="A166" s="13" t="s">
        <v>5</v>
      </c>
      <c r="B166" s="13" t="s">
        <v>6</v>
      </c>
      <c r="C166" s="73" t="s">
        <v>7</v>
      </c>
      <c r="D166" s="159" t="s">
        <v>8</v>
      </c>
      <c r="E166" s="73" t="s">
        <v>9</v>
      </c>
      <c r="F166" s="7"/>
      <c r="G166" s="7"/>
      <c r="H166" s="7"/>
      <c r="I166" s="7"/>
      <c r="J166" s="7"/>
      <c r="K166" s="7"/>
      <c r="L166" s="7"/>
      <c r="M166" s="7"/>
      <c r="N166" s="7"/>
    </row>
    <row r="167" spans="1:14" s="3" customFormat="1" ht="15" customHeight="1" x14ac:dyDescent="0.15">
      <c r="A167" s="20">
        <v>1101004</v>
      </c>
      <c r="B167" s="78" t="s">
        <v>260</v>
      </c>
      <c r="C167" s="160">
        <f>[15]B!$C$993</f>
        <v>18</v>
      </c>
      <c r="D167" s="160">
        <f>[15]B!$E$993</f>
        <v>18</v>
      </c>
      <c r="E167" s="129">
        <f>[15]B!$AL$993</f>
        <v>290160</v>
      </c>
      <c r="F167" s="7"/>
      <c r="G167" s="7"/>
      <c r="H167" s="7"/>
      <c r="I167" s="7"/>
      <c r="J167" s="7"/>
      <c r="K167" s="7"/>
      <c r="L167" s="7"/>
      <c r="M167" s="7"/>
      <c r="N167" s="7"/>
    </row>
    <row r="168" spans="1:14" s="3" customFormat="1" ht="15" customHeight="1" x14ac:dyDescent="0.15">
      <c r="A168" s="25">
        <v>1101006</v>
      </c>
      <c r="B168" s="81" t="s">
        <v>261</v>
      </c>
      <c r="C168" s="161">
        <f>[15]B!$C$994</f>
        <v>0</v>
      </c>
      <c r="D168" s="161">
        <f>[15]B!$E$994</f>
        <v>0</v>
      </c>
      <c r="E168" s="129">
        <f>[15]B!$AL$994</f>
        <v>0</v>
      </c>
      <c r="F168" s="7"/>
      <c r="G168" s="7"/>
      <c r="H168" s="7"/>
      <c r="I168" s="7"/>
      <c r="J168" s="7"/>
      <c r="K168" s="7"/>
      <c r="L168" s="7"/>
      <c r="M168" s="7"/>
      <c r="N168" s="7"/>
    </row>
    <row r="169" spans="1:14" s="3" customFormat="1" ht="15" customHeight="1" x14ac:dyDescent="0.15">
      <c r="A169" s="25" t="s">
        <v>262</v>
      </c>
      <c r="B169" s="81" t="s">
        <v>263</v>
      </c>
      <c r="C169" s="161">
        <f>[15]B!$C$1693</f>
        <v>865</v>
      </c>
      <c r="D169" s="161">
        <f>[15]B!$E$1693</f>
        <v>844</v>
      </c>
      <c r="E169" s="129">
        <f>[15]B!$AL$1693</f>
        <v>4658880</v>
      </c>
      <c r="F169" s="7"/>
      <c r="G169" s="7"/>
      <c r="H169" s="7"/>
      <c r="I169" s="7"/>
      <c r="J169" s="7"/>
      <c r="K169" s="7"/>
      <c r="L169" s="7"/>
      <c r="M169" s="7"/>
      <c r="N169" s="7"/>
    </row>
    <row r="170" spans="1:14" s="3" customFormat="1" ht="24" customHeight="1" x14ac:dyDescent="0.15">
      <c r="A170" s="25" t="s">
        <v>264</v>
      </c>
      <c r="B170" s="81" t="s">
        <v>265</v>
      </c>
      <c r="C170" s="161">
        <f>[15]B!$C$1694</f>
        <v>21</v>
      </c>
      <c r="D170" s="161">
        <f>[15]B!$E$1694</f>
        <v>21</v>
      </c>
      <c r="E170" s="129">
        <f>[15]B!$AL$1694</f>
        <v>326550</v>
      </c>
      <c r="F170" s="7"/>
      <c r="G170" s="7"/>
      <c r="H170" s="7"/>
      <c r="I170" s="7"/>
      <c r="J170" s="7"/>
      <c r="K170" s="7"/>
      <c r="L170" s="7"/>
      <c r="M170" s="7"/>
      <c r="N170" s="7"/>
    </row>
    <row r="171" spans="1:14" s="3" customFormat="1" ht="24" customHeight="1" x14ac:dyDescent="0.15">
      <c r="A171" s="25" t="s">
        <v>266</v>
      </c>
      <c r="B171" s="81" t="s">
        <v>267</v>
      </c>
      <c r="C171" s="161">
        <f>[15]B!$C$1695</f>
        <v>47</v>
      </c>
      <c r="D171" s="161">
        <f>[15]B!$E$1695</f>
        <v>47</v>
      </c>
      <c r="E171" s="129">
        <f>[15]B!$AL$1695</f>
        <v>1239860</v>
      </c>
      <c r="F171" s="7"/>
      <c r="G171" s="7"/>
      <c r="H171" s="7"/>
      <c r="I171" s="7"/>
      <c r="J171" s="7"/>
      <c r="K171" s="7"/>
      <c r="L171" s="7"/>
      <c r="M171" s="7"/>
      <c r="N171" s="7"/>
    </row>
    <row r="172" spans="1:14" s="3" customFormat="1" ht="15" customHeight="1" x14ac:dyDescent="0.15">
      <c r="A172" s="25" t="s">
        <v>268</v>
      </c>
      <c r="B172" s="81" t="s">
        <v>269</v>
      </c>
      <c r="C172" s="161">
        <f>[15]B!$C$1696</f>
        <v>0</v>
      </c>
      <c r="D172" s="161">
        <f>[15]B!$E$1696</f>
        <v>0</v>
      </c>
      <c r="E172" s="129">
        <f>[15]B!$AL$1696</f>
        <v>0</v>
      </c>
      <c r="F172" s="7"/>
      <c r="G172" s="7"/>
      <c r="H172" s="7"/>
      <c r="I172" s="7"/>
      <c r="J172" s="7"/>
      <c r="K172" s="7"/>
      <c r="L172" s="7"/>
      <c r="M172" s="7"/>
      <c r="N172" s="7"/>
    </row>
    <row r="173" spans="1:14" s="3" customFormat="1" ht="15" customHeight="1" x14ac:dyDescent="0.15">
      <c r="A173" s="25" t="s">
        <v>270</v>
      </c>
      <c r="B173" s="81" t="s">
        <v>271</v>
      </c>
      <c r="C173" s="161">
        <f>[15]B!$C$1697</f>
        <v>99</v>
      </c>
      <c r="D173" s="161">
        <f>[15]B!$E$1697</f>
        <v>98</v>
      </c>
      <c r="E173" s="129">
        <f>[15]B!$AL$1697</f>
        <v>5500740</v>
      </c>
      <c r="F173" s="7"/>
      <c r="G173" s="7"/>
      <c r="H173" s="7"/>
      <c r="I173" s="7"/>
      <c r="J173" s="7"/>
      <c r="K173" s="7"/>
      <c r="L173" s="7"/>
      <c r="M173" s="7"/>
      <c r="N173" s="7"/>
    </row>
    <row r="174" spans="1:14" s="3" customFormat="1" ht="24" customHeight="1" x14ac:dyDescent="0.15">
      <c r="A174" s="25" t="s">
        <v>272</v>
      </c>
      <c r="B174" s="81" t="s">
        <v>273</v>
      </c>
      <c r="C174" s="161">
        <f>[15]B!$C$1698</f>
        <v>0</v>
      </c>
      <c r="D174" s="161">
        <f>[15]B!$E$1698</f>
        <v>0</v>
      </c>
      <c r="E174" s="129">
        <f>[15]B!$AL$1698</f>
        <v>0</v>
      </c>
      <c r="F174" s="7"/>
      <c r="G174" s="7"/>
      <c r="H174" s="7"/>
      <c r="I174" s="7"/>
      <c r="J174" s="7"/>
      <c r="K174" s="7"/>
      <c r="L174" s="7"/>
      <c r="M174" s="7"/>
      <c r="N174" s="7"/>
    </row>
    <row r="175" spans="1:14" s="3" customFormat="1" ht="15" customHeight="1" x14ac:dyDescent="0.15">
      <c r="A175" s="25" t="s">
        <v>274</v>
      </c>
      <c r="B175" s="81" t="s">
        <v>275</v>
      </c>
      <c r="C175" s="161">
        <f>[15]B!$C$1699</f>
        <v>0</v>
      </c>
      <c r="D175" s="161">
        <f>[15]B!$E$1699</f>
        <v>0</v>
      </c>
      <c r="E175" s="129">
        <f>[15]B!$AL$1699</f>
        <v>0</v>
      </c>
      <c r="F175" s="7"/>
      <c r="G175" s="7"/>
      <c r="H175" s="7"/>
      <c r="I175" s="7"/>
      <c r="J175" s="7"/>
      <c r="K175" s="7"/>
      <c r="L175" s="7"/>
      <c r="M175" s="7"/>
      <c r="N175" s="7"/>
    </row>
    <row r="176" spans="1:14" s="3" customFormat="1" ht="15" customHeight="1" x14ac:dyDescent="0.15">
      <c r="A176" s="25" t="s">
        <v>276</v>
      </c>
      <c r="B176" s="81" t="s">
        <v>277</v>
      </c>
      <c r="C176" s="161">
        <f>[15]B!$C$1700</f>
        <v>0</v>
      </c>
      <c r="D176" s="161">
        <f>[15]B!$E$1700</f>
        <v>0</v>
      </c>
      <c r="E176" s="129">
        <f>[15]B!$AL$1700</f>
        <v>0</v>
      </c>
      <c r="F176" s="7"/>
      <c r="G176" s="7"/>
      <c r="H176" s="7"/>
      <c r="I176" s="7"/>
      <c r="J176" s="7"/>
      <c r="K176" s="7"/>
      <c r="L176" s="7"/>
      <c r="M176" s="7"/>
      <c r="N176" s="7"/>
    </row>
    <row r="177" spans="1:14" s="3" customFormat="1" ht="15" customHeight="1" x14ac:dyDescent="0.15">
      <c r="A177" s="25" t="s">
        <v>278</v>
      </c>
      <c r="B177" s="81" t="s">
        <v>279</v>
      </c>
      <c r="C177" s="161">
        <f>[15]B!$C$1701</f>
        <v>0</v>
      </c>
      <c r="D177" s="161">
        <f>[15]B!$E$1701</f>
        <v>0</v>
      </c>
      <c r="E177" s="129">
        <f>[15]B!$AL$1701</f>
        <v>0</v>
      </c>
      <c r="F177" s="7"/>
      <c r="G177" s="7"/>
      <c r="H177" s="7"/>
      <c r="I177" s="7"/>
      <c r="J177" s="7"/>
      <c r="K177" s="7"/>
      <c r="L177" s="7"/>
      <c r="M177" s="7"/>
      <c r="N177" s="7"/>
    </row>
    <row r="178" spans="1:14" s="3" customFormat="1" ht="15" customHeight="1" x14ac:dyDescent="0.15">
      <c r="A178" s="25" t="s">
        <v>280</v>
      </c>
      <c r="B178" s="81" t="s">
        <v>281</v>
      </c>
      <c r="C178" s="161">
        <f>[15]B!$C$1702</f>
        <v>0</v>
      </c>
      <c r="D178" s="161">
        <f>[15]B!$E$1702</f>
        <v>0</v>
      </c>
      <c r="E178" s="129">
        <f>[15]B!$AL$1702</f>
        <v>0</v>
      </c>
      <c r="F178" s="7"/>
      <c r="G178" s="7"/>
      <c r="H178" s="7"/>
      <c r="I178" s="7"/>
      <c r="J178" s="7"/>
      <c r="K178" s="7"/>
      <c r="L178" s="7"/>
      <c r="M178" s="7"/>
      <c r="N178" s="7"/>
    </row>
    <row r="179" spans="1:14" s="3" customFormat="1" ht="15" customHeight="1" x14ac:dyDescent="0.15">
      <c r="A179" s="25" t="s">
        <v>282</v>
      </c>
      <c r="B179" s="81" t="s">
        <v>283</v>
      </c>
      <c r="C179" s="161">
        <f>[15]B!$C$1703</f>
        <v>0</v>
      </c>
      <c r="D179" s="161">
        <f>[15]B!$E$1703</f>
        <v>0</v>
      </c>
      <c r="E179" s="129">
        <f>[15]B!$AL$1703</f>
        <v>0</v>
      </c>
      <c r="F179" s="7"/>
      <c r="G179" s="7"/>
      <c r="H179" s="7"/>
      <c r="I179" s="7"/>
      <c r="J179" s="7"/>
      <c r="K179" s="7"/>
      <c r="L179" s="7"/>
      <c r="M179" s="7"/>
      <c r="N179" s="7"/>
    </row>
    <row r="180" spans="1:14" s="3" customFormat="1" ht="15" customHeight="1" x14ac:dyDescent="0.15">
      <c r="A180" s="25" t="s">
        <v>284</v>
      </c>
      <c r="B180" s="81" t="s">
        <v>285</v>
      </c>
      <c r="C180" s="161">
        <f>[15]B!$C$1704</f>
        <v>0</v>
      </c>
      <c r="D180" s="161">
        <f>[15]B!$E$1704</f>
        <v>0</v>
      </c>
      <c r="E180" s="129">
        <f>[15]B!$AL$1704</f>
        <v>0</v>
      </c>
      <c r="F180" s="7"/>
      <c r="G180" s="7"/>
      <c r="H180" s="7"/>
      <c r="I180" s="7"/>
      <c r="J180" s="7"/>
      <c r="K180" s="7"/>
      <c r="L180" s="7"/>
      <c r="M180" s="7"/>
      <c r="N180" s="7"/>
    </row>
    <row r="181" spans="1:14" s="3" customFormat="1" ht="15" customHeight="1" x14ac:dyDescent="0.15">
      <c r="A181" s="25" t="s">
        <v>286</v>
      </c>
      <c r="B181" s="81" t="s">
        <v>287</v>
      </c>
      <c r="C181" s="161">
        <f>[15]B!$C$1705</f>
        <v>0</v>
      </c>
      <c r="D181" s="161">
        <f>[15]B!$E$1705</f>
        <v>0</v>
      </c>
      <c r="E181" s="129">
        <f>[15]B!$AL$1705</f>
        <v>0</v>
      </c>
      <c r="F181" s="7"/>
      <c r="G181" s="7"/>
      <c r="H181" s="7"/>
      <c r="I181" s="7"/>
      <c r="J181" s="7"/>
      <c r="K181" s="7"/>
      <c r="L181" s="7"/>
      <c r="M181" s="7"/>
      <c r="N181" s="7"/>
    </row>
    <row r="182" spans="1:14" s="3" customFormat="1" ht="15" customHeight="1" x14ac:dyDescent="0.15">
      <c r="A182" s="25" t="s">
        <v>288</v>
      </c>
      <c r="B182" s="81" t="s">
        <v>289</v>
      </c>
      <c r="C182" s="161">
        <f>[15]B!$C$1706</f>
        <v>0</v>
      </c>
      <c r="D182" s="161">
        <f>[15]B!$E$1706</f>
        <v>0</v>
      </c>
      <c r="E182" s="129">
        <f>[15]B!$AL$1706</f>
        <v>0</v>
      </c>
      <c r="F182" s="7"/>
      <c r="G182" s="7"/>
      <c r="H182" s="7"/>
      <c r="I182" s="7"/>
      <c r="J182" s="7"/>
      <c r="K182" s="7"/>
      <c r="L182" s="7"/>
      <c r="M182" s="7"/>
      <c r="N182" s="7"/>
    </row>
    <row r="183" spans="1:14" s="3" customFormat="1" ht="24" customHeight="1" x14ac:dyDescent="0.15">
      <c r="A183" s="25" t="s">
        <v>290</v>
      </c>
      <c r="B183" s="81" t="s">
        <v>291</v>
      </c>
      <c r="C183" s="161">
        <f>[15]B!$C$1707</f>
        <v>0</v>
      </c>
      <c r="D183" s="161">
        <f>[15]B!$E$1707</f>
        <v>0</v>
      </c>
      <c r="E183" s="129">
        <f>[15]B!$AL$1707</f>
        <v>0</v>
      </c>
      <c r="F183" s="7"/>
      <c r="G183" s="7"/>
      <c r="H183" s="7"/>
      <c r="I183" s="7"/>
      <c r="J183" s="7"/>
      <c r="K183" s="7"/>
      <c r="L183" s="7"/>
      <c r="M183" s="7"/>
      <c r="N183" s="7"/>
    </row>
    <row r="184" spans="1:14" s="3" customFormat="1" ht="15" customHeight="1" x14ac:dyDescent="0.15">
      <c r="A184" s="25" t="s">
        <v>292</v>
      </c>
      <c r="B184" s="81" t="s">
        <v>293</v>
      </c>
      <c r="C184" s="161">
        <f>[15]B!$C$1708</f>
        <v>0</v>
      </c>
      <c r="D184" s="161">
        <f>[15]B!$E$1708</f>
        <v>0</v>
      </c>
      <c r="E184" s="129">
        <f>[15]B!$AL$1708</f>
        <v>0</v>
      </c>
      <c r="F184" s="7"/>
      <c r="G184" s="7"/>
      <c r="H184" s="7"/>
      <c r="I184" s="7"/>
      <c r="J184" s="7"/>
      <c r="K184" s="7"/>
      <c r="L184" s="7"/>
      <c r="M184" s="7"/>
      <c r="N184" s="7"/>
    </row>
    <row r="185" spans="1:14" s="3" customFormat="1" ht="15" customHeight="1" x14ac:dyDescent="0.15">
      <c r="A185" s="25" t="s">
        <v>294</v>
      </c>
      <c r="B185" s="81" t="s">
        <v>295</v>
      </c>
      <c r="C185" s="161">
        <f>[15]B!$C$1709</f>
        <v>0</v>
      </c>
      <c r="D185" s="161">
        <f>[15]B!$E$1709</f>
        <v>0</v>
      </c>
      <c r="E185" s="129">
        <f>[15]B!$AL$1709</f>
        <v>0</v>
      </c>
      <c r="F185" s="7"/>
      <c r="G185" s="7"/>
      <c r="H185" s="7"/>
      <c r="I185" s="7"/>
      <c r="J185" s="7"/>
      <c r="K185" s="7"/>
      <c r="L185" s="7"/>
      <c r="M185" s="7"/>
      <c r="N185" s="7"/>
    </row>
    <row r="186" spans="1:14" s="3" customFormat="1" ht="15" customHeight="1" x14ac:dyDescent="0.15">
      <c r="A186" s="25" t="s">
        <v>296</v>
      </c>
      <c r="B186" s="81" t="s">
        <v>297</v>
      </c>
      <c r="C186" s="161">
        <f>[15]B!$C$1710</f>
        <v>0</v>
      </c>
      <c r="D186" s="161">
        <f>[15]B!$E$1710</f>
        <v>0</v>
      </c>
      <c r="E186" s="129">
        <f>[15]B!$AL$1710</f>
        <v>0</v>
      </c>
      <c r="F186" s="7"/>
      <c r="G186" s="7"/>
      <c r="H186" s="7"/>
      <c r="I186" s="7"/>
      <c r="J186" s="7"/>
      <c r="K186" s="7"/>
      <c r="L186" s="7"/>
      <c r="M186" s="7"/>
      <c r="N186" s="7"/>
    </row>
    <row r="187" spans="1:14" s="3" customFormat="1" ht="15" customHeight="1" x14ac:dyDescent="0.15">
      <c r="A187" s="25" t="s">
        <v>298</v>
      </c>
      <c r="B187" s="81" t="s">
        <v>299</v>
      </c>
      <c r="C187" s="161">
        <f>[15]B!$C$1711</f>
        <v>0</v>
      </c>
      <c r="D187" s="161">
        <f>[15]B!$E$1711</f>
        <v>0</v>
      </c>
      <c r="E187" s="129">
        <f>[15]B!$AL$1711</f>
        <v>0</v>
      </c>
      <c r="F187" s="7"/>
      <c r="G187" s="7"/>
      <c r="H187" s="7"/>
      <c r="I187" s="7"/>
      <c r="J187" s="7"/>
      <c r="K187" s="7"/>
      <c r="L187" s="7"/>
      <c r="M187" s="7"/>
      <c r="N187" s="7"/>
    </row>
    <row r="188" spans="1:14" s="3" customFormat="1" ht="15" customHeight="1" x14ac:dyDescent="0.15">
      <c r="A188" s="25" t="s">
        <v>300</v>
      </c>
      <c r="B188" s="81" t="s">
        <v>301</v>
      </c>
      <c r="C188" s="161">
        <f>[15]B!$C$1712</f>
        <v>0</v>
      </c>
      <c r="D188" s="161">
        <f>[15]B!$E$1712</f>
        <v>0</v>
      </c>
      <c r="E188" s="129">
        <f>[15]B!$AL$1712</f>
        <v>0</v>
      </c>
      <c r="F188" s="7"/>
      <c r="G188" s="7"/>
      <c r="H188" s="7"/>
      <c r="I188" s="7"/>
      <c r="J188" s="7"/>
      <c r="K188" s="7"/>
      <c r="L188" s="7"/>
      <c r="M188" s="7"/>
      <c r="N188" s="7"/>
    </row>
    <row r="189" spans="1:14" s="3" customFormat="1" ht="15" customHeight="1" x14ac:dyDescent="0.15">
      <c r="A189" s="25" t="s">
        <v>302</v>
      </c>
      <c r="B189" s="81" t="s">
        <v>303</v>
      </c>
      <c r="C189" s="161">
        <f>[15]B!$C$1713</f>
        <v>0</v>
      </c>
      <c r="D189" s="161">
        <f>[15]B!$E$1713</f>
        <v>0</v>
      </c>
      <c r="E189" s="129">
        <f>[15]B!$AL$1713</f>
        <v>0</v>
      </c>
      <c r="F189" s="7"/>
      <c r="G189" s="7"/>
      <c r="H189" s="7"/>
      <c r="I189" s="7"/>
      <c r="J189" s="7"/>
      <c r="K189" s="7"/>
      <c r="L189" s="7"/>
      <c r="M189" s="7"/>
      <c r="N189" s="7"/>
    </row>
    <row r="190" spans="1:14" s="3" customFormat="1" ht="15" customHeight="1" x14ac:dyDescent="0.15">
      <c r="A190" s="25" t="s">
        <v>304</v>
      </c>
      <c r="B190" s="81" t="s">
        <v>305</v>
      </c>
      <c r="C190" s="161">
        <f>[15]B!$C$1714</f>
        <v>0</v>
      </c>
      <c r="D190" s="161">
        <f>[15]B!$E$1714</f>
        <v>0</v>
      </c>
      <c r="E190" s="129">
        <f>[15]B!$AL$1714</f>
        <v>0</v>
      </c>
      <c r="F190" s="7"/>
      <c r="G190" s="7"/>
      <c r="H190" s="7"/>
      <c r="I190" s="7"/>
      <c r="J190" s="7"/>
      <c r="K190" s="7"/>
      <c r="L190" s="7"/>
      <c r="M190" s="7"/>
      <c r="N190" s="7"/>
    </row>
    <row r="191" spans="1:14" s="3" customFormat="1" ht="15" customHeight="1" x14ac:dyDescent="0.15">
      <c r="A191" s="25" t="s">
        <v>306</v>
      </c>
      <c r="B191" s="81" t="s">
        <v>307</v>
      </c>
      <c r="C191" s="161">
        <f>[15]B!$C$1715</f>
        <v>0</v>
      </c>
      <c r="D191" s="161">
        <f>[15]B!$E$1715</f>
        <v>0</v>
      </c>
      <c r="E191" s="129">
        <f>[15]B!$AL$1715</f>
        <v>0</v>
      </c>
      <c r="F191" s="7"/>
      <c r="G191" s="7"/>
      <c r="H191" s="7"/>
      <c r="I191" s="7"/>
      <c r="J191" s="7"/>
      <c r="K191" s="7"/>
      <c r="L191" s="7"/>
      <c r="M191" s="7"/>
      <c r="N191" s="7"/>
    </row>
    <row r="192" spans="1:14" s="3" customFormat="1" ht="15" customHeight="1" x14ac:dyDescent="0.15">
      <c r="A192" s="25" t="s">
        <v>308</v>
      </c>
      <c r="B192" s="81" t="s">
        <v>309</v>
      </c>
      <c r="C192" s="161">
        <f>[15]B!$C$1716</f>
        <v>0</v>
      </c>
      <c r="D192" s="161">
        <f>[15]B!$E$1716</f>
        <v>0</v>
      </c>
      <c r="E192" s="129">
        <f>[15]B!$AL$1716</f>
        <v>0</v>
      </c>
      <c r="F192" s="7"/>
      <c r="G192" s="7"/>
      <c r="H192" s="7"/>
      <c r="I192" s="7"/>
      <c r="J192" s="7"/>
      <c r="K192" s="7"/>
      <c r="L192" s="7"/>
      <c r="M192" s="7"/>
      <c r="N192" s="7"/>
    </row>
    <row r="193" spans="1:14" s="3" customFormat="1" ht="15" customHeight="1" x14ac:dyDescent="0.15">
      <c r="A193" s="25">
        <v>1801001</v>
      </c>
      <c r="B193" s="81" t="s">
        <v>310</v>
      </c>
      <c r="C193" s="161">
        <f>[15]B!$C$1937</f>
        <v>76</v>
      </c>
      <c r="D193" s="161">
        <f>[15]B!$E$1937</f>
        <v>76</v>
      </c>
      <c r="E193" s="129">
        <f>[15]B!$AL$1937</f>
        <v>2895600</v>
      </c>
      <c r="F193" s="7"/>
      <c r="G193" s="7"/>
      <c r="H193" s="7"/>
      <c r="I193" s="7"/>
      <c r="J193" s="7"/>
      <c r="K193" s="7"/>
      <c r="L193" s="7"/>
      <c r="M193" s="7"/>
      <c r="N193" s="7"/>
    </row>
    <row r="194" spans="1:14" s="3" customFormat="1" ht="15" customHeight="1" x14ac:dyDescent="0.15">
      <c r="A194" s="25">
        <v>1801003</v>
      </c>
      <c r="B194" s="81" t="s">
        <v>311</v>
      </c>
      <c r="C194" s="161">
        <f>[15]B!$C$1938</f>
        <v>0</v>
      </c>
      <c r="D194" s="161">
        <f>[15]B!$E$1938</f>
        <v>0</v>
      </c>
      <c r="E194" s="129">
        <f>[15]B!$AL$1938</f>
        <v>0</v>
      </c>
      <c r="F194" s="7"/>
      <c r="G194" s="7"/>
      <c r="H194" s="7"/>
      <c r="I194" s="7"/>
      <c r="J194" s="7"/>
      <c r="K194" s="7"/>
      <c r="L194" s="7"/>
      <c r="M194" s="7"/>
      <c r="N194" s="7"/>
    </row>
    <row r="195" spans="1:14" s="3" customFormat="1" ht="15" customHeight="1" x14ac:dyDescent="0.15">
      <c r="A195" s="25">
        <v>1801006</v>
      </c>
      <c r="B195" s="81" t="s">
        <v>312</v>
      </c>
      <c r="C195" s="161">
        <f>[15]B!$C$1939</f>
        <v>22</v>
      </c>
      <c r="D195" s="161">
        <f>[15]B!$E$1939</f>
        <v>17</v>
      </c>
      <c r="E195" s="129">
        <f>[15]B!$AL$1939</f>
        <v>832150</v>
      </c>
      <c r="F195" s="7"/>
      <c r="G195" s="7"/>
      <c r="H195" s="7"/>
      <c r="I195" s="7"/>
      <c r="J195" s="7"/>
      <c r="K195" s="7"/>
      <c r="L195" s="7"/>
      <c r="M195" s="7"/>
      <c r="N195" s="7"/>
    </row>
    <row r="196" spans="1:14" s="3" customFormat="1" ht="15" customHeight="1" x14ac:dyDescent="0.15">
      <c r="A196" s="25">
        <v>1401001</v>
      </c>
      <c r="B196" s="81" t="s">
        <v>313</v>
      </c>
      <c r="C196" s="161">
        <f>[15]B!$C$1406</f>
        <v>6</v>
      </c>
      <c r="D196" s="161">
        <f>[15]B!$E$1406</f>
        <v>6</v>
      </c>
      <c r="E196" s="129">
        <f>[15]B!$AL$1406</f>
        <v>61800</v>
      </c>
      <c r="F196" s="7"/>
      <c r="G196" s="7"/>
      <c r="H196" s="7"/>
      <c r="I196" s="7"/>
      <c r="J196" s="7"/>
      <c r="K196" s="7"/>
      <c r="L196" s="7"/>
      <c r="M196" s="7"/>
      <c r="N196" s="7"/>
    </row>
    <row r="197" spans="1:14" s="3" customFormat="1" ht="24" customHeight="1" x14ac:dyDescent="0.15">
      <c r="A197" s="25">
        <v>1101113</v>
      </c>
      <c r="B197" s="81" t="s">
        <v>314</v>
      </c>
      <c r="C197" s="161">
        <f>[15]B!$C$995</f>
        <v>0</v>
      </c>
      <c r="D197" s="161">
        <f>[15]B!$E$995</f>
        <v>0</v>
      </c>
      <c r="E197" s="129">
        <f>[15]B!$AL$995</f>
        <v>0</v>
      </c>
      <c r="F197" s="7"/>
      <c r="G197" s="7"/>
      <c r="H197" s="7"/>
      <c r="I197" s="7"/>
      <c r="J197" s="7"/>
      <c r="K197" s="7"/>
      <c r="L197" s="7"/>
      <c r="M197" s="7"/>
      <c r="N197" s="7"/>
    </row>
    <row r="198" spans="1:14" s="3" customFormat="1" ht="24" customHeight="1" x14ac:dyDescent="0.15">
      <c r="A198" s="25">
        <v>1101140</v>
      </c>
      <c r="B198" s="81" t="s">
        <v>315</v>
      </c>
      <c r="C198" s="161">
        <f>[15]B!$C$996</f>
        <v>0</v>
      </c>
      <c r="D198" s="161">
        <f>[15]B!$E$996</f>
        <v>0</v>
      </c>
      <c r="E198" s="129">
        <f>[15]B!$AL$996</f>
        <v>0</v>
      </c>
      <c r="F198" s="7"/>
      <c r="G198" s="7"/>
      <c r="H198" s="7"/>
      <c r="I198" s="7"/>
      <c r="J198" s="7"/>
      <c r="K198" s="7"/>
      <c r="L198" s="7"/>
      <c r="M198" s="7"/>
      <c r="N198" s="7"/>
    </row>
    <row r="199" spans="1:14" s="3" customFormat="1" ht="15" customHeight="1" x14ac:dyDescent="0.15">
      <c r="A199" s="25">
        <v>1101141</v>
      </c>
      <c r="B199" s="81" t="s">
        <v>316</v>
      </c>
      <c r="C199" s="161">
        <f>[15]B!$C$997</f>
        <v>0</v>
      </c>
      <c r="D199" s="161">
        <f>[15]B!$E$997</f>
        <v>0</v>
      </c>
      <c r="E199" s="129">
        <f>[15]B!$AL$997</f>
        <v>0</v>
      </c>
      <c r="F199" s="7"/>
      <c r="G199" s="7"/>
      <c r="H199" s="7"/>
      <c r="I199" s="7"/>
      <c r="J199" s="7"/>
      <c r="K199" s="7"/>
      <c r="L199" s="7"/>
      <c r="M199" s="7"/>
      <c r="N199" s="7"/>
    </row>
    <row r="200" spans="1:14" s="3" customFormat="1" ht="15" customHeight="1" x14ac:dyDescent="0.15">
      <c r="A200" s="38">
        <v>1101142</v>
      </c>
      <c r="B200" s="108" t="s">
        <v>317</v>
      </c>
      <c r="C200" s="162">
        <f>[15]B!$C$998</f>
        <v>0</v>
      </c>
      <c r="D200" s="162">
        <f>[15]B!$E$998</f>
        <v>0</v>
      </c>
      <c r="E200" s="129">
        <f>[15]B!$AL$998</f>
        <v>0</v>
      </c>
      <c r="F200" s="7"/>
      <c r="G200" s="7"/>
      <c r="H200" s="7"/>
      <c r="I200" s="7"/>
      <c r="J200" s="7"/>
      <c r="K200" s="7"/>
      <c r="L200" s="7"/>
      <c r="M200" s="7"/>
      <c r="N200" s="7"/>
    </row>
    <row r="201" spans="1:14" s="3" customFormat="1" ht="15" customHeight="1" x14ac:dyDescent="0.15">
      <c r="A201" s="122"/>
      <c r="B201" s="109" t="s">
        <v>318</v>
      </c>
      <c r="C201" s="163">
        <f>SUM(C167:C200)</f>
        <v>1154</v>
      </c>
      <c r="D201" s="163">
        <f>SUM(D167:D200)</f>
        <v>1127</v>
      </c>
      <c r="E201" s="164">
        <f>SUM(E167:E200)</f>
        <v>15805740</v>
      </c>
      <c r="F201" s="7"/>
      <c r="G201" s="7"/>
      <c r="H201" s="7"/>
      <c r="I201" s="7"/>
      <c r="J201" s="7"/>
      <c r="K201" s="7"/>
      <c r="L201" s="7"/>
      <c r="M201" s="7"/>
      <c r="N201" s="7"/>
    </row>
    <row r="202" spans="1:14" s="3" customFormat="1" ht="24.95" customHeight="1" x14ac:dyDescent="0.15">
      <c r="A202" s="165" t="s">
        <v>319</v>
      </c>
      <c r="B202" s="166"/>
      <c r="C202" s="167"/>
      <c r="D202" s="167"/>
      <c r="E202" s="168"/>
      <c r="F202" s="7"/>
      <c r="G202" s="7"/>
      <c r="H202" s="7"/>
      <c r="I202" s="7"/>
      <c r="J202" s="7"/>
      <c r="K202" s="7"/>
      <c r="L202" s="7"/>
    </row>
    <row r="203" spans="1:14" s="3" customFormat="1" ht="35.1" customHeight="1" x14ac:dyDescent="0.15">
      <c r="A203" s="869" t="s">
        <v>5</v>
      </c>
      <c r="B203" s="635"/>
      <c r="C203" s="73" t="s">
        <v>7</v>
      </c>
      <c r="D203" s="159" t="s">
        <v>8</v>
      </c>
      <c r="E203" s="73" t="s">
        <v>9</v>
      </c>
      <c r="F203" s="7"/>
      <c r="G203" s="7"/>
      <c r="H203" s="7"/>
      <c r="I203" s="7"/>
      <c r="J203" s="7"/>
      <c r="K203" s="7"/>
      <c r="L203" s="7"/>
    </row>
    <row r="204" spans="1:14" s="3" customFormat="1" ht="15" customHeight="1" x14ac:dyDescent="0.15">
      <c r="A204" s="870"/>
      <c r="B204" s="171" t="s">
        <v>320</v>
      </c>
      <c r="C204" s="172">
        <f>SUM(C205:C218)</f>
        <v>0</v>
      </c>
      <c r="D204" s="172">
        <f>SUM(D205:D218)</f>
        <v>0</v>
      </c>
      <c r="E204" s="173">
        <f>SUM(E205:E218)</f>
        <v>0</v>
      </c>
      <c r="F204" s="7"/>
      <c r="G204" s="7"/>
      <c r="H204" s="7"/>
      <c r="I204" s="7"/>
      <c r="J204" s="7"/>
      <c r="K204" s="7"/>
      <c r="L204" s="7"/>
    </row>
    <row r="205" spans="1:14" s="3" customFormat="1" ht="15" customHeight="1" x14ac:dyDescent="0.15">
      <c r="A205" s="20" t="s">
        <v>321</v>
      </c>
      <c r="B205" s="78" t="s">
        <v>322</v>
      </c>
      <c r="C205" s="150">
        <f>[15]B!$C$2745</f>
        <v>0</v>
      </c>
      <c r="D205" s="150">
        <f>[15]B!$E$2745</f>
        <v>0</v>
      </c>
      <c r="E205" s="129">
        <f>[15]B!$AL$2745</f>
        <v>0</v>
      </c>
      <c r="F205" s="7"/>
      <c r="G205" s="7"/>
      <c r="H205" s="7"/>
      <c r="I205" s="7"/>
      <c r="J205" s="7"/>
      <c r="K205" s="7"/>
      <c r="L205" s="7"/>
    </row>
    <row r="206" spans="1:14" s="3" customFormat="1" ht="15" customHeight="1" x14ac:dyDescent="0.15">
      <c r="A206" s="25" t="s">
        <v>323</v>
      </c>
      <c r="B206" s="81" t="s">
        <v>324</v>
      </c>
      <c r="C206" s="22">
        <f>[15]B!$C$2746</f>
        <v>0</v>
      </c>
      <c r="D206" s="22">
        <f>[15]B!$E$2746</f>
        <v>0</v>
      </c>
      <c r="E206" s="129">
        <f>[15]B!$AL$2746</f>
        <v>0</v>
      </c>
      <c r="F206" s="7"/>
      <c r="G206" s="7"/>
      <c r="H206" s="7"/>
      <c r="I206" s="7"/>
      <c r="J206" s="7"/>
      <c r="K206" s="7"/>
      <c r="L206" s="7"/>
    </row>
    <row r="207" spans="1:14" s="3" customFormat="1" ht="15" customHeight="1" x14ac:dyDescent="0.15">
      <c r="A207" s="25" t="s">
        <v>325</v>
      </c>
      <c r="B207" s="81" t="s">
        <v>326</v>
      </c>
      <c r="C207" s="22">
        <f>[15]B!$C$2747</f>
        <v>0</v>
      </c>
      <c r="D207" s="22">
        <f>[15]B!$E$2747</f>
        <v>0</v>
      </c>
      <c r="E207" s="129">
        <f>[15]B!$AL$2747</f>
        <v>0</v>
      </c>
      <c r="F207" s="7"/>
      <c r="G207" s="7"/>
      <c r="H207" s="7"/>
      <c r="I207" s="7"/>
      <c r="J207" s="7"/>
      <c r="K207" s="7"/>
      <c r="L207" s="7"/>
    </row>
    <row r="208" spans="1:14" s="3" customFormat="1" ht="15" customHeight="1" x14ac:dyDescent="0.15">
      <c r="A208" s="25" t="s">
        <v>327</v>
      </c>
      <c r="B208" s="81" t="s">
        <v>328</v>
      </c>
      <c r="C208" s="22">
        <f>[15]B!$C$2748</f>
        <v>0</v>
      </c>
      <c r="D208" s="22">
        <f>[15]B!$E$2748</f>
        <v>0</v>
      </c>
      <c r="E208" s="129">
        <f>[15]B!$AL$2748</f>
        <v>0</v>
      </c>
      <c r="F208" s="7"/>
      <c r="G208" s="7"/>
      <c r="H208" s="7"/>
      <c r="I208" s="7"/>
      <c r="J208" s="7"/>
      <c r="K208" s="7"/>
      <c r="L208" s="7"/>
    </row>
    <row r="209" spans="1:12" s="3" customFormat="1" ht="15" customHeight="1" x14ac:dyDescent="0.15">
      <c r="A209" s="25" t="s">
        <v>329</v>
      </c>
      <c r="B209" s="81" t="s">
        <v>330</v>
      </c>
      <c r="C209" s="22">
        <f>[15]B!$C$2749</f>
        <v>0</v>
      </c>
      <c r="D209" s="22">
        <f>[15]B!$E$2749</f>
        <v>0</v>
      </c>
      <c r="E209" s="129">
        <f>[15]B!$AL$2749</f>
        <v>0</v>
      </c>
      <c r="F209" s="7"/>
      <c r="G209" s="7"/>
      <c r="H209" s="7"/>
      <c r="I209" s="7"/>
      <c r="J209" s="7"/>
      <c r="K209" s="7"/>
      <c r="L209" s="7"/>
    </row>
    <row r="210" spans="1:12" s="3" customFormat="1" ht="15" customHeight="1" x14ac:dyDescent="0.15">
      <c r="A210" s="25" t="s">
        <v>331</v>
      </c>
      <c r="B210" s="81" t="s">
        <v>332</v>
      </c>
      <c r="C210" s="22">
        <f>[15]B!$C$2750</f>
        <v>0</v>
      </c>
      <c r="D210" s="22">
        <f>[15]B!$E$2750</f>
        <v>0</v>
      </c>
      <c r="E210" s="129">
        <f>[15]B!$AL$2750</f>
        <v>0</v>
      </c>
      <c r="F210" s="7"/>
      <c r="G210" s="7"/>
      <c r="H210" s="7"/>
      <c r="I210" s="7"/>
      <c r="J210" s="7"/>
      <c r="K210" s="7"/>
      <c r="L210" s="7"/>
    </row>
    <row r="211" spans="1:12" s="3" customFormat="1" ht="15" customHeight="1" x14ac:dyDescent="0.15">
      <c r="A211" s="25" t="s">
        <v>333</v>
      </c>
      <c r="B211" s="81" t="s">
        <v>334</v>
      </c>
      <c r="C211" s="22">
        <f>[15]B!$C$2751</f>
        <v>0</v>
      </c>
      <c r="D211" s="22">
        <f>[15]B!$E$2751</f>
        <v>0</v>
      </c>
      <c r="E211" s="129">
        <f>[15]B!$AL$2751</f>
        <v>0</v>
      </c>
      <c r="F211" s="7"/>
      <c r="G211" s="7"/>
      <c r="H211" s="7"/>
      <c r="I211" s="7"/>
      <c r="J211" s="7"/>
      <c r="K211" s="7"/>
      <c r="L211" s="7"/>
    </row>
    <row r="212" spans="1:12" s="3" customFormat="1" ht="15" customHeight="1" x14ac:dyDescent="0.15">
      <c r="A212" s="25" t="s">
        <v>335</v>
      </c>
      <c r="B212" s="81" t="s">
        <v>336</v>
      </c>
      <c r="C212" s="22">
        <f>[15]B!$C$2752</f>
        <v>0</v>
      </c>
      <c r="D212" s="22">
        <f>[15]B!$E$2752</f>
        <v>0</v>
      </c>
      <c r="E212" s="129">
        <f>[15]B!$AL$2752</f>
        <v>0</v>
      </c>
      <c r="F212" s="7"/>
      <c r="G212" s="7"/>
      <c r="H212" s="7"/>
      <c r="I212" s="7"/>
      <c r="J212" s="7"/>
      <c r="K212" s="7"/>
      <c r="L212" s="7"/>
    </row>
    <row r="213" spans="1:12" s="3" customFormat="1" ht="15" customHeight="1" x14ac:dyDescent="0.15">
      <c r="A213" s="25" t="s">
        <v>337</v>
      </c>
      <c r="B213" s="81" t="s">
        <v>338</v>
      </c>
      <c r="C213" s="22">
        <f>[15]B!$C$2753</f>
        <v>0</v>
      </c>
      <c r="D213" s="22">
        <f>[15]B!$E$2753</f>
        <v>0</v>
      </c>
      <c r="E213" s="129">
        <f>[15]B!$AL$2753</f>
        <v>0</v>
      </c>
      <c r="F213" s="7"/>
      <c r="G213" s="7"/>
      <c r="H213" s="7"/>
      <c r="I213" s="7"/>
      <c r="J213" s="7"/>
      <c r="K213" s="7"/>
      <c r="L213" s="7"/>
    </row>
    <row r="214" spans="1:12" s="3" customFormat="1" ht="15" customHeight="1" x14ac:dyDescent="0.15">
      <c r="A214" s="25" t="s">
        <v>339</v>
      </c>
      <c r="B214" s="81" t="s">
        <v>340</v>
      </c>
      <c r="C214" s="22">
        <f>[15]B!$C$2754</f>
        <v>0</v>
      </c>
      <c r="D214" s="22">
        <f>[15]B!$E$2754</f>
        <v>0</v>
      </c>
      <c r="E214" s="129">
        <f>[15]B!$AL$2754</f>
        <v>0</v>
      </c>
      <c r="F214" s="7"/>
      <c r="G214" s="7"/>
      <c r="H214" s="7"/>
      <c r="I214" s="7"/>
      <c r="J214" s="7"/>
      <c r="K214" s="7"/>
      <c r="L214" s="7"/>
    </row>
    <row r="215" spans="1:12" s="3" customFormat="1" ht="15" customHeight="1" x14ac:dyDescent="0.15">
      <c r="A215" s="25" t="s">
        <v>341</v>
      </c>
      <c r="B215" s="81" t="s">
        <v>342</v>
      </c>
      <c r="C215" s="22">
        <f>[15]B!$C$2755</f>
        <v>0</v>
      </c>
      <c r="D215" s="22">
        <f>[15]B!$E$2755</f>
        <v>0</v>
      </c>
      <c r="E215" s="129">
        <f>[15]B!$AL$2755</f>
        <v>0</v>
      </c>
      <c r="F215" s="7"/>
      <c r="G215" s="7"/>
      <c r="H215" s="7"/>
      <c r="I215" s="7"/>
      <c r="J215" s="7"/>
      <c r="K215" s="7"/>
      <c r="L215" s="7"/>
    </row>
    <row r="216" spans="1:12" s="3" customFormat="1" ht="15" customHeight="1" x14ac:dyDescent="0.15">
      <c r="A216" s="25" t="s">
        <v>343</v>
      </c>
      <c r="B216" s="81" t="s">
        <v>344</v>
      </c>
      <c r="C216" s="22">
        <f>[15]B!$C$2756</f>
        <v>0</v>
      </c>
      <c r="D216" s="22">
        <f>[15]B!$E$2756</f>
        <v>0</v>
      </c>
      <c r="E216" s="129">
        <f>[15]B!$AL$2756</f>
        <v>0</v>
      </c>
      <c r="F216" s="7"/>
      <c r="G216" s="7"/>
      <c r="H216" s="7"/>
      <c r="I216" s="7"/>
      <c r="J216" s="7"/>
      <c r="K216" s="7"/>
      <c r="L216" s="7"/>
    </row>
    <row r="217" spans="1:12" s="3" customFormat="1" ht="15" customHeight="1" x14ac:dyDescent="0.15">
      <c r="A217" s="25" t="s">
        <v>345</v>
      </c>
      <c r="B217" s="81" t="s">
        <v>346</v>
      </c>
      <c r="C217" s="22">
        <f>[15]B!$C$2757</f>
        <v>0</v>
      </c>
      <c r="D217" s="22">
        <f>[15]B!$E$2757</f>
        <v>0</v>
      </c>
      <c r="E217" s="129">
        <f>[15]B!$AL$2757</f>
        <v>0</v>
      </c>
      <c r="F217" s="7"/>
      <c r="G217" s="7"/>
      <c r="H217" s="7"/>
      <c r="I217" s="7"/>
      <c r="J217" s="7"/>
      <c r="K217" s="7"/>
      <c r="L217" s="7"/>
    </row>
    <row r="218" spans="1:12" s="3" customFormat="1" ht="15" customHeight="1" x14ac:dyDescent="0.15">
      <c r="A218" s="38" t="s">
        <v>347</v>
      </c>
      <c r="B218" s="108" t="s">
        <v>348</v>
      </c>
      <c r="C218" s="151">
        <f>[15]B!$C$2758</f>
        <v>0</v>
      </c>
      <c r="D218" s="151">
        <f>[15]B!$E$2758</f>
        <v>0</v>
      </c>
      <c r="E218" s="129">
        <f>[15]B!$AL$2758</f>
        <v>0</v>
      </c>
      <c r="F218" s="7"/>
      <c r="G218" s="7"/>
      <c r="H218" s="7"/>
      <c r="I218" s="7"/>
      <c r="J218" s="7"/>
      <c r="K218" s="7"/>
      <c r="L218" s="7"/>
    </row>
    <row r="219" spans="1:12" s="3" customFormat="1" ht="15" customHeight="1" x14ac:dyDescent="0.15">
      <c r="A219" s="871" t="s">
        <v>349</v>
      </c>
      <c r="B219" s="872"/>
      <c r="C219" s="172">
        <f>SUM(C220:C237)</f>
        <v>0</v>
      </c>
      <c r="D219" s="172">
        <f>SUM(D220:D237)</f>
        <v>0</v>
      </c>
      <c r="E219" s="164">
        <f>SUM(E220:E237)</f>
        <v>0</v>
      </c>
      <c r="F219" s="7"/>
      <c r="G219" s="7"/>
      <c r="H219" s="7"/>
      <c r="I219" s="7"/>
      <c r="J219" s="7"/>
      <c r="K219" s="7"/>
      <c r="L219" s="7"/>
    </row>
    <row r="220" spans="1:12" s="3" customFormat="1" ht="15" customHeight="1" x14ac:dyDescent="0.15">
      <c r="A220" s="20" t="s">
        <v>350</v>
      </c>
      <c r="B220" s="78" t="s">
        <v>322</v>
      </c>
      <c r="C220" s="150">
        <f>[15]B!$C$2759</f>
        <v>0</v>
      </c>
      <c r="D220" s="150">
        <f>[15]B!$E$2759</f>
        <v>0</v>
      </c>
      <c r="E220" s="129">
        <f>[15]B!$AL$2759</f>
        <v>0</v>
      </c>
      <c r="F220" s="7"/>
      <c r="G220" s="7"/>
      <c r="H220" s="7"/>
      <c r="I220" s="7"/>
      <c r="J220" s="7"/>
      <c r="K220" s="7"/>
      <c r="L220" s="7"/>
    </row>
    <row r="221" spans="1:12" s="3" customFormat="1" ht="15" customHeight="1" x14ac:dyDescent="0.15">
      <c r="A221" s="25" t="s">
        <v>351</v>
      </c>
      <c r="B221" s="81" t="s">
        <v>352</v>
      </c>
      <c r="C221" s="22">
        <f>[15]B!$C$2760</f>
        <v>0</v>
      </c>
      <c r="D221" s="22">
        <f>[15]B!$E$2760</f>
        <v>0</v>
      </c>
      <c r="E221" s="129">
        <f>[15]B!$AL$2760</f>
        <v>0</v>
      </c>
      <c r="F221" s="7"/>
      <c r="G221" s="7"/>
      <c r="H221" s="7"/>
      <c r="I221" s="7"/>
      <c r="J221" s="7"/>
      <c r="K221" s="7"/>
      <c r="L221" s="7"/>
    </row>
    <row r="222" spans="1:12" s="3" customFormat="1" ht="15" customHeight="1" x14ac:dyDescent="0.15">
      <c r="A222" s="25" t="s">
        <v>353</v>
      </c>
      <c r="B222" s="81" t="s">
        <v>354</v>
      </c>
      <c r="C222" s="22">
        <f>[15]B!$C$2761</f>
        <v>0</v>
      </c>
      <c r="D222" s="22">
        <f>[15]B!$E$2761</f>
        <v>0</v>
      </c>
      <c r="E222" s="129">
        <f>[15]B!$AL$2761</f>
        <v>0</v>
      </c>
      <c r="F222" s="7"/>
      <c r="G222" s="7"/>
      <c r="H222" s="7"/>
      <c r="I222" s="7"/>
      <c r="J222" s="7"/>
      <c r="K222" s="7"/>
      <c r="L222" s="7"/>
    </row>
    <row r="223" spans="1:12" s="3" customFormat="1" ht="15" customHeight="1" x14ac:dyDescent="0.15">
      <c r="A223" s="25" t="s">
        <v>355</v>
      </c>
      <c r="B223" s="81" t="s">
        <v>356</v>
      </c>
      <c r="C223" s="22">
        <f>[15]B!$C$2762</f>
        <v>0</v>
      </c>
      <c r="D223" s="22">
        <f>[15]B!$E$2762</f>
        <v>0</v>
      </c>
      <c r="E223" s="129">
        <f>[15]B!$AL$2762</f>
        <v>0</v>
      </c>
      <c r="F223" s="7"/>
      <c r="G223" s="7"/>
      <c r="H223" s="7"/>
      <c r="I223" s="7"/>
      <c r="J223" s="7"/>
      <c r="K223" s="7"/>
      <c r="L223" s="7"/>
    </row>
    <row r="224" spans="1:12" s="3" customFormat="1" ht="15" customHeight="1" x14ac:dyDescent="0.15">
      <c r="A224" s="25" t="s">
        <v>357</v>
      </c>
      <c r="B224" s="81" t="s">
        <v>358</v>
      </c>
      <c r="C224" s="22">
        <f>[15]B!$C$2763</f>
        <v>0</v>
      </c>
      <c r="D224" s="22">
        <f>[15]B!$E$2763</f>
        <v>0</v>
      </c>
      <c r="E224" s="129">
        <f>[15]B!$AL$2763</f>
        <v>0</v>
      </c>
      <c r="F224" s="7"/>
      <c r="G224" s="7"/>
      <c r="H224" s="7"/>
      <c r="I224" s="7"/>
      <c r="J224" s="7"/>
      <c r="K224" s="7"/>
      <c r="L224" s="7"/>
    </row>
    <row r="225" spans="1:12" s="3" customFormat="1" ht="15" customHeight="1" x14ac:dyDescent="0.15">
      <c r="A225" s="25" t="s">
        <v>359</v>
      </c>
      <c r="B225" s="81" t="s">
        <v>360</v>
      </c>
      <c r="C225" s="22">
        <f>[15]B!$C$2764</f>
        <v>0</v>
      </c>
      <c r="D225" s="22">
        <f>[15]B!$E$2764</f>
        <v>0</v>
      </c>
      <c r="E225" s="129">
        <f>[15]B!$AL$2764</f>
        <v>0</v>
      </c>
      <c r="F225" s="7"/>
      <c r="G225" s="7"/>
      <c r="H225" s="7"/>
      <c r="I225" s="7"/>
      <c r="J225" s="7"/>
      <c r="K225" s="7"/>
      <c r="L225" s="7"/>
    </row>
    <row r="226" spans="1:12" s="3" customFormat="1" ht="15" customHeight="1" x14ac:dyDescent="0.15">
      <c r="A226" s="25" t="s">
        <v>361</v>
      </c>
      <c r="B226" s="81" t="s">
        <v>362</v>
      </c>
      <c r="C226" s="22">
        <f>[15]B!$C$2765</f>
        <v>0</v>
      </c>
      <c r="D226" s="22">
        <f>[15]B!$E$2765</f>
        <v>0</v>
      </c>
      <c r="E226" s="129">
        <f>[15]B!$AL$2765</f>
        <v>0</v>
      </c>
      <c r="F226" s="7"/>
      <c r="G226" s="7"/>
      <c r="H226" s="7"/>
      <c r="I226" s="7"/>
      <c r="J226" s="7"/>
      <c r="K226" s="7"/>
      <c r="L226" s="7"/>
    </row>
    <row r="227" spans="1:12" s="3" customFormat="1" ht="15" customHeight="1" x14ac:dyDescent="0.15">
      <c r="A227" s="25" t="s">
        <v>363</v>
      </c>
      <c r="B227" s="81" t="s">
        <v>364</v>
      </c>
      <c r="C227" s="22">
        <f>[15]B!$C$2766</f>
        <v>0</v>
      </c>
      <c r="D227" s="22">
        <f>[15]B!$E$2766</f>
        <v>0</v>
      </c>
      <c r="E227" s="129">
        <f>[15]B!$AL$2766</f>
        <v>0</v>
      </c>
      <c r="F227" s="7"/>
      <c r="G227" s="7"/>
      <c r="H227" s="7"/>
      <c r="I227" s="7"/>
      <c r="J227" s="7"/>
      <c r="K227" s="7"/>
      <c r="L227" s="7"/>
    </row>
    <row r="228" spans="1:12" s="3" customFormat="1" ht="15" customHeight="1" x14ac:dyDescent="0.15">
      <c r="A228" s="25" t="s">
        <v>365</v>
      </c>
      <c r="B228" s="81" t="s">
        <v>366</v>
      </c>
      <c r="C228" s="22">
        <f>[15]B!$C$2767</f>
        <v>0</v>
      </c>
      <c r="D228" s="22">
        <f>[15]B!$E$2767</f>
        <v>0</v>
      </c>
      <c r="E228" s="129">
        <f>[15]B!$AL$2767</f>
        <v>0</v>
      </c>
      <c r="F228" s="7"/>
      <c r="G228" s="7"/>
      <c r="H228" s="7"/>
      <c r="I228" s="7"/>
      <c r="J228" s="7"/>
      <c r="K228" s="7"/>
      <c r="L228" s="7"/>
    </row>
    <row r="229" spans="1:12" s="3" customFormat="1" ht="15" customHeight="1" x14ac:dyDescent="0.15">
      <c r="A229" s="25" t="s">
        <v>367</v>
      </c>
      <c r="B229" s="81" t="s">
        <v>368</v>
      </c>
      <c r="C229" s="22">
        <f>[15]B!$C$2768</f>
        <v>0</v>
      </c>
      <c r="D229" s="22">
        <f>[15]B!$E$2768</f>
        <v>0</v>
      </c>
      <c r="E229" s="129">
        <f>[15]B!$AL$2768</f>
        <v>0</v>
      </c>
      <c r="F229" s="7"/>
      <c r="G229" s="7"/>
      <c r="H229" s="7"/>
      <c r="I229" s="7"/>
      <c r="J229" s="7"/>
      <c r="K229" s="7"/>
      <c r="L229" s="7"/>
    </row>
    <row r="230" spans="1:12" s="3" customFormat="1" ht="15" customHeight="1" x14ac:dyDescent="0.15">
      <c r="A230" s="25" t="s">
        <v>369</v>
      </c>
      <c r="B230" s="81" t="s">
        <v>370</v>
      </c>
      <c r="C230" s="22">
        <f>[15]B!$C$2769</f>
        <v>0</v>
      </c>
      <c r="D230" s="22">
        <f>[15]B!$E$2769</f>
        <v>0</v>
      </c>
      <c r="E230" s="129">
        <f>[15]B!$AL$2769</f>
        <v>0</v>
      </c>
      <c r="F230" s="7"/>
      <c r="G230" s="7"/>
      <c r="H230" s="7"/>
      <c r="I230" s="7"/>
      <c r="J230" s="7"/>
      <c r="K230" s="7"/>
      <c r="L230" s="7"/>
    </row>
    <row r="231" spans="1:12" s="3" customFormat="1" ht="15" customHeight="1" x14ac:dyDescent="0.15">
      <c r="A231" s="25" t="s">
        <v>371</v>
      </c>
      <c r="B231" s="81" t="s">
        <v>372</v>
      </c>
      <c r="C231" s="22">
        <f>[15]B!$C$2770</f>
        <v>0</v>
      </c>
      <c r="D231" s="22">
        <f>[15]B!$E$2770</f>
        <v>0</v>
      </c>
      <c r="E231" s="129">
        <f>[15]B!$AL$2770</f>
        <v>0</v>
      </c>
      <c r="F231" s="7"/>
      <c r="G231" s="7"/>
      <c r="H231" s="7"/>
      <c r="I231" s="7"/>
      <c r="J231" s="7"/>
      <c r="K231" s="7"/>
      <c r="L231" s="7"/>
    </row>
    <row r="232" spans="1:12" s="3" customFormat="1" ht="15" customHeight="1" x14ac:dyDescent="0.15">
      <c r="A232" s="25" t="s">
        <v>373</v>
      </c>
      <c r="B232" s="81" t="s">
        <v>374</v>
      </c>
      <c r="C232" s="22">
        <f>[15]B!$C$2771</f>
        <v>0</v>
      </c>
      <c r="D232" s="22">
        <f>[15]B!$E$2771</f>
        <v>0</v>
      </c>
      <c r="E232" s="129">
        <f>[15]B!$AL$2771</f>
        <v>0</v>
      </c>
      <c r="F232" s="7"/>
      <c r="G232" s="7"/>
      <c r="H232" s="7"/>
      <c r="I232" s="7"/>
      <c r="J232" s="7"/>
      <c r="K232" s="7"/>
      <c r="L232" s="7"/>
    </row>
    <row r="233" spans="1:12" s="3" customFormat="1" ht="15" customHeight="1" x14ac:dyDescent="0.15">
      <c r="A233" s="25" t="s">
        <v>375</v>
      </c>
      <c r="B233" s="81" t="s">
        <v>376</v>
      </c>
      <c r="C233" s="22">
        <f>[15]B!$C$2772</f>
        <v>0</v>
      </c>
      <c r="D233" s="22">
        <f>[15]B!$E$2772</f>
        <v>0</v>
      </c>
      <c r="E233" s="129">
        <f>[15]B!$AL$2772</f>
        <v>0</v>
      </c>
      <c r="F233" s="7"/>
      <c r="G233" s="7"/>
      <c r="H233" s="7"/>
      <c r="I233" s="7"/>
      <c r="J233" s="7"/>
      <c r="K233" s="7"/>
      <c r="L233" s="7"/>
    </row>
    <row r="234" spans="1:12" s="3" customFormat="1" ht="15" customHeight="1" x14ac:dyDescent="0.15">
      <c r="A234" s="25" t="s">
        <v>377</v>
      </c>
      <c r="B234" s="81" t="s">
        <v>378</v>
      </c>
      <c r="C234" s="22">
        <f>[15]B!$C$2773</f>
        <v>0</v>
      </c>
      <c r="D234" s="22">
        <f>[15]B!$E$2773</f>
        <v>0</v>
      </c>
      <c r="E234" s="129">
        <f>[15]B!$AL$2773</f>
        <v>0</v>
      </c>
      <c r="F234" s="7"/>
      <c r="G234" s="7"/>
      <c r="H234" s="7"/>
      <c r="I234" s="7"/>
      <c r="J234" s="7"/>
      <c r="K234" s="7"/>
      <c r="L234" s="7"/>
    </row>
    <row r="235" spans="1:12" s="3" customFormat="1" ht="15" customHeight="1" x14ac:dyDescent="0.15">
      <c r="A235" s="25" t="s">
        <v>379</v>
      </c>
      <c r="B235" s="81" t="s">
        <v>380</v>
      </c>
      <c r="C235" s="22">
        <f>[15]B!$C$2774</f>
        <v>0</v>
      </c>
      <c r="D235" s="22">
        <f>[15]B!$E$2774</f>
        <v>0</v>
      </c>
      <c r="E235" s="129">
        <f>[15]B!$AL$2774</f>
        <v>0</v>
      </c>
      <c r="F235" s="7"/>
      <c r="G235" s="7"/>
      <c r="H235" s="7"/>
      <c r="I235" s="7"/>
      <c r="J235" s="7"/>
      <c r="K235" s="7"/>
      <c r="L235" s="7"/>
    </row>
    <row r="236" spans="1:12" s="3" customFormat="1" ht="15" customHeight="1" x14ac:dyDescent="0.15">
      <c r="A236" s="25" t="s">
        <v>381</v>
      </c>
      <c r="B236" s="81" t="s">
        <v>382</v>
      </c>
      <c r="C236" s="22">
        <f>[15]B!$C$2775</f>
        <v>0</v>
      </c>
      <c r="D236" s="22">
        <f>[15]B!$E$2775</f>
        <v>0</v>
      </c>
      <c r="E236" s="129">
        <f>[15]B!$AL$2775</f>
        <v>0</v>
      </c>
      <c r="F236" s="7"/>
      <c r="G236" s="7"/>
      <c r="H236" s="7"/>
      <c r="I236" s="7"/>
      <c r="J236" s="7"/>
      <c r="K236" s="7"/>
      <c r="L236" s="7"/>
    </row>
    <row r="237" spans="1:12" s="3" customFormat="1" ht="15" customHeight="1" x14ac:dyDescent="0.15">
      <c r="A237" s="38" t="s">
        <v>383</v>
      </c>
      <c r="B237" s="108" t="s">
        <v>384</v>
      </c>
      <c r="C237" s="151">
        <f>[15]B!$C$2776</f>
        <v>0</v>
      </c>
      <c r="D237" s="151">
        <f>[15]B!$E$2776</f>
        <v>0</v>
      </c>
      <c r="E237" s="129">
        <f>[15]B!$AL$2776</f>
        <v>0</v>
      </c>
      <c r="F237" s="7"/>
      <c r="G237" s="7"/>
      <c r="H237" s="7"/>
      <c r="I237" s="7"/>
      <c r="J237" s="7"/>
      <c r="K237" s="7"/>
      <c r="L237" s="7"/>
    </row>
    <row r="238" spans="1:12" s="3" customFormat="1" ht="15" customHeight="1" x14ac:dyDescent="0.15">
      <c r="A238" s="122"/>
      <c r="B238" s="40" t="s">
        <v>385</v>
      </c>
      <c r="C238" s="172">
        <f>SUM(C239:C244)</f>
        <v>134</v>
      </c>
      <c r="D238" s="172">
        <f>SUM(D239:D244)</f>
        <v>134</v>
      </c>
      <c r="E238" s="164">
        <f>SUM(E239:E244)</f>
        <v>5301040</v>
      </c>
      <c r="F238" s="7"/>
      <c r="G238" s="7"/>
      <c r="H238" s="7"/>
      <c r="I238" s="7"/>
      <c r="J238" s="7"/>
      <c r="K238" s="7"/>
      <c r="L238" s="7"/>
    </row>
    <row r="239" spans="1:12" s="3" customFormat="1" ht="15" customHeight="1" x14ac:dyDescent="0.15">
      <c r="A239" s="20" t="s">
        <v>386</v>
      </c>
      <c r="B239" s="78" t="s">
        <v>387</v>
      </c>
      <c r="C239" s="150">
        <f>[15]B!$C$2777</f>
        <v>0</v>
      </c>
      <c r="D239" s="150">
        <f>[15]B!$E$2777</f>
        <v>0</v>
      </c>
      <c r="E239" s="129">
        <f>[15]B!$AL$2777</f>
        <v>0</v>
      </c>
      <c r="F239" s="7"/>
      <c r="G239" s="7"/>
      <c r="H239" s="7"/>
      <c r="I239" s="7"/>
      <c r="J239" s="7"/>
      <c r="K239" s="7"/>
      <c r="L239" s="7"/>
    </row>
    <row r="240" spans="1:12" s="3" customFormat="1" ht="15" customHeight="1" x14ac:dyDescent="0.15">
      <c r="A240" s="25" t="s">
        <v>388</v>
      </c>
      <c r="B240" s="81" t="s">
        <v>389</v>
      </c>
      <c r="C240" s="22">
        <f>[15]B!$C$2778</f>
        <v>0</v>
      </c>
      <c r="D240" s="22">
        <f>[15]B!$E$2778</f>
        <v>0</v>
      </c>
      <c r="E240" s="129">
        <f>[15]B!$AL$2778</f>
        <v>0</v>
      </c>
      <c r="F240" s="7"/>
      <c r="G240" s="7"/>
      <c r="H240" s="7"/>
      <c r="I240" s="7"/>
      <c r="J240" s="7"/>
      <c r="K240" s="7"/>
      <c r="L240" s="7"/>
    </row>
    <row r="241" spans="1:12" s="3" customFormat="1" ht="15" customHeight="1" x14ac:dyDescent="0.15">
      <c r="A241" s="25" t="s">
        <v>390</v>
      </c>
      <c r="B241" s="81" t="s">
        <v>391</v>
      </c>
      <c r="C241" s="22">
        <f>[15]B!$C$2779</f>
        <v>0</v>
      </c>
      <c r="D241" s="22">
        <f>[15]B!$E$2779</f>
        <v>0</v>
      </c>
      <c r="E241" s="129">
        <f>[15]B!$AL$2779</f>
        <v>0</v>
      </c>
      <c r="F241" s="7"/>
      <c r="G241" s="7"/>
      <c r="H241" s="7"/>
      <c r="I241" s="7"/>
      <c r="J241" s="7"/>
      <c r="K241" s="7"/>
      <c r="L241" s="7"/>
    </row>
    <row r="242" spans="1:12" s="3" customFormat="1" ht="15" customHeight="1" x14ac:dyDescent="0.15">
      <c r="A242" s="25" t="s">
        <v>392</v>
      </c>
      <c r="B242" s="81" t="s">
        <v>393</v>
      </c>
      <c r="C242" s="22">
        <f>[15]B!$C$2780</f>
        <v>0</v>
      </c>
      <c r="D242" s="22">
        <f>[15]B!$E$2780</f>
        <v>0</v>
      </c>
      <c r="E242" s="129">
        <f>[15]B!$AL$2780</f>
        <v>0</v>
      </c>
      <c r="F242" s="7"/>
      <c r="G242" s="7"/>
      <c r="H242" s="7"/>
      <c r="I242" s="7"/>
      <c r="J242" s="7"/>
      <c r="K242" s="7"/>
      <c r="L242" s="7"/>
    </row>
    <row r="243" spans="1:12" s="3" customFormat="1" ht="15" customHeight="1" x14ac:dyDescent="0.15">
      <c r="A243" s="25" t="s">
        <v>394</v>
      </c>
      <c r="B243" s="81" t="s">
        <v>395</v>
      </c>
      <c r="C243" s="22">
        <f>[15]B!$C$2781</f>
        <v>0</v>
      </c>
      <c r="D243" s="22">
        <f>[15]B!$E$2781</f>
        <v>0</v>
      </c>
      <c r="E243" s="129">
        <f>[15]B!$AL$2781</f>
        <v>0</v>
      </c>
      <c r="F243" s="7"/>
      <c r="G243" s="7"/>
      <c r="H243" s="7"/>
      <c r="I243" s="7"/>
      <c r="J243" s="7"/>
      <c r="K243" s="7"/>
      <c r="L243" s="7"/>
    </row>
    <row r="244" spans="1:12" s="3" customFormat="1" ht="15" customHeight="1" x14ac:dyDescent="0.15">
      <c r="A244" s="38" t="s">
        <v>396</v>
      </c>
      <c r="B244" s="108" t="s">
        <v>397</v>
      </c>
      <c r="C244" s="65">
        <f>[15]B!$C$2782</f>
        <v>134</v>
      </c>
      <c r="D244" s="65">
        <f>[15]B!$E$2782</f>
        <v>134</v>
      </c>
      <c r="E244" s="129">
        <f>[15]B!$AL$2782</f>
        <v>5301040</v>
      </c>
      <c r="F244" s="7"/>
      <c r="G244" s="7"/>
      <c r="H244" s="7"/>
      <c r="I244" s="7"/>
      <c r="J244" s="7"/>
      <c r="K244" s="7"/>
      <c r="L244" s="7"/>
    </row>
    <row r="245" spans="1:12" s="3" customFormat="1" ht="15" customHeight="1" x14ac:dyDescent="0.15">
      <c r="A245" s="122"/>
      <c r="B245" s="109" t="s">
        <v>398</v>
      </c>
      <c r="C245" s="172">
        <f>SUM(C246:C252)</f>
        <v>0</v>
      </c>
      <c r="D245" s="172"/>
      <c r="E245" s="164"/>
      <c r="F245" s="7"/>
      <c r="G245" s="7"/>
      <c r="H245" s="7"/>
      <c r="I245" s="7"/>
      <c r="J245" s="7"/>
      <c r="K245" s="7"/>
      <c r="L245" s="7"/>
    </row>
    <row r="246" spans="1:12" s="3" customFormat="1" ht="15" customHeight="1" x14ac:dyDescent="0.15">
      <c r="A246" s="20"/>
      <c r="B246" s="176" t="s">
        <v>399</v>
      </c>
      <c r="C246" s="134">
        <f>[15]B!$C$2785</f>
        <v>0</v>
      </c>
      <c r="D246" s="177"/>
      <c r="E246" s="178"/>
      <c r="F246" s="7"/>
      <c r="G246" s="7"/>
      <c r="H246" s="7"/>
      <c r="I246" s="7"/>
      <c r="J246" s="7"/>
      <c r="K246" s="7"/>
      <c r="L246" s="7"/>
    </row>
    <row r="247" spans="1:12" s="3" customFormat="1" ht="15" customHeight="1" x14ac:dyDescent="0.15">
      <c r="A247" s="25"/>
      <c r="B247" s="179" t="s">
        <v>400</v>
      </c>
      <c r="C247" s="135">
        <f>[15]B!$C$2786</f>
        <v>0</v>
      </c>
      <c r="D247" s="141"/>
      <c r="E247" s="142"/>
      <c r="F247" s="7"/>
      <c r="G247" s="7"/>
      <c r="H247" s="7"/>
      <c r="I247" s="7"/>
      <c r="J247" s="7"/>
      <c r="K247" s="7"/>
      <c r="L247" s="7"/>
    </row>
    <row r="248" spans="1:12" s="3" customFormat="1" ht="15" customHeight="1" x14ac:dyDescent="0.15">
      <c r="A248" s="25"/>
      <c r="B248" s="179" t="s">
        <v>401</v>
      </c>
      <c r="C248" s="135">
        <f>[15]B!$C$2787</f>
        <v>0</v>
      </c>
      <c r="D248" s="141"/>
      <c r="E248" s="142"/>
      <c r="F248" s="7"/>
      <c r="G248" s="7"/>
      <c r="H248" s="7"/>
      <c r="I248" s="7"/>
      <c r="J248" s="7"/>
      <c r="K248" s="7"/>
      <c r="L248" s="7"/>
    </row>
    <row r="249" spans="1:12" s="3" customFormat="1" ht="15" customHeight="1" x14ac:dyDescent="0.15">
      <c r="A249" s="25"/>
      <c r="B249" s="179" t="s">
        <v>402</v>
      </c>
      <c r="C249" s="135">
        <f>[15]B!$C$2788</f>
        <v>0</v>
      </c>
      <c r="D249" s="141"/>
      <c r="E249" s="142"/>
      <c r="F249" s="7"/>
      <c r="G249" s="7"/>
      <c r="H249" s="7"/>
      <c r="I249" s="7"/>
      <c r="J249" s="7"/>
      <c r="K249" s="7"/>
      <c r="L249" s="7"/>
    </row>
    <row r="250" spans="1:12" s="3" customFormat="1" ht="15" customHeight="1" x14ac:dyDescent="0.15">
      <c r="A250" s="25"/>
      <c r="B250" s="179" t="s">
        <v>403</v>
      </c>
      <c r="C250" s="135">
        <f>[15]B!$C$2789</f>
        <v>0</v>
      </c>
      <c r="D250" s="141"/>
      <c r="E250" s="142"/>
      <c r="F250" s="7"/>
      <c r="G250" s="7"/>
      <c r="H250" s="7"/>
      <c r="I250" s="7"/>
      <c r="J250" s="7"/>
      <c r="K250" s="7"/>
      <c r="L250" s="7"/>
    </row>
    <row r="251" spans="1:12" s="3" customFormat="1" ht="15" customHeight="1" x14ac:dyDescent="0.15">
      <c r="A251" s="25"/>
      <c r="B251" s="179" t="s">
        <v>404</v>
      </c>
      <c r="C251" s="135">
        <f>[15]B!$C$2790</f>
        <v>0</v>
      </c>
      <c r="D251" s="141"/>
      <c r="E251" s="142"/>
      <c r="F251" s="7"/>
      <c r="G251" s="7"/>
      <c r="H251" s="7"/>
      <c r="I251" s="7"/>
      <c r="J251" s="7"/>
      <c r="K251" s="7"/>
      <c r="L251" s="7"/>
    </row>
    <row r="252" spans="1:12" s="3" customFormat="1" ht="15" customHeight="1" x14ac:dyDescent="0.15">
      <c r="A252" s="38"/>
      <c r="B252" s="180" t="s">
        <v>405</v>
      </c>
      <c r="C252" s="136">
        <f>[15]B!$C$2791</f>
        <v>0</v>
      </c>
      <c r="D252" s="181"/>
      <c r="E252" s="182"/>
      <c r="F252" s="7"/>
      <c r="G252" s="7"/>
      <c r="H252" s="7"/>
      <c r="I252" s="7"/>
      <c r="J252" s="7"/>
      <c r="K252" s="7"/>
      <c r="L252" s="7"/>
    </row>
    <row r="253" spans="1:12" s="3" customFormat="1" ht="15" customHeight="1" x14ac:dyDescent="0.15">
      <c r="A253" s="122"/>
      <c r="B253" s="183" t="s">
        <v>406</v>
      </c>
      <c r="C253" s="139">
        <f>+C254</f>
        <v>0</v>
      </c>
      <c r="D253" s="542"/>
      <c r="E253" s="543"/>
      <c r="F253" s="7"/>
      <c r="G253" s="7"/>
      <c r="H253" s="7"/>
      <c r="I253" s="7"/>
      <c r="J253" s="7"/>
      <c r="K253" s="7"/>
      <c r="L253" s="7"/>
    </row>
    <row r="254" spans="1:12" s="3" customFormat="1" ht="15" customHeight="1" x14ac:dyDescent="0.15">
      <c r="A254" s="122"/>
      <c r="B254" s="185" t="s">
        <v>407</v>
      </c>
      <c r="C254" s="139">
        <f>[15]B!$C$2812</f>
        <v>0</v>
      </c>
      <c r="D254" s="544"/>
      <c r="E254" s="545"/>
      <c r="F254" s="7"/>
      <c r="G254" s="7"/>
      <c r="H254" s="7"/>
      <c r="I254" s="7"/>
      <c r="J254" s="7"/>
      <c r="K254" s="7"/>
      <c r="L254" s="7"/>
    </row>
    <row r="255" spans="1:12" s="3" customFormat="1" ht="15" customHeight="1" x14ac:dyDescent="0.15">
      <c r="A255" s="122"/>
      <c r="B255" s="186" t="s">
        <v>104</v>
      </c>
      <c r="C255" s="187">
        <f>SUM(C204+C219+C238+C245+C253)</f>
        <v>134</v>
      </c>
      <c r="D255" s="187">
        <f>SUM(D204+D219+D238)</f>
        <v>134</v>
      </c>
      <c r="E255" s="164">
        <f>SUM(E204+E219+E238)</f>
        <v>5301040</v>
      </c>
      <c r="F255" s="7"/>
      <c r="G255" s="7"/>
      <c r="H255" s="7"/>
      <c r="I255" s="7"/>
      <c r="J255" s="7"/>
      <c r="K255" s="7"/>
      <c r="L255" s="7"/>
    </row>
    <row r="256" spans="1:12" s="3" customFormat="1" ht="24.95" customHeight="1" x14ac:dyDescent="0.15">
      <c r="A256" s="165" t="s">
        <v>408</v>
      </c>
      <c r="B256" s="166"/>
      <c r="C256" s="167"/>
      <c r="D256" s="167"/>
      <c r="E256" s="168"/>
      <c r="F256" s="7"/>
      <c r="G256" s="7"/>
      <c r="H256" s="7"/>
      <c r="I256" s="7"/>
      <c r="J256" s="7"/>
      <c r="K256" s="7"/>
      <c r="L256" s="7"/>
    </row>
    <row r="257" spans="1:22" s="3" customFormat="1" ht="30" customHeight="1" x14ac:dyDescent="0.15">
      <c r="A257" s="13" t="s">
        <v>5</v>
      </c>
      <c r="B257" s="635" t="s">
        <v>409</v>
      </c>
      <c r="C257" s="73" t="s">
        <v>7</v>
      </c>
      <c r="D257" s="159" t="s">
        <v>8</v>
      </c>
      <c r="E257" s="73" t="s">
        <v>9</v>
      </c>
      <c r="F257" s="7"/>
      <c r="G257" s="7"/>
      <c r="H257" s="7"/>
      <c r="I257" s="7"/>
      <c r="J257" s="7"/>
      <c r="K257" s="7"/>
      <c r="L257" s="7"/>
    </row>
    <row r="258" spans="1:22" s="3" customFormat="1" ht="15" customHeight="1" x14ac:dyDescent="0.15">
      <c r="A258" s="20" t="s">
        <v>410</v>
      </c>
      <c r="B258" s="176" t="s">
        <v>411</v>
      </c>
      <c r="C258" s="188">
        <f>[15]B!$C$2814</f>
        <v>11</v>
      </c>
      <c r="D258" s="188">
        <f>[15]B!$E$2814</f>
        <v>11</v>
      </c>
      <c r="E258" s="56">
        <f>[15]B!$AL$2814</f>
        <v>85690</v>
      </c>
      <c r="F258" s="7"/>
      <c r="G258" s="7"/>
      <c r="H258" s="7"/>
      <c r="I258" s="7"/>
      <c r="J258" s="7"/>
      <c r="K258" s="7"/>
      <c r="L258" s="7"/>
    </row>
    <row r="259" spans="1:22" s="3" customFormat="1" ht="15" customHeight="1" x14ac:dyDescent="0.15">
      <c r="A259" s="25" t="s">
        <v>412</v>
      </c>
      <c r="B259" s="179" t="s">
        <v>413</v>
      </c>
      <c r="C259" s="189">
        <f>[15]B!$C$2815</f>
        <v>0</v>
      </c>
      <c r="D259" s="189">
        <f>[15]B!$E$2815</f>
        <v>0</v>
      </c>
      <c r="E259" s="58">
        <f>[15]B!$AL$2815</f>
        <v>0</v>
      </c>
      <c r="F259" s="7"/>
      <c r="G259" s="7"/>
      <c r="H259" s="7"/>
      <c r="I259" s="7"/>
      <c r="J259" s="7"/>
      <c r="K259" s="7"/>
      <c r="L259" s="7"/>
    </row>
    <row r="260" spans="1:22" s="3" customFormat="1" ht="15" customHeight="1" x14ac:dyDescent="0.15">
      <c r="A260" s="25" t="s">
        <v>414</v>
      </c>
      <c r="B260" s="179" t="s">
        <v>415</v>
      </c>
      <c r="C260" s="189">
        <f>[15]B!$C$2816</f>
        <v>0</v>
      </c>
      <c r="D260" s="189">
        <f>[15]B!$E$2816</f>
        <v>0</v>
      </c>
      <c r="E260" s="58">
        <f>[15]B!$AL$2816</f>
        <v>0</v>
      </c>
      <c r="F260" s="7"/>
      <c r="G260" s="7"/>
      <c r="H260" s="7"/>
      <c r="I260" s="7"/>
      <c r="J260" s="7"/>
      <c r="K260" s="7"/>
      <c r="L260" s="7"/>
    </row>
    <row r="261" spans="1:22" s="3" customFormat="1" ht="15" customHeight="1" x14ac:dyDescent="0.15">
      <c r="A261" s="25" t="s">
        <v>416</v>
      </c>
      <c r="B261" s="179" t="s">
        <v>417</v>
      </c>
      <c r="C261" s="189">
        <f>[15]B!$C$2817</f>
        <v>0</v>
      </c>
      <c r="D261" s="189">
        <f>[15]B!$E$2817</f>
        <v>0</v>
      </c>
      <c r="E261" s="58">
        <f>[15]B!$AL$2817</f>
        <v>0</v>
      </c>
      <c r="F261" s="7"/>
      <c r="G261" s="7"/>
      <c r="H261" s="7"/>
      <c r="I261" s="7"/>
      <c r="J261" s="7"/>
      <c r="K261" s="7"/>
      <c r="L261" s="7"/>
    </row>
    <row r="262" spans="1:22" s="3" customFormat="1" ht="15" customHeight="1" x14ac:dyDescent="0.15">
      <c r="A262" s="38" t="s">
        <v>418</v>
      </c>
      <c r="B262" s="180" t="s">
        <v>419</v>
      </c>
      <c r="C262" s="190">
        <f>[15]B!$C$2818</f>
        <v>0</v>
      </c>
      <c r="D262" s="190">
        <f>[15]B!$E$2818</f>
        <v>0</v>
      </c>
      <c r="E262" s="191">
        <f>[15]B!$AL$2818</f>
        <v>0</v>
      </c>
      <c r="F262" s="7"/>
      <c r="G262" s="7"/>
      <c r="H262" s="7"/>
      <c r="I262" s="7"/>
      <c r="J262" s="7"/>
      <c r="K262" s="7"/>
      <c r="L262" s="7"/>
    </row>
    <row r="263" spans="1:22" s="3" customFormat="1" ht="15" customHeight="1" x14ac:dyDescent="0.15">
      <c r="A263" s="122"/>
      <c r="B263" s="192" t="s">
        <v>420</v>
      </c>
      <c r="C263" s="193">
        <f>SUM(C258:C262)</f>
        <v>11</v>
      </c>
      <c r="D263" s="193">
        <f>SUM(D258:D262)</f>
        <v>11</v>
      </c>
      <c r="E263" s="164">
        <f>SUM(E258:E262)</f>
        <v>85690</v>
      </c>
      <c r="F263" s="7"/>
      <c r="G263" s="7"/>
      <c r="H263" s="7"/>
      <c r="I263" s="7"/>
      <c r="J263" s="7"/>
      <c r="K263" s="7"/>
      <c r="L263" s="7"/>
    </row>
    <row r="264" spans="1:22" s="196" customFormat="1" ht="24.95" customHeight="1" x14ac:dyDescent="0.15">
      <c r="A264" s="873" t="s">
        <v>421</v>
      </c>
      <c r="B264" s="873"/>
      <c r="C264" s="194"/>
      <c r="D264" s="194"/>
      <c r="E264" s="195"/>
    </row>
    <row r="265" spans="1:22" s="3" customFormat="1" ht="35.1" customHeight="1" x14ac:dyDescent="0.15">
      <c r="A265" s="13" t="s">
        <v>5</v>
      </c>
      <c r="B265" s="635" t="s">
        <v>422</v>
      </c>
      <c r="C265" s="73" t="s">
        <v>7</v>
      </c>
      <c r="D265" s="159" t="s">
        <v>8</v>
      </c>
      <c r="E265" s="73" t="s">
        <v>9</v>
      </c>
      <c r="F265" s="7"/>
      <c r="G265" s="7"/>
      <c r="H265" s="7"/>
      <c r="I265" s="7"/>
      <c r="J265" s="7"/>
      <c r="K265" s="7"/>
      <c r="L265" s="7"/>
    </row>
    <row r="266" spans="1:22" s="3" customFormat="1" ht="15" customHeight="1" x14ac:dyDescent="0.15">
      <c r="A266" s="20" t="s">
        <v>423</v>
      </c>
      <c r="B266" s="176" t="s">
        <v>424</v>
      </c>
      <c r="C266" s="188">
        <f>[15]B!$C$2598</f>
        <v>158</v>
      </c>
      <c r="D266" s="188">
        <f>[15]B!$E$2598</f>
        <v>158</v>
      </c>
      <c r="E266" s="56">
        <f>[15]B!$AL$2598</f>
        <v>3289560</v>
      </c>
      <c r="F266" s="7"/>
      <c r="G266" s="7"/>
      <c r="H266" s="7"/>
      <c r="I266" s="7"/>
      <c r="J266" s="7"/>
      <c r="K266" s="7"/>
      <c r="L266" s="7"/>
    </row>
    <row r="267" spans="1:22" s="3" customFormat="1" ht="15" customHeight="1" x14ac:dyDescent="0.15">
      <c r="A267" s="25" t="s">
        <v>425</v>
      </c>
      <c r="B267" s="179" t="s">
        <v>426</v>
      </c>
      <c r="C267" s="189">
        <f>[15]B!$C$2599</f>
        <v>227</v>
      </c>
      <c r="D267" s="189">
        <f>[15]B!$E$2599</f>
        <v>227</v>
      </c>
      <c r="E267" s="58">
        <f>[15]B!$AL$2599</f>
        <v>14868500</v>
      </c>
      <c r="F267" s="7"/>
      <c r="G267" s="7"/>
      <c r="H267" s="7"/>
      <c r="I267" s="7"/>
      <c r="J267" s="7"/>
      <c r="K267" s="7"/>
      <c r="L267" s="7"/>
    </row>
    <row r="268" spans="1:22" s="3" customFormat="1" ht="15" customHeight="1" x14ac:dyDescent="0.15">
      <c r="A268" s="25" t="s">
        <v>427</v>
      </c>
      <c r="B268" s="179" t="s">
        <v>428</v>
      </c>
      <c r="C268" s="189">
        <f>[15]B!$C$2600</f>
        <v>0</v>
      </c>
      <c r="D268" s="189">
        <f>[15]B!$E$2600</f>
        <v>0</v>
      </c>
      <c r="E268" s="58">
        <f>[15]B!$AL$2600</f>
        <v>0</v>
      </c>
      <c r="F268" s="7"/>
      <c r="G268" s="7"/>
      <c r="H268" s="7"/>
      <c r="I268" s="7"/>
      <c r="J268" s="7"/>
      <c r="K268" s="7"/>
      <c r="L268" s="7"/>
    </row>
    <row r="269" spans="1:22" s="3" customFormat="1" ht="15" customHeight="1" x14ac:dyDescent="0.15">
      <c r="A269" s="25" t="s">
        <v>429</v>
      </c>
      <c r="B269" s="179" t="s">
        <v>430</v>
      </c>
      <c r="C269" s="189">
        <f>[15]B!$C$2601</f>
        <v>229</v>
      </c>
      <c r="D269" s="189">
        <f>[15]B!$E$2601</f>
        <v>228</v>
      </c>
      <c r="E269" s="58">
        <f>[15]B!$AL$2601</f>
        <v>649800</v>
      </c>
      <c r="F269" s="7"/>
      <c r="G269" s="7"/>
      <c r="H269" s="7"/>
      <c r="I269" s="7"/>
      <c r="J269" s="7"/>
      <c r="K269" s="7"/>
      <c r="L269" s="7"/>
    </row>
    <row r="270" spans="1:22" s="3" customFormat="1" ht="15" customHeight="1" x14ac:dyDescent="0.15">
      <c r="A270" s="25" t="s">
        <v>431</v>
      </c>
      <c r="B270" s="179" t="s">
        <v>432</v>
      </c>
      <c r="C270" s="189">
        <f>[15]B!$C$2602</f>
        <v>0</v>
      </c>
      <c r="D270" s="189">
        <f>[15]B!$E$2602</f>
        <v>0</v>
      </c>
      <c r="E270" s="58">
        <f>[15]B!$AL$2602</f>
        <v>0</v>
      </c>
      <c r="F270" s="7"/>
      <c r="G270" s="7"/>
      <c r="H270" s="7"/>
      <c r="I270" s="7"/>
      <c r="J270" s="7"/>
      <c r="K270" s="7"/>
      <c r="L270" s="7"/>
    </row>
    <row r="271" spans="1:22" s="3" customFormat="1" ht="15" customHeight="1" x14ac:dyDescent="0.15">
      <c r="A271" s="25" t="s">
        <v>433</v>
      </c>
      <c r="B271" s="179" t="s">
        <v>434</v>
      </c>
      <c r="C271" s="189">
        <f>[15]B!$C$2603</f>
        <v>0</v>
      </c>
      <c r="D271" s="189">
        <f>[15]B!$E$2603</f>
        <v>0</v>
      </c>
      <c r="E271" s="58">
        <f>[15]B!$AL$2603</f>
        <v>0</v>
      </c>
      <c r="F271" s="7"/>
      <c r="G271" s="7"/>
      <c r="H271" s="7"/>
      <c r="I271" s="7"/>
      <c r="J271" s="7"/>
      <c r="K271" s="7"/>
      <c r="L271" s="7"/>
      <c r="V271" s="197"/>
    </row>
    <row r="272" spans="1:22" s="3" customFormat="1" ht="15" customHeight="1" x14ac:dyDescent="0.15">
      <c r="A272" s="38" t="s">
        <v>435</v>
      </c>
      <c r="B272" s="180" t="s">
        <v>436</v>
      </c>
      <c r="C272" s="190">
        <f>[15]B!$C$2604</f>
        <v>0</v>
      </c>
      <c r="D272" s="190">
        <f>[15]B!$E$2604</f>
        <v>0</v>
      </c>
      <c r="E272" s="191">
        <f>[15]B!$AL$2604</f>
        <v>0</v>
      </c>
      <c r="F272" s="7"/>
      <c r="G272" s="7"/>
      <c r="H272" s="7"/>
      <c r="I272" s="7"/>
      <c r="J272" s="7"/>
      <c r="K272" s="7"/>
      <c r="L272" s="7"/>
      <c r="V272" s="197"/>
    </row>
    <row r="273" spans="1:22" s="3" customFormat="1" ht="15" customHeight="1" x14ac:dyDescent="0.15">
      <c r="A273" s="122"/>
      <c r="B273" s="192" t="s">
        <v>437</v>
      </c>
      <c r="C273" s="198">
        <f>SUM(C266:C272)</f>
        <v>614</v>
      </c>
      <c r="D273" s="198">
        <f>SUM(D266:D272)</f>
        <v>613</v>
      </c>
      <c r="E273" s="164">
        <f>SUM(E266:E272)</f>
        <v>18807860</v>
      </c>
      <c r="F273" s="7"/>
      <c r="G273" s="7"/>
      <c r="H273" s="7"/>
      <c r="I273" s="7"/>
      <c r="J273" s="7"/>
      <c r="K273" s="7"/>
      <c r="L273" s="7"/>
      <c r="V273" s="197"/>
    </row>
    <row r="274" spans="1:22" s="202" customFormat="1" ht="24.95" customHeight="1" x14ac:dyDescent="0.15">
      <c r="A274" s="866" t="s">
        <v>438</v>
      </c>
      <c r="B274" s="866"/>
      <c r="C274" s="199"/>
      <c r="D274" s="199"/>
      <c r="E274" s="158"/>
      <c r="F274" s="200"/>
      <c r="G274" s="200"/>
      <c r="H274" s="200"/>
      <c r="I274" s="200"/>
      <c r="J274" s="200"/>
      <c r="K274" s="200"/>
      <c r="L274" s="200"/>
      <c r="M274" s="200"/>
      <c r="N274" s="200"/>
      <c r="O274" s="201"/>
      <c r="V274" s="203"/>
    </row>
    <row r="275" spans="1:22" ht="35.1" customHeight="1" x14ac:dyDescent="0.15">
      <c r="A275" s="13" t="s">
        <v>5</v>
      </c>
      <c r="B275" s="13" t="s">
        <v>6</v>
      </c>
      <c r="C275" s="73" t="s">
        <v>7</v>
      </c>
      <c r="D275" s="159" t="s">
        <v>8</v>
      </c>
      <c r="E275" s="73" t="s">
        <v>9</v>
      </c>
      <c r="F275" s="204"/>
      <c r="G275" s="204"/>
      <c r="H275" s="204"/>
      <c r="I275" s="204"/>
      <c r="J275" s="204"/>
      <c r="K275" s="204"/>
      <c r="L275" s="204"/>
      <c r="M275" s="204"/>
      <c r="N275" s="204"/>
      <c r="O275" s="205"/>
      <c r="V275" s="206"/>
    </row>
    <row r="276" spans="1:22" ht="15" customHeight="1" x14ac:dyDescent="0.15">
      <c r="A276" s="20" t="s">
        <v>439</v>
      </c>
      <c r="B276" s="176" t="s">
        <v>440</v>
      </c>
      <c r="C276" s="188">
        <f>[15]B!$C$2273</f>
        <v>78</v>
      </c>
      <c r="D276" s="188">
        <f>[15]B!$E$2273</f>
        <v>61</v>
      </c>
      <c r="E276" s="56">
        <f>[15]B!$AL$2273</f>
        <v>8887090</v>
      </c>
      <c r="F276" s="204"/>
      <c r="G276" s="204"/>
      <c r="H276" s="204"/>
      <c r="I276" s="204"/>
      <c r="J276" s="204"/>
      <c r="K276" s="204"/>
      <c r="L276" s="204"/>
      <c r="M276" s="204"/>
      <c r="N276" s="204"/>
      <c r="O276" s="205"/>
      <c r="V276" s="206"/>
    </row>
    <row r="277" spans="1:22" ht="15" customHeight="1" x14ac:dyDescent="0.15">
      <c r="A277" s="38" t="s">
        <v>441</v>
      </c>
      <c r="B277" s="180" t="s">
        <v>442</v>
      </c>
      <c r="C277" s="190">
        <f>[15]B!$C$2274</f>
        <v>1</v>
      </c>
      <c r="D277" s="190">
        <f>[15]B!$E$2274</f>
        <v>0</v>
      </c>
      <c r="E277" s="191">
        <f>[15]B!$AL$2274</f>
        <v>0</v>
      </c>
      <c r="F277" s="204"/>
      <c r="G277" s="204"/>
      <c r="H277" s="204"/>
      <c r="I277" s="204"/>
      <c r="J277" s="204"/>
      <c r="K277" s="204"/>
      <c r="L277" s="204"/>
      <c r="M277" s="204"/>
      <c r="N277" s="204"/>
      <c r="O277" s="205"/>
      <c r="V277" s="206"/>
    </row>
    <row r="278" spans="1:22" ht="15" customHeight="1" x14ac:dyDescent="0.15">
      <c r="A278" s="143">
        <v>2004003</v>
      </c>
      <c r="B278" s="180" t="s">
        <v>443</v>
      </c>
      <c r="C278" s="207">
        <f>[15]B!C2278</f>
        <v>0</v>
      </c>
      <c r="D278" s="181"/>
      <c r="E278" s="70"/>
      <c r="F278" s="204"/>
      <c r="G278" s="204"/>
      <c r="H278" s="204"/>
      <c r="I278" s="204"/>
      <c r="J278" s="204"/>
      <c r="K278" s="204"/>
      <c r="L278" s="204"/>
      <c r="M278" s="204"/>
      <c r="N278" s="204"/>
      <c r="O278" s="205"/>
      <c r="V278" s="206"/>
    </row>
    <row r="279" spans="1:22" ht="15" customHeight="1" x14ac:dyDescent="0.15">
      <c r="A279" s="122"/>
      <c r="B279" s="192" t="s">
        <v>444</v>
      </c>
      <c r="C279" s="193">
        <f>SUM(C276:C277)</f>
        <v>79</v>
      </c>
      <c r="D279" s="193">
        <f>SUM(D276:D277)</f>
        <v>61</v>
      </c>
      <c r="E279" s="164">
        <f>SUM(E276:E277)</f>
        <v>8887090</v>
      </c>
      <c r="F279" s="204"/>
      <c r="G279" s="204"/>
      <c r="H279" s="204"/>
      <c r="I279" s="204"/>
      <c r="J279" s="204"/>
      <c r="K279" s="204"/>
      <c r="L279" s="204"/>
      <c r="M279" s="204"/>
      <c r="N279" s="204"/>
      <c r="O279" s="205"/>
      <c r="V279" s="206"/>
    </row>
    <row r="280" spans="1:22" s="202" customFormat="1" ht="24.95" customHeight="1" x14ac:dyDescent="0.15">
      <c r="A280" s="866" t="s">
        <v>445</v>
      </c>
      <c r="B280" s="866"/>
      <c r="C280" s="208"/>
      <c r="D280" s="208"/>
      <c r="E280" s="158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1"/>
      <c r="V280" s="209"/>
    </row>
    <row r="281" spans="1:22" ht="35.1" customHeight="1" x14ac:dyDescent="0.15">
      <c r="A281" s="13"/>
      <c r="B281" s="13" t="s">
        <v>446</v>
      </c>
      <c r="C281" s="73" t="s">
        <v>7</v>
      </c>
      <c r="D281" s="159" t="s">
        <v>8</v>
      </c>
      <c r="E281" s="14" t="s">
        <v>9</v>
      </c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5"/>
    </row>
    <row r="282" spans="1:22" ht="15" customHeight="1" x14ac:dyDescent="0.15">
      <c r="A282" s="20" t="s">
        <v>447</v>
      </c>
      <c r="B282" s="176" t="s">
        <v>448</v>
      </c>
      <c r="C282" s="134">
        <f>[15]B!$C$2625</f>
        <v>826</v>
      </c>
      <c r="D282" s="134">
        <f>[15]B!$E$2625</f>
        <v>826</v>
      </c>
      <c r="E282" s="56">
        <f>[15]B!$AL$2625</f>
        <v>4073280</v>
      </c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5"/>
    </row>
    <row r="283" spans="1:22" ht="15" customHeight="1" x14ac:dyDescent="0.15">
      <c r="A283" s="25" t="s">
        <v>449</v>
      </c>
      <c r="B283" s="179" t="s">
        <v>450</v>
      </c>
      <c r="C283" s="135">
        <f>[15]B!C2662+[15]B!C2684+[15]B!C2685</f>
        <v>311</v>
      </c>
      <c r="D283" s="135">
        <f>[15]B!E2651+[15]B!E2684+[15]B!E2685</f>
        <v>307</v>
      </c>
      <c r="E283" s="58">
        <f>[15]B!$AL$2651+[15]B!AL2684+[15]B!AL2685</f>
        <v>9722530</v>
      </c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5"/>
    </row>
    <row r="284" spans="1:22" ht="15" customHeight="1" x14ac:dyDescent="0.15">
      <c r="A284" s="25" t="s">
        <v>451</v>
      </c>
      <c r="B284" s="179" t="s">
        <v>452</v>
      </c>
      <c r="C284" s="135">
        <f>[15]B!$C$2688</f>
        <v>64</v>
      </c>
      <c r="D284" s="135">
        <f>[15]B!$H$2688</f>
        <v>64</v>
      </c>
      <c r="E284" s="58">
        <f>[15]B!$AL$2688</f>
        <v>3079320</v>
      </c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5"/>
    </row>
    <row r="285" spans="1:22" ht="15" customHeight="1" x14ac:dyDescent="0.15">
      <c r="A285" s="38"/>
      <c r="B285" s="180" t="s">
        <v>453</v>
      </c>
      <c r="C285" s="136">
        <f>[15]B!$C$2738</f>
        <v>0</v>
      </c>
      <c r="D285" s="181"/>
      <c r="E285" s="70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5"/>
    </row>
    <row r="286" spans="1:22" ht="15" customHeight="1" x14ac:dyDescent="0.15">
      <c r="A286" s="122"/>
      <c r="B286" s="192" t="s">
        <v>454</v>
      </c>
      <c r="C286" s="210">
        <f>SUM(C282:C285)</f>
        <v>1201</v>
      </c>
      <c r="D286" s="210">
        <f>SUM(D282:D284)</f>
        <v>1197</v>
      </c>
      <c r="E286" s="211">
        <f>SUM(E282:E284)</f>
        <v>16875130</v>
      </c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5"/>
    </row>
    <row r="287" spans="1:22" ht="15" customHeight="1" x14ac:dyDescent="0.15">
      <c r="A287" s="867" t="s">
        <v>455</v>
      </c>
      <c r="B287" s="867"/>
      <c r="C287" s="212"/>
      <c r="D287" s="212"/>
      <c r="E287" s="213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5"/>
    </row>
    <row r="288" spans="1:22" ht="32.25" customHeight="1" x14ac:dyDescent="0.15">
      <c r="A288" s="13" t="s">
        <v>5</v>
      </c>
      <c r="B288" s="13" t="s">
        <v>6</v>
      </c>
      <c r="C288" s="73" t="s">
        <v>7</v>
      </c>
      <c r="D288" s="159" t="s">
        <v>8</v>
      </c>
      <c r="E288" s="73" t="s">
        <v>9</v>
      </c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5"/>
    </row>
    <row r="289" spans="1:17" ht="15" customHeight="1" x14ac:dyDescent="0.2">
      <c r="A289" s="20">
        <v>1901023</v>
      </c>
      <c r="B289" s="176" t="s">
        <v>456</v>
      </c>
      <c r="C289" s="134">
        <f>[15]B!$C$2101</f>
        <v>0</v>
      </c>
      <c r="D289" s="134">
        <f>[15]B!$E$2101</f>
        <v>0</v>
      </c>
      <c r="E289" s="214">
        <f>[15]B!$AL$2101</f>
        <v>0</v>
      </c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5"/>
    </row>
    <row r="290" spans="1:17" ht="15" customHeight="1" x14ac:dyDescent="0.2">
      <c r="A290" s="25">
        <v>1901024</v>
      </c>
      <c r="B290" s="179" t="s">
        <v>457</v>
      </c>
      <c r="C290" s="135">
        <f>[15]B!$C$2102</f>
        <v>0</v>
      </c>
      <c r="D290" s="135">
        <f>[15]B!$E$2102</f>
        <v>0</v>
      </c>
      <c r="E290" s="215">
        <f>[15]B!$AL$2102</f>
        <v>0</v>
      </c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5"/>
    </row>
    <row r="291" spans="1:17" ht="15" customHeight="1" x14ac:dyDescent="0.2">
      <c r="A291" s="25" t="s">
        <v>458</v>
      </c>
      <c r="B291" s="179" t="s">
        <v>459</v>
      </c>
      <c r="C291" s="135">
        <f>[15]B!$C$2103</f>
        <v>0</v>
      </c>
      <c r="D291" s="135">
        <f>[15]B!$E$2103</f>
        <v>0</v>
      </c>
      <c r="E291" s="215">
        <f>[15]B!$AL$2103</f>
        <v>0</v>
      </c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5"/>
    </row>
    <row r="292" spans="1:17" ht="15" customHeight="1" x14ac:dyDescent="0.2">
      <c r="A292" s="25" t="s">
        <v>460</v>
      </c>
      <c r="B292" s="179" t="s">
        <v>461</v>
      </c>
      <c r="C292" s="135">
        <f>[15]B!$C$2104</f>
        <v>0</v>
      </c>
      <c r="D292" s="135">
        <f>[15]B!$E$2104</f>
        <v>0</v>
      </c>
      <c r="E292" s="215">
        <f>[15]B!$AL$2104</f>
        <v>0</v>
      </c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5"/>
    </row>
    <row r="293" spans="1:17" ht="15" customHeight="1" x14ac:dyDescent="0.2">
      <c r="A293" s="25">
        <v>1901126</v>
      </c>
      <c r="B293" s="179" t="s">
        <v>462</v>
      </c>
      <c r="C293" s="135">
        <f>[15]B!$C$2105</f>
        <v>0</v>
      </c>
      <c r="D293" s="135">
        <f>[15]B!$E$2105</f>
        <v>0</v>
      </c>
      <c r="E293" s="215">
        <f>[15]B!$AL$2105</f>
        <v>0</v>
      </c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5"/>
    </row>
    <row r="294" spans="1:17" ht="15" customHeight="1" x14ac:dyDescent="0.2">
      <c r="A294" s="25" t="s">
        <v>463</v>
      </c>
      <c r="B294" s="179" t="s">
        <v>464</v>
      </c>
      <c r="C294" s="135">
        <f>[15]B!$C$2106</f>
        <v>0</v>
      </c>
      <c r="D294" s="135">
        <f>[15]B!$E$2106</f>
        <v>0</v>
      </c>
      <c r="E294" s="215">
        <f>[15]B!$AL$2106</f>
        <v>0</v>
      </c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5"/>
    </row>
    <row r="295" spans="1:17" ht="15" customHeight="1" x14ac:dyDescent="0.2">
      <c r="A295" s="25" t="s">
        <v>465</v>
      </c>
      <c r="B295" s="179" t="s">
        <v>466</v>
      </c>
      <c r="C295" s="135">
        <f>[15]B!$C$2107</f>
        <v>0</v>
      </c>
      <c r="D295" s="135">
        <f>[15]B!$E$2107</f>
        <v>0</v>
      </c>
      <c r="E295" s="215">
        <f>[15]B!$AL$2107</f>
        <v>0</v>
      </c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5"/>
    </row>
    <row r="296" spans="1:17" ht="15" customHeight="1" x14ac:dyDescent="0.2">
      <c r="A296" s="38">
        <v>1901029</v>
      </c>
      <c r="B296" s="180" t="s">
        <v>467</v>
      </c>
      <c r="C296" s="136">
        <f>[15]B!$C$2108</f>
        <v>0</v>
      </c>
      <c r="D296" s="136">
        <f>[15]B!$E$2108</f>
        <v>0</v>
      </c>
      <c r="E296" s="216">
        <f>[15]B!$AL$2108</f>
        <v>0</v>
      </c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5"/>
    </row>
    <row r="297" spans="1:17" ht="15" customHeight="1" x14ac:dyDescent="0.15">
      <c r="A297" s="143"/>
      <c r="B297" s="217" t="s">
        <v>468</v>
      </c>
      <c r="C297" s="218">
        <f>SUM(C289:C296)</f>
        <v>0</v>
      </c>
      <c r="D297" s="218">
        <f>SUM(D289:D296)</f>
        <v>0</v>
      </c>
      <c r="E297" s="211">
        <f>SUM(E289:E296)</f>
        <v>0</v>
      </c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5"/>
    </row>
    <row r="298" spans="1:17" ht="15" customHeight="1" x14ac:dyDescent="0.15">
      <c r="A298" s="219"/>
      <c r="B298" s="220"/>
      <c r="C298" s="212"/>
      <c r="D298" s="212"/>
      <c r="E298" s="213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5"/>
    </row>
    <row r="299" spans="1:17" s="196" customFormat="1" ht="24.95" customHeight="1" x14ac:dyDescent="0.15">
      <c r="A299" s="866" t="s">
        <v>469</v>
      </c>
      <c r="B299" s="866"/>
      <c r="C299" s="199"/>
      <c r="D299" s="199"/>
      <c r="E299" s="158"/>
    </row>
    <row r="300" spans="1:17" s="3" customFormat="1" ht="35.1" customHeight="1" x14ac:dyDescent="0.15">
      <c r="A300" s="13" t="s">
        <v>5</v>
      </c>
      <c r="B300" s="13" t="s">
        <v>6</v>
      </c>
      <c r="C300" s="73" t="s">
        <v>7</v>
      </c>
      <c r="D300" s="159" t="s">
        <v>8</v>
      </c>
      <c r="E300" s="73" t="s">
        <v>9</v>
      </c>
      <c r="F300" s="7"/>
      <c r="G300" s="7"/>
      <c r="H300" s="7"/>
      <c r="I300" s="7"/>
      <c r="J300" s="7"/>
      <c r="K300" s="7"/>
      <c r="L300" s="7"/>
      <c r="M300" s="7"/>
      <c r="N300" s="7"/>
    </row>
    <row r="301" spans="1:17" s="3" customFormat="1" ht="15" customHeight="1" x14ac:dyDescent="0.15">
      <c r="A301" s="20"/>
      <c r="B301" s="176" t="s">
        <v>470</v>
      </c>
      <c r="C301" s="150">
        <f>[15]B!$C$102</f>
        <v>0</v>
      </c>
      <c r="D301" s="221"/>
      <c r="E301" s="222"/>
      <c r="F301" s="7"/>
      <c r="G301" s="7"/>
      <c r="H301" s="7"/>
      <c r="I301" s="7"/>
      <c r="J301" s="7"/>
      <c r="K301" s="7"/>
      <c r="L301" s="7"/>
      <c r="M301" s="7"/>
      <c r="N301" s="7"/>
    </row>
    <row r="302" spans="1:17" s="3" customFormat="1" ht="15" customHeight="1" x14ac:dyDescent="0.15">
      <c r="A302" s="25"/>
      <c r="B302" s="179" t="s">
        <v>471</v>
      </c>
      <c r="C302" s="22">
        <f>[15]B!$C$103</f>
        <v>0</v>
      </c>
      <c r="D302" s="34"/>
      <c r="E302" s="68"/>
      <c r="F302" s="7"/>
      <c r="G302" s="7"/>
      <c r="H302" s="7"/>
      <c r="I302" s="7"/>
      <c r="J302" s="7"/>
      <c r="K302" s="7"/>
      <c r="L302" s="7"/>
      <c r="M302" s="7"/>
      <c r="N302" s="7"/>
    </row>
    <row r="303" spans="1:17" s="3" customFormat="1" ht="15" customHeight="1" x14ac:dyDescent="0.15">
      <c r="A303" s="25"/>
      <c r="B303" s="179" t="s">
        <v>472</v>
      </c>
      <c r="C303" s="22">
        <f>[15]B!$C$104</f>
        <v>0</v>
      </c>
      <c r="D303" s="34"/>
      <c r="E303" s="68"/>
      <c r="F303" s="7"/>
      <c r="G303" s="7"/>
      <c r="H303" s="7"/>
      <c r="I303" s="7"/>
      <c r="J303" s="7"/>
      <c r="K303" s="7"/>
      <c r="L303" s="7"/>
      <c r="M303" s="7"/>
      <c r="N303" s="7"/>
    </row>
    <row r="304" spans="1:17" s="3" customFormat="1" ht="15" customHeight="1" x14ac:dyDescent="0.15">
      <c r="A304" s="25"/>
      <c r="B304" s="179" t="s">
        <v>473</v>
      </c>
      <c r="C304" s="22">
        <f>[15]B!$C$105</f>
        <v>0</v>
      </c>
      <c r="D304" s="34"/>
      <c r="E304" s="68"/>
      <c r="F304" s="7"/>
      <c r="G304" s="7"/>
      <c r="H304" s="7"/>
      <c r="I304" s="7"/>
      <c r="J304" s="7"/>
      <c r="K304" s="7"/>
      <c r="L304" s="7"/>
      <c r="M304" s="7"/>
      <c r="N304" s="7"/>
    </row>
    <row r="305" spans="1:14" s="3" customFormat="1" ht="15" customHeight="1" x14ac:dyDescent="0.15">
      <c r="A305" s="25"/>
      <c r="B305" s="179" t="s">
        <v>474</v>
      </c>
      <c r="C305" s="22">
        <f>[15]B!$C$106</f>
        <v>0</v>
      </c>
      <c r="D305" s="34"/>
      <c r="E305" s="68"/>
      <c r="F305" s="7"/>
      <c r="G305" s="7"/>
      <c r="H305" s="7"/>
      <c r="I305" s="7"/>
      <c r="J305" s="7"/>
      <c r="K305" s="7"/>
      <c r="L305" s="7"/>
      <c r="M305" s="7"/>
      <c r="N305" s="7"/>
    </row>
    <row r="306" spans="1:14" s="3" customFormat="1" ht="15" customHeight="1" x14ac:dyDescent="0.15">
      <c r="A306" s="25"/>
      <c r="B306" s="179" t="s">
        <v>475</v>
      </c>
      <c r="C306" s="22">
        <f>[15]B!$C$107</f>
        <v>0</v>
      </c>
      <c r="D306" s="34"/>
      <c r="E306" s="68"/>
      <c r="F306" s="7"/>
      <c r="G306" s="7"/>
      <c r="H306" s="7"/>
      <c r="I306" s="7"/>
      <c r="J306" s="7"/>
      <c r="K306" s="7"/>
      <c r="L306" s="7"/>
      <c r="M306" s="7"/>
      <c r="N306" s="7"/>
    </row>
    <row r="307" spans="1:14" s="3" customFormat="1" ht="15" customHeight="1" x14ac:dyDescent="0.15">
      <c r="A307" s="25"/>
      <c r="B307" s="179" t="s">
        <v>476</v>
      </c>
      <c r="C307" s="22">
        <f>[15]B!$C$108</f>
        <v>0</v>
      </c>
      <c r="D307" s="34"/>
      <c r="E307" s="68"/>
      <c r="F307" s="7"/>
      <c r="G307" s="7"/>
      <c r="H307" s="7"/>
      <c r="I307" s="7"/>
      <c r="J307" s="7"/>
      <c r="K307" s="7"/>
      <c r="L307" s="7"/>
      <c r="M307" s="7"/>
      <c r="N307" s="7"/>
    </row>
    <row r="308" spans="1:14" s="3" customFormat="1" ht="15" customHeight="1" x14ac:dyDescent="0.15">
      <c r="A308" s="25"/>
      <c r="B308" s="179" t="s">
        <v>477</v>
      </c>
      <c r="C308" s="22">
        <f>[15]B!$C$109</f>
        <v>0</v>
      </c>
      <c r="D308" s="34"/>
      <c r="E308" s="68"/>
      <c r="F308" s="7"/>
      <c r="G308" s="7"/>
      <c r="H308" s="7"/>
      <c r="I308" s="7"/>
      <c r="J308" s="7"/>
      <c r="K308" s="7"/>
      <c r="L308" s="7"/>
      <c r="M308" s="7"/>
      <c r="N308" s="7"/>
    </row>
    <row r="309" spans="1:14" s="3" customFormat="1" ht="15" customHeight="1" x14ac:dyDescent="0.15">
      <c r="A309" s="25"/>
      <c r="B309" s="179" t="s">
        <v>478</v>
      </c>
      <c r="C309" s="22">
        <f>[15]B!$C$110</f>
        <v>0</v>
      </c>
      <c r="D309" s="34"/>
      <c r="E309" s="68"/>
      <c r="F309" s="7"/>
      <c r="G309" s="7"/>
      <c r="H309" s="7"/>
      <c r="I309" s="7"/>
      <c r="J309" s="7"/>
      <c r="K309" s="7"/>
      <c r="L309" s="7"/>
      <c r="M309" s="7"/>
      <c r="N309" s="7"/>
    </row>
    <row r="310" spans="1:14" s="3" customFormat="1" ht="15" customHeight="1" x14ac:dyDescent="0.15">
      <c r="A310" s="25"/>
      <c r="B310" s="179" t="s">
        <v>479</v>
      </c>
      <c r="C310" s="22">
        <f>[15]B!$C$111</f>
        <v>0</v>
      </c>
      <c r="D310" s="34"/>
      <c r="E310" s="68"/>
      <c r="F310" s="7"/>
      <c r="G310" s="7"/>
      <c r="H310" s="7"/>
      <c r="I310" s="7"/>
      <c r="J310" s="7"/>
      <c r="K310" s="7"/>
      <c r="L310" s="7"/>
      <c r="M310" s="7"/>
      <c r="N310" s="7"/>
    </row>
    <row r="311" spans="1:14" s="3" customFormat="1" ht="15" customHeight="1" x14ac:dyDescent="0.15">
      <c r="A311" s="25">
        <v>1802100</v>
      </c>
      <c r="B311" s="179" t="s">
        <v>480</v>
      </c>
      <c r="C311" s="22">
        <f>[15]B!$C$1988</f>
        <v>0</v>
      </c>
      <c r="D311" s="34"/>
      <c r="E311" s="68"/>
      <c r="F311" s="7"/>
      <c r="G311" s="7"/>
      <c r="H311" s="7"/>
      <c r="I311" s="7"/>
      <c r="J311" s="7"/>
      <c r="K311" s="7"/>
      <c r="L311" s="7"/>
      <c r="M311" s="7"/>
      <c r="N311" s="7"/>
    </row>
    <row r="312" spans="1:14" s="3" customFormat="1" ht="15" customHeight="1" x14ac:dyDescent="0.15">
      <c r="A312" s="25"/>
      <c r="B312" s="179" t="s">
        <v>481</v>
      </c>
      <c r="C312" s="22">
        <f>[15]B!$C$1790</f>
        <v>0</v>
      </c>
      <c r="D312" s="34"/>
      <c r="E312" s="68"/>
      <c r="F312" s="7"/>
      <c r="G312" s="7"/>
      <c r="H312" s="7"/>
      <c r="I312" s="7"/>
      <c r="J312" s="7"/>
      <c r="K312" s="7"/>
      <c r="L312" s="7"/>
      <c r="M312" s="7"/>
      <c r="N312" s="7"/>
    </row>
    <row r="313" spans="1:14" s="3" customFormat="1" ht="15" customHeight="1" x14ac:dyDescent="0.15">
      <c r="A313" s="25">
        <v>1902003</v>
      </c>
      <c r="B313" s="179" t="s">
        <v>482</v>
      </c>
      <c r="C313" s="22">
        <f>[15]B!$C$2113</f>
        <v>0</v>
      </c>
      <c r="D313" s="34"/>
      <c r="E313" s="68"/>
      <c r="F313" s="7"/>
      <c r="G313" s="7"/>
      <c r="H313" s="7"/>
      <c r="I313" s="7"/>
      <c r="J313" s="7"/>
      <c r="K313" s="7"/>
      <c r="L313" s="7"/>
      <c r="M313" s="7"/>
      <c r="N313" s="7"/>
    </row>
    <row r="314" spans="1:14" s="3" customFormat="1" ht="15" customHeight="1" x14ac:dyDescent="0.15">
      <c r="A314" s="38"/>
      <c r="B314" s="180" t="s">
        <v>483</v>
      </c>
      <c r="C314" s="151">
        <f>[15]B!$C$112</f>
        <v>0</v>
      </c>
      <c r="D314" s="223"/>
      <c r="E314" s="70"/>
      <c r="F314" s="7"/>
      <c r="G314" s="7"/>
      <c r="H314" s="7"/>
      <c r="I314" s="7"/>
      <c r="J314" s="7"/>
      <c r="K314" s="7"/>
      <c r="L314" s="7"/>
      <c r="M314" s="7"/>
      <c r="N314" s="7"/>
    </row>
    <row r="315" spans="1:14" s="3" customFormat="1" ht="15" customHeight="1" x14ac:dyDescent="0.15">
      <c r="A315" s="122"/>
      <c r="B315" s="192" t="s">
        <v>484</v>
      </c>
      <c r="C315" s="224">
        <f>SUM(C301:C314)</f>
        <v>0</v>
      </c>
      <c r="D315" s="224"/>
      <c r="E315" s="211"/>
      <c r="F315" s="7"/>
      <c r="G315" s="7"/>
      <c r="H315" s="7"/>
      <c r="I315" s="7"/>
      <c r="J315" s="7"/>
      <c r="K315" s="7"/>
      <c r="L315" s="7"/>
      <c r="M315" s="7"/>
      <c r="N315" s="7"/>
    </row>
    <row r="316" spans="1:14" s="106" customFormat="1" ht="24.95" customHeight="1" x14ac:dyDescent="0.15">
      <c r="A316" s="225" t="s">
        <v>485</v>
      </c>
      <c r="B316" s="226"/>
      <c r="C316" s="227"/>
      <c r="D316" s="227"/>
      <c r="E316" s="228"/>
    </row>
    <row r="317" spans="1:14" s="106" customFormat="1" ht="35.1" customHeight="1" x14ac:dyDescent="0.15">
      <c r="A317" s="13" t="s">
        <v>5</v>
      </c>
      <c r="B317" s="13" t="s">
        <v>6</v>
      </c>
      <c r="C317" s="73" t="s">
        <v>7</v>
      </c>
      <c r="D317" s="159" t="s">
        <v>8</v>
      </c>
      <c r="E317" s="73" t="s">
        <v>9</v>
      </c>
    </row>
    <row r="318" spans="1:14" s="106" customFormat="1" ht="15" customHeight="1" x14ac:dyDescent="0.15">
      <c r="A318" s="20" t="s">
        <v>486</v>
      </c>
      <c r="B318" s="176" t="s">
        <v>487</v>
      </c>
      <c r="C318" s="229">
        <f>[15]B!$C$2741</f>
        <v>214</v>
      </c>
      <c r="D318" s="229">
        <f>[15]B!$E$2741</f>
        <v>214</v>
      </c>
      <c r="E318" s="56">
        <f>[15]B!$AL$2741</f>
        <v>4669480</v>
      </c>
    </row>
    <row r="319" spans="1:14" s="106" customFormat="1" ht="15" customHeight="1" x14ac:dyDescent="0.15">
      <c r="A319" s="38" t="s">
        <v>488</v>
      </c>
      <c r="B319" s="180" t="s">
        <v>489</v>
      </c>
      <c r="C319" s="230">
        <f>[15]B!$C$2742</f>
        <v>0</v>
      </c>
      <c r="D319" s="230">
        <f>[15]B!$E$2742</f>
        <v>0</v>
      </c>
      <c r="E319" s="191">
        <f>[15]B!$AL$2742</f>
        <v>0</v>
      </c>
    </row>
    <row r="320" spans="1:14" s="106" customFormat="1" ht="15" customHeight="1" x14ac:dyDescent="0.15">
      <c r="A320" s="122"/>
      <c r="B320" s="180" t="s">
        <v>490</v>
      </c>
      <c r="C320" s="88">
        <f>SUM(C318:C319)</f>
        <v>214</v>
      </c>
      <c r="D320" s="88">
        <f>SUM(D318:D319)</f>
        <v>214</v>
      </c>
      <c r="E320" s="211">
        <f>SUM(E318:E319)</f>
        <v>4669480</v>
      </c>
    </row>
    <row r="321" spans="1:20" s="106" customFormat="1" ht="24.95" customHeight="1" x14ac:dyDescent="0.15">
      <c r="A321" s="165" t="s">
        <v>491</v>
      </c>
      <c r="B321" s="156"/>
      <c r="C321" s="208"/>
      <c r="D321" s="208"/>
      <c r="E321" s="158"/>
    </row>
    <row r="322" spans="1:20" s="106" customFormat="1" ht="35.1" customHeight="1" x14ac:dyDescent="0.15">
      <c r="A322" s="13" t="s">
        <v>5</v>
      </c>
      <c r="B322" s="635" t="s">
        <v>6</v>
      </c>
      <c r="C322" s="231" t="s">
        <v>492</v>
      </c>
      <c r="D322" s="159" t="s">
        <v>8</v>
      </c>
      <c r="E322" s="73" t="s">
        <v>9</v>
      </c>
    </row>
    <row r="323" spans="1:20" s="106" customFormat="1" ht="15" customHeight="1" x14ac:dyDescent="0.15">
      <c r="A323" s="232" t="s">
        <v>493</v>
      </c>
      <c r="B323" s="192" t="s">
        <v>494</v>
      </c>
      <c r="C323" s="233">
        <f>[15]B!$C$946</f>
        <v>912</v>
      </c>
      <c r="D323" s="233">
        <f>[15]B!$E$946</f>
        <v>904</v>
      </c>
      <c r="E323" s="234">
        <f>[15]B!$AL$946</f>
        <v>6753940</v>
      </c>
    </row>
    <row r="324" spans="1:20" s="3" customFormat="1" ht="25.5" customHeight="1" x14ac:dyDescent="0.15">
      <c r="A324" s="9" t="s">
        <v>495</v>
      </c>
      <c r="B324" s="235"/>
      <c r="C324" s="106"/>
      <c r="D324" s="106"/>
      <c r="E324" s="106"/>
      <c r="F324" s="7"/>
      <c r="G324" s="7"/>
      <c r="H324" s="7"/>
      <c r="I324" s="7"/>
      <c r="J324" s="7"/>
      <c r="K324" s="7"/>
      <c r="L324" s="7"/>
      <c r="M324" s="7"/>
      <c r="N324" s="7"/>
    </row>
    <row r="325" spans="1:20" ht="24.95" customHeight="1" x14ac:dyDescent="0.15">
      <c r="A325" s="12" t="s">
        <v>496</v>
      </c>
    </row>
    <row r="326" spans="1:20" ht="24" customHeight="1" x14ac:dyDescent="0.15">
      <c r="A326" s="797" t="s">
        <v>106</v>
      </c>
      <c r="B326" s="855"/>
      <c r="C326" s="692" t="s">
        <v>0</v>
      </c>
      <c r="D326" s="771" t="s">
        <v>497</v>
      </c>
      <c r="E326" s="772"/>
      <c r="F326" s="772"/>
      <c r="G326" s="772"/>
      <c r="H326" s="780" t="s">
        <v>498</v>
      </c>
      <c r="I326" s="781"/>
      <c r="J326" s="782"/>
      <c r="K326" s="863" t="s">
        <v>499</v>
      </c>
      <c r="L326" s="864"/>
      <c r="M326" s="865"/>
      <c r="N326" s="785" t="s">
        <v>500</v>
      </c>
      <c r="O326" s="788" t="s">
        <v>501</v>
      </c>
      <c r="P326" s="789"/>
      <c r="Q326" s="751" t="s">
        <v>502</v>
      </c>
    </row>
    <row r="327" spans="1:20" ht="18" customHeight="1" x14ac:dyDescent="0.15">
      <c r="A327" s="819"/>
      <c r="B327" s="856"/>
      <c r="C327" s="693"/>
      <c r="D327" s="754" t="s">
        <v>503</v>
      </c>
      <c r="E327" s="827" t="s">
        <v>504</v>
      </c>
      <c r="F327" s="828"/>
      <c r="G327" s="757" t="s">
        <v>505</v>
      </c>
      <c r="H327" s="759" t="s">
        <v>506</v>
      </c>
      <c r="I327" s="761" t="s">
        <v>507</v>
      </c>
      <c r="J327" s="773" t="s">
        <v>508</v>
      </c>
      <c r="K327" s="775" t="s">
        <v>509</v>
      </c>
      <c r="L327" s="776" t="s">
        <v>510</v>
      </c>
      <c r="M327" s="777" t="s">
        <v>511</v>
      </c>
      <c r="N327" s="786"/>
      <c r="O327" s="778" t="s">
        <v>512</v>
      </c>
      <c r="P327" s="779" t="s">
        <v>513</v>
      </c>
      <c r="Q327" s="752"/>
      <c r="R327" s="236"/>
    </row>
    <row r="328" spans="1:20" ht="18" customHeight="1" x14ac:dyDescent="0.15">
      <c r="A328" s="799"/>
      <c r="B328" s="857"/>
      <c r="C328" s="770"/>
      <c r="D328" s="755"/>
      <c r="E328" s="237" t="s">
        <v>514</v>
      </c>
      <c r="F328" s="238" t="s">
        <v>515</v>
      </c>
      <c r="G328" s="758"/>
      <c r="H328" s="760"/>
      <c r="I328" s="762"/>
      <c r="J328" s="774"/>
      <c r="K328" s="775"/>
      <c r="L328" s="776"/>
      <c r="M328" s="777"/>
      <c r="N328" s="787"/>
      <c r="O328" s="778"/>
      <c r="P328" s="779"/>
      <c r="Q328" s="753"/>
      <c r="R328" s="236"/>
    </row>
    <row r="329" spans="1:20" s="76" customFormat="1" ht="15" customHeight="1" x14ac:dyDescent="0.2">
      <c r="A329" s="849" t="s">
        <v>107</v>
      </c>
      <c r="B329" s="850"/>
      <c r="C329" s="239">
        <f t="shared" ref="C329:Q329" si="1">+C330+C331+C332+C333+C334+C335+C339+C340+C341+C342</f>
        <v>69356</v>
      </c>
      <c r="D329" s="239">
        <f t="shared" si="1"/>
        <v>68599</v>
      </c>
      <c r="E329" s="239">
        <f t="shared" si="1"/>
        <v>68599</v>
      </c>
      <c r="F329" s="239">
        <f t="shared" si="1"/>
        <v>0</v>
      </c>
      <c r="G329" s="240">
        <f t="shared" si="1"/>
        <v>757</v>
      </c>
      <c r="H329" s="241">
        <f t="shared" si="1"/>
        <v>27029</v>
      </c>
      <c r="I329" s="242">
        <f t="shared" si="1"/>
        <v>19409</v>
      </c>
      <c r="J329" s="239">
        <f t="shared" si="1"/>
        <v>22918</v>
      </c>
      <c r="K329" s="241">
        <f t="shared" si="1"/>
        <v>0</v>
      </c>
      <c r="L329" s="242">
        <f t="shared" si="1"/>
        <v>0</v>
      </c>
      <c r="M329" s="239">
        <f t="shared" si="1"/>
        <v>0</v>
      </c>
      <c r="N329" s="240">
        <f>+N330+N331+N332+N333+N334+N335+N339+N340+N341+N342</f>
        <v>0</v>
      </c>
      <c r="O329" s="243">
        <f t="shared" si="1"/>
        <v>2</v>
      </c>
      <c r="P329" s="244">
        <f t="shared" si="1"/>
        <v>211</v>
      </c>
      <c r="Q329" s="245">
        <f t="shared" si="1"/>
        <v>0</v>
      </c>
      <c r="R329" s="246"/>
      <c r="S329" s="247"/>
      <c r="T329" s="247"/>
    </row>
    <row r="330" spans="1:20" ht="15" customHeight="1" x14ac:dyDescent="0.15">
      <c r="A330" s="77" t="s">
        <v>108</v>
      </c>
      <c r="B330" s="248" t="s">
        <v>109</v>
      </c>
      <c r="C330" s="249">
        <f>[15]B!C210</f>
        <v>26765</v>
      </c>
      <c r="D330" s="249">
        <f>[15]B!D210</f>
        <v>26322</v>
      </c>
      <c r="E330" s="249">
        <f>[15]B!E210</f>
        <v>26322</v>
      </c>
      <c r="F330" s="249">
        <f>[15]B!F210</f>
        <v>0</v>
      </c>
      <c r="G330" s="249">
        <f>[15]B!G210</f>
        <v>443</v>
      </c>
      <c r="H330" s="249">
        <f>[15]B!AA210</f>
        <v>12055</v>
      </c>
      <c r="I330" s="249">
        <f>[15]B!AB210</f>
        <v>4582</v>
      </c>
      <c r="J330" s="249">
        <f>[15]B!AC210</f>
        <v>10128</v>
      </c>
      <c r="K330" s="249">
        <f>[15]B!AD210</f>
        <v>0</v>
      </c>
      <c r="L330" s="249">
        <f>[15]B!AE210</f>
        <v>0</v>
      </c>
      <c r="M330" s="249">
        <f>[15]B!AF210</f>
        <v>0</v>
      </c>
      <c r="N330" s="249">
        <f>[15]B!AG210</f>
        <v>0</v>
      </c>
      <c r="O330" s="249">
        <f>[15]B!AH210</f>
        <v>0</v>
      </c>
      <c r="P330" s="249">
        <f>[15]B!AI210</f>
        <v>44</v>
      </c>
      <c r="Q330" s="249">
        <f>[15]B!AJ210</f>
        <v>0</v>
      </c>
      <c r="R330" s="246"/>
      <c r="S330" s="250"/>
      <c r="T330" s="250"/>
    </row>
    <row r="331" spans="1:20" ht="15" customHeight="1" x14ac:dyDescent="0.15">
      <c r="A331" s="633" t="s">
        <v>110</v>
      </c>
      <c r="B331" s="251" t="s">
        <v>111</v>
      </c>
      <c r="C331" s="252">
        <f>[15]B!C272</f>
        <v>29861</v>
      </c>
      <c r="D331" s="252">
        <f>[15]B!D272</f>
        <v>29662</v>
      </c>
      <c r="E331" s="252">
        <f>[15]B!E272</f>
        <v>29662</v>
      </c>
      <c r="F331" s="252">
        <f>[15]B!F272</f>
        <v>0</v>
      </c>
      <c r="G331" s="252">
        <f>[15]B!G272</f>
        <v>199</v>
      </c>
      <c r="H331" s="252">
        <f>[15]B!AA272</f>
        <v>11227</v>
      </c>
      <c r="I331" s="252">
        <f>[15]B!AB272</f>
        <v>7877</v>
      </c>
      <c r="J331" s="252">
        <f>[15]B!AC272</f>
        <v>10757</v>
      </c>
      <c r="K331" s="252">
        <f>[15]B!AD272</f>
        <v>0</v>
      </c>
      <c r="L331" s="252">
        <f>[15]B!AE272</f>
        <v>0</v>
      </c>
      <c r="M331" s="252">
        <f>[15]B!AF272</f>
        <v>0</v>
      </c>
      <c r="N331" s="252">
        <f>[15]B!AG272</f>
        <v>0</v>
      </c>
      <c r="O331" s="252">
        <f>[15]B!AH272</f>
        <v>0</v>
      </c>
      <c r="P331" s="252">
        <f>[15]B!AI272</f>
        <v>36</v>
      </c>
      <c r="Q331" s="252">
        <f>[15]B!AJ272</f>
        <v>0</v>
      </c>
      <c r="R331" s="246"/>
      <c r="S331" s="250"/>
      <c r="T331" s="250"/>
    </row>
    <row r="332" spans="1:20" ht="15" customHeight="1" x14ac:dyDescent="0.15">
      <c r="A332" s="633" t="s">
        <v>112</v>
      </c>
      <c r="B332" s="251" t="s">
        <v>113</v>
      </c>
      <c r="C332" s="252">
        <f>[15]B!C311</f>
        <v>1600</v>
      </c>
      <c r="D332" s="252">
        <f>[15]B!D311</f>
        <v>1592</v>
      </c>
      <c r="E332" s="252">
        <f>[15]B!E311</f>
        <v>1592</v>
      </c>
      <c r="F332" s="252">
        <f>[15]B!F311</f>
        <v>0</v>
      </c>
      <c r="G332" s="252">
        <f>[15]B!G311</f>
        <v>8</v>
      </c>
      <c r="H332" s="252">
        <f>[15]B!AA311</f>
        <v>127</v>
      </c>
      <c r="I332" s="252">
        <f>[15]B!AB311</f>
        <v>1457</v>
      </c>
      <c r="J332" s="252">
        <f>[15]B!AC311</f>
        <v>16</v>
      </c>
      <c r="K332" s="252">
        <f>[15]B!AD311</f>
        <v>0</v>
      </c>
      <c r="L332" s="252">
        <f>[15]B!AE311</f>
        <v>0</v>
      </c>
      <c r="M332" s="252">
        <f>[15]B!AF311</f>
        <v>0</v>
      </c>
      <c r="N332" s="252">
        <f>[15]B!AG311</f>
        <v>0</v>
      </c>
      <c r="O332" s="252">
        <f>[15]B!AH311</f>
        <v>0</v>
      </c>
      <c r="P332" s="252">
        <f>[15]B!AI311</f>
        <v>57</v>
      </c>
      <c r="Q332" s="252">
        <f>[15]B!AJ311</f>
        <v>0</v>
      </c>
      <c r="R332" s="246"/>
      <c r="S332" s="250"/>
      <c r="T332" s="250"/>
    </row>
    <row r="333" spans="1:20" ht="15" customHeight="1" x14ac:dyDescent="0.15">
      <c r="A333" s="633" t="s">
        <v>114</v>
      </c>
      <c r="B333" s="251" t="s">
        <v>115</v>
      </c>
      <c r="C333" s="252">
        <f>[15]B!C318</f>
        <v>0</v>
      </c>
      <c r="D333" s="252">
        <f>[15]B!D318</f>
        <v>0</v>
      </c>
      <c r="E333" s="252">
        <f>[15]B!E318</f>
        <v>0</v>
      </c>
      <c r="F333" s="252">
        <f>[15]B!F318</f>
        <v>0</v>
      </c>
      <c r="G333" s="252">
        <f>[15]B!G318</f>
        <v>0</v>
      </c>
      <c r="H333" s="252">
        <f>[15]B!AA318</f>
        <v>0</v>
      </c>
      <c r="I333" s="252">
        <f>[15]B!AB318</f>
        <v>0</v>
      </c>
      <c r="J333" s="252">
        <f>[15]B!AC318</f>
        <v>0</v>
      </c>
      <c r="K333" s="252">
        <f>[15]B!AD318</f>
        <v>0</v>
      </c>
      <c r="L333" s="252">
        <f>[15]B!AE318</f>
        <v>0</v>
      </c>
      <c r="M333" s="252">
        <f>[15]B!AF318</f>
        <v>0</v>
      </c>
      <c r="N333" s="252">
        <f>[15]B!AG318</f>
        <v>0</v>
      </c>
      <c r="O333" s="252">
        <f>[15]B!AH318</f>
        <v>2</v>
      </c>
      <c r="P333" s="252">
        <f>[15]B!AI318</f>
        <v>0</v>
      </c>
      <c r="Q333" s="252">
        <f>[15]B!AJ318</f>
        <v>0</v>
      </c>
      <c r="R333" s="246"/>
      <c r="S333" s="250"/>
      <c r="T333" s="250"/>
    </row>
    <row r="334" spans="1:20" ht="15" customHeight="1" x14ac:dyDescent="0.15">
      <c r="A334" s="253" t="s">
        <v>116</v>
      </c>
      <c r="B334" s="254" t="s">
        <v>117</v>
      </c>
      <c r="C334" s="255">
        <f>[15]B!C374</f>
        <v>2737</v>
      </c>
      <c r="D334" s="255">
        <f>[15]B!D374</f>
        <v>2719</v>
      </c>
      <c r="E334" s="255">
        <f>[15]B!E374</f>
        <v>2719</v>
      </c>
      <c r="F334" s="255">
        <f>[15]B!F374</f>
        <v>0</v>
      </c>
      <c r="G334" s="255">
        <f>[15]B!G374</f>
        <v>18</v>
      </c>
      <c r="H334" s="255">
        <f>[15]B!AA374</f>
        <v>1172</v>
      </c>
      <c r="I334" s="255">
        <f>[15]B!AB374</f>
        <v>436</v>
      </c>
      <c r="J334" s="255">
        <f>[15]B!AC374</f>
        <v>1129</v>
      </c>
      <c r="K334" s="255">
        <f>[15]B!AD374</f>
        <v>0</v>
      </c>
      <c r="L334" s="255">
        <f>[15]B!AE374</f>
        <v>0</v>
      </c>
      <c r="M334" s="255">
        <f>[15]B!AF374</f>
        <v>0</v>
      </c>
      <c r="N334" s="255">
        <f>[15]B!AG374</f>
        <v>0</v>
      </c>
      <c r="O334" s="255">
        <f>[15]B!AH374</f>
        <v>0</v>
      </c>
      <c r="P334" s="255">
        <f>[15]B!AI374</f>
        <v>59</v>
      </c>
      <c r="Q334" s="255">
        <f>[15]B!AJ374</f>
        <v>0</v>
      </c>
      <c r="R334" s="246"/>
      <c r="S334" s="250"/>
      <c r="T334" s="250"/>
    </row>
    <row r="335" spans="1:20" ht="15" customHeight="1" x14ac:dyDescent="0.15">
      <c r="A335" s="858" t="s">
        <v>118</v>
      </c>
      <c r="B335" s="256" t="s">
        <v>119</v>
      </c>
      <c r="C335" s="257">
        <f>SUM(C336:C338)</f>
        <v>6065</v>
      </c>
      <c r="D335" s="258">
        <f>SUM(D336:D338)</f>
        <v>5988</v>
      </c>
      <c r="E335" s="259">
        <f t="shared" ref="E335:Q335" si="2">SUM(E336:E338)</f>
        <v>5988</v>
      </c>
      <c r="F335" s="260">
        <f t="shared" si="2"/>
        <v>0</v>
      </c>
      <c r="G335" s="261">
        <f t="shared" si="2"/>
        <v>77</v>
      </c>
      <c r="H335" s="261">
        <f t="shared" si="2"/>
        <v>2061</v>
      </c>
      <c r="I335" s="261">
        <f t="shared" si="2"/>
        <v>3778</v>
      </c>
      <c r="J335" s="261">
        <f t="shared" si="2"/>
        <v>226</v>
      </c>
      <c r="K335" s="261">
        <f t="shared" si="2"/>
        <v>0</v>
      </c>
      <c r="L335" s="261">
        <f t="shared" si="2"/>
        <v>0</v>
      </c>
      <c r="M335" s="261">
        <f t="shared" si="2"/>
        <v>0</v>
      </c>
      <c r="N335" s="261">
        <f t="shared" si="2"/>
        <v>0</v>
      </c>
      <c r="O335" s="261">
        <f t="shared" si="2"/>
        <v>0</v>
      </c>
      <c r="P335" s="261">
        <f t="shared" si="2"/>
        <v>9</v>
      </c>
      <c r="Q335" s="262">
        <f t="shared" si="2"/>
        <v>0</v>
      </c>
      <c r="R335" s="246"/>
      <c r="S335" s="250"/>
      <c r="T335" s="250"/>
    </row>
    <row r="336" spans="1:20" ht="15" customHeight="1" x14ac:dyDescent="0.15">
      <c r="A336" s="858"/>
      <c r="B336" s="263" t="s">
        <v>120</v>
      </c>
      <c r="C336" s="249">
        <f>[15]B!C411</f>
        <v>5102</v>
      </c>
      <c r="D336" s="249">
        <f>[15]B!D411</f>
        <v>5032</v>
      </c>
      <c r="E336" s="249">
        <f>[15]B!E411</f>
        <v>5032</v>
      </c>
      <c r="F336" s="249">
        <f>[15]B!F411</f>
        <v>0</v>
      </c>
      <c r="G336" s="249">
        <f>[15]B!G411</f>
        <v>70</v>
      </c>
      <c r="H336" s="249">
        <f>[15]B!AA411</f>
        <v>1735</v>
      </c>
      <c r="I336" s="249">
        <f>[15]B!AB411</f>
        <v>3162</v>
      </c>
      <c r="J336" s="249">
        <f>[15]B!AC411</f>
        <v>205</v>
      </c>
      <c r="K336" s="249">
        <f>[15]B!AD411</f>
        <v>0</v>
      </c>
      <c r="L336" s="249">
        <f>[15]B!AE411</f>
        <v>0</v>
      </c>
      <c r="M336" s="249">
        <f>[15]B!AF411</f>
        <v>0</v>
      </c>
      <c r="N336" s="249">
        <f>[15]B!AG411</f>
        <v>0</v>
      </c>
      <c r="O336" s="249">
        <f>[15]B!AH411</f>
        <v>0</v>
      </c>
      <c r="P336" s="249">
        <f>[15]B!AI411</f>
        <v>0</v>
      </c>
      <c r="Q336" s="249">
        <f>[15]B!AJ411</f>
        <v>0</v>
      </c>
      <c r="R336" s="246"/>
      <c r="S336" s="250"/>
      <c r="T336" s="250"/>
    </row>
    <row r="337" spans="1:20" ht="15" customHeight="1" x14ac:dyDescent="0.15">
      <c r="A337" s="858"/>
      <c r="B337" s="93" t="s">
        <v>121</v>
      </c>
      <c r="C337" s="252">
        <f>[15]B!C432</f>
        <v>48</v>
      </c>
      <c r="D337" s="252">
        <f>[15]B!D432</f>
        <v>48</v>
      </c>
      <c r="E337" s="252">
        <f>[15]B!E432</f>
        <v>48</v>
      </c>
      <c r="F337" s="252">
        <f>[15]B!F432</f>
        <v>0</v>
      </c>
      <c r="G337" s="252">
        <f>[15]B!G432</f>
        <v>0</v>
      </c>
      <c r="H337" s="252">
        <f>[15]B!AA432</f>
        <v>3</v>
      </c>
      <c r="I337" s="252">
        <f>[15]B!AB432</f>
        <v>45</v>
      </c>
      <c r="J337" s="252">
        <f>[15]B!AC432</f>
        <v>0</v>
      </c>
      <c r="K337" s="252">
        <f>[15]B!AD432</f>
        <v>0</v>
      </c>
      <c r="L337" s="252">
        <f>[15]B!AE432</f>
        <v>0</v>
      </c>
      <c r="M337" s="252">
        <f>[15]B!AF432</f>
        <v>0</v>
      </c>
      <c r="N337" s="252">
        <f>[15]B!AG432</f>
        <v>0</v>
      </c>
      <c r="O337" s="252">
        <f>[15]B!AH432</f>
        <v>0</v>
      </c>
      <c r="P337" s="252">
        <f>[15]B!AI432</f>
        <v>0</v>
      </c>
      <c r="Q337" s="252">
        <f>[15]B!AJ432</f>
        <v>0</v>
      </c>
      <c r="R337" s="246"/>
      <c r="S337" s="250"/>
      <c r="T337" s="250"/>
    </row>
    <row r="338" spans="1:20" ht="15" customHeight="1" x14ac:dyDescent="0.15">
      <c r="A338" s="859"/>
      <c r="B338" s="264" t="s">
        <v>122</v>
      </c>
      <c r="C338" s="265">
        <f>[15]B!C451</f>
        <v>915</v>
      </c>
      <c r="D338" s="265">
        <f>[15]B!D451</f>
        <v>908</v>
      </c>
      <c r="E338" s="265">
        <f>[15]B!E451</f>
        <v>908</v>
      </c>
      <c r="F338" s="265">
        <f>[15]B!F451</f>
        <v>0</v>
      </c>
      <c r="G338" s="265">
        <f>[15]B!G451</f>
        <v>7</v>
      </c>
      <c r="H338" s="265">
        <f>[15]B!AA451</f>
        <v>323</v>
      </c>
      <c r="I338" s="265">
        <f>[15]B!AB451</f>
        <v>571</v>
      </c>
      <c r="J338" s="265">
        <f>[15]B!AC451</f>
        <v>21</v>
      </c>
      <c r="K338" s="265">
        <f>[15]B!AD451</f>
        <v>0</v>
      </c>
      <c r="L338" s="265">
        <f>[15]B!AE451</f>
        <v>0</v>
      </c>
      <c r="M338" s="265">
        <f>[15]B!AF451</f>
        <v>0</v>
      </c>
      <c r="N338" s="265">
        <f>[15]B!AG451</f>
        <v>0</v>
      </c>
      <c r="O338" s="265">
        <f>[15]B!AH451</f>
        <v>0</v>
      </c>
      <c r="P338" s="265">
        <f>[15]B!AI451</f>
        <v>9</v>
      </c>
      <c r="Q338" s="265">
        <f>[15]B!AJ451</f>
        <v>0</v>
      </c>
      <c r="R338" s="246"/>
      <c r="S338" s="250"/>
      <c r="T338" s="250"/>
    </row>
    <row r="339" spans="1:20" ht="15" customHeight="1" x14ac:dyDescent="0.15">
      <c r="A339" s="77" t="s">
        <v>123</v>
      </c>
      <c r="B339" s="248" t="s">
        <v>124</v>
      </c>
      <c r="C339" s="249">
        <f>[15]B!C461</f>
        <v>0</v>
      </c>
      <c r="D339" s="249">
        <f>[15]B!D461</f>
        <v>0</v>
      </c>
      <c r="E339" s="249">
        <f>[15]B!E461</f>
        <v>0</v>
      </c>
      <c r="F339" s="249">
        <f>[15]B!F461</f>
        <v>0</v>
      </c>
      <c r="G339" s="249">
        <f>[15]B!G461</f>
        <v>0</v>
      </c>
      <c r="H339" s="249">
        <f>[15]B!AA461</f>
        <v>0</v>
      </c>
      <c r="I339" s="249">
        <f>[15]B!AB461</f>
        <v>0</v>
      </c>
      <c r="J339" s="249">
        <f>[15]B!AC461</f>
        <v>0</v>
      </c>
      <c r="K339" s="249">
        <f>[15]B!AD461</f>
        <v>0</v>
      </c>
      <c r="L339" s="249">
        <f>[15]B!AE461</f>
        <v>0</v>
      </c>
      <c r="M339" s="249">
        <f>[15]B!AF461</f>
        <v>0</v>
      </c>
      <c r="N339" s="249">
        <f>[15]B!AG461</f>
        <v>0</v>
      </c>
      <c r="O339" s="249">
        <f>[15]B!AH461</f>
        <v>0</v>
      </c>
      <c r="P339" s="249">
        <f>[15]B!AI461</f>
        <v>0</v>
      </c>
      <c r="Q339" s="249">
        <f>[15]B!AJ461</f>
        <v>0</v>
      </c>
      <c r="R339" s="246"/>
      <c r="S339" s="250"/>
      <c r="T339" s="250"/>
    </row>
    <row r="340" spans="1:20" s="96" customFormat="1" ht="15" customHeight="1" x14ac:dyDescent="0.15">
      <c r="A340" s="633" t="s">
        <v>125</v>
      </c>
      <c r="B340" s="81" t="s">
        <v>126</v>
      </c>
      <c r="C340" s="252">
        <f>[15]B!C512</f>
        <v>59</v>
      </c>
      <c r="D340" s="252">
        <f>[15]B!D512</f>
        <v>58</v>
      </c>
      <c r="E340" s="252">
        <f>[15]B!E512</f>
        <v>58</v>
      </c>
      <c r="F340" s="252">
        <f>[15]B!F512</f>
        <v>0</v>
      </c>
      <c r="G340" s="252">
        <f>[15]B!G512</f>
        <v>1</v>
      </c>
      <c r="H340" s="252">
        <f>[15]B!AA512</f>
        <v>23</v>
      </c>
      <c r="I340" s="252">
        <f>[15]B!AB512</f>
        <v>33</v>
      </c>
      <c r="J340" s="252">
        <f>[15]B!AC512</f>
        <v>3</v>
      </c>
      <c r="K340" s="252">
        <f>[15]B!AD512</f>
        <v>0</v>
      </c>
      <c r="L340" s="252">
        <f>[15]B!AE512</f>
        <v>0</v>
      </c>
      <c r="M340" s="252">
        <f>[15]B!AF512</f>
        <v>0</v>
      </c>
      <c r="N340" s="252">
        <f>[15]B!AG512</f>
        <v>0</v>
      </c>
      <c r="O340" s="252">
        <f>[15]B!AH512</f>
        <v>0</v>
      </c>
      <c r="P340" s="252">
        <f>[15]B!AI512</f>
        <v>0</v>
      </c>
      <c r="Q340" s="252">
        <f>[15]B!AJ512</f>
        <v>0</v>
      </c>
      <c r="R340" s="246"/>
      <c r="S340" s="250"/>
      <c r="T340" s="250"/>
    </row>
    <row r="341" spans="1:20" ht="15" customHeight="1" x14ac:dyDescent="0.15">
      <c r="A341" s="633" t="s">
        <v>127</v>
      </c>
      <c r="B341" s="81" t="s">
        <v>128</v>
      </c>
      <c r="C341" s="252">
        <f>[15]B!C542</f>
        <v>2255</v>
      </c>
      <c r="D341" s="252">
        <f>[15]B!D542</f>
        <v>2244</v>
      </c>
      <c r="E341" s="252">
        <f>[15]B!E542</f>
        <v>2244</v>
      </c>
      <c r="F341" s="252">
        <f>[15]B!F542</f>
        <v>0</v>
      </c>
      <c r="G341" s="252">
        <f>[15]B!G542</f>
        <v>11</v>
      </c>
      <c r="H341" s="252">
        <f>[15]B!AA542</f>
        <v>355</v>
      </c>
      <c r="I341" s="252">
        <f>[15]B!AB542</f>
        <v>1245</v>
      </c>
      <c r="J341" s="252">
        <f>[15]B!AC542</f>
        <v>655</v>
      </c>
      <c r="K341" s="252">
        <f>[15]B!AD542</f>
        <v>0</v>
      </c>
      <c r="L341" s="252">
        <f>[15]B!AE542</f>
        <v>0</v>
      </c>
      <c r="M341" s="252">
        <f>[15]B!AF542</f>
        <v>0</v>
      </c>
      <c r="N341" s="252">
        <f>[15]B!AG542</f>
        <v>0</v>
      </c>
      <c r="O341" s="252">
        <f>[15]B!AH542</f>
        <v>0</v>
      </c>
      <c r="P341" s="252">
        <f>[15]B!AI542</f>
        <v>0</v>
      </c>
      <c r="Q341" s="252">
        <f>[15]B!AJ542</f>
        <v>0</v>
      </c>
      <c r="R341" s="246"/>
      <c r="S341" s="250"/>
      <c r="T341" s="250"/>
    </row>
    <row r="342" spans="1:20" s="99" customFormat="1" ht="15" customHeight="1" x14ac:dyDescent="0.15">
      <c r="A342" s="266" t="s">
        <v>129</v>
      </c>
      <c r="B342" s="267" t="s">
        <v>130</v>
      </c>
      <c r="C342" s="255">
        <f>[15]B!C2939</f>
        <v>14</v>
      </c>
      <c r="D342" s="255">
        <f>[15]B!D2939</f>
        <v>14</v>
      </c>
      <c r="E342" s="255">
        <f>[15]B!E2939</f>
        <v>14</v>
      </c>
      <c r="F342" s="255">
        <f>[15]B!F2939</f>
        <v>0</v>
      </c>
      <c r="G342" s="255">
        <f>[15]B!G2939</f>
        <v>0</v>
      </c>
      <c r="H342" s="255">
        <f>[15]B!AA2939</f>
        <v>9</v>
      </c>
      <c r="I342" s="255">
        <f>[15]B!AB2939</f>
        <v>1</v>
      </c>
      <c r="J342" s="255">
        <f>[15]B!AC2939</f>
        <v>4</v>
      </c>
      <c r="K342" s="255">
        <f>[15]B!AD2939</f>
        <v>0</v>
      </c>
      <c r="L342" s="255">
        <f>[15]B!AE2939</f>
        <v>0</v>
      </c>
      <c r="M342" s="255">
        <f>[15]B!AF2939</f>
        <v>0</v>
      </c>
      <c r="N342" s="255">
        <f>[15]B!AG2939</f>
        <v>0</v>
      </c>
      <c r="O342" s="255">
        <f>[15]B!AH2939</f>
        <v>0</v>
      </c>
      <c r="P342" s="255">
        <f>[15]B!AI2939</f>
        <v>6</v>
      </c>
      <c r="Q342" s="255">
        <f>[15]B!AJ2939</f>
        <v>0</v>
      </c>
      <c r="R342" s="246"/>
      <c r="S342" s="268"/>
      <c r="T342" s="268"/>
    </row>
    <row r="343" spans="1:20" s="3" customFormat="1" ht="15" customHeight="1" x14ac:dyDescent="0.15">
      <c r="A343" s="849" t="s">
        <v>131</v>
      </c>
      <c r="B343" s="850"/>
      <c r="C343" s="269">
        <f t="shared" ref="C343:Q343" si="3">+C344+C345+C346+C347+C351+C352</f>
        <v>5167</v>
      </c>
      <c r="D343" s="270">
        <f t="shared" si="3"/>
        <v>5151</v>
      </c>
      <c r="E343" s="259">
        <f t="shared" si="3"/>
        <v>5151</v>
      </c>
      <c r="F343" s="260">
        <f t="shared" si="3"/>
        <v>0</v>
      </c>
      <c r="G343" s="261">
        <f t="shared" si="3"/>
        <v>16</v>
      </c>
      <c r="H343" s="259">
        <f t="shared" si="3"/>
        <v>948</v>
      </c>
      <c r="I343" s="271">
        <f t="shared" si="3"/>
        <v>1839</v>
      </c>
      <c r="J343" s="260">
        <f t="shared" si="3"/>
        <v>2380</v>
      </c>
      <c r="K343" s="259">
        <f t="shared" si="3"/>
        <v>0</v>
      </c>
      <c r="L343" s="271">
        <f t="shared" si="3"/>
        <v>0</v>
      </c>
      <c r="M343" s="260">
        <f t="shared" si="3"/>
        <v>0</v>
      </c>
      <c r="N343" s="260">
        <f t="shared" si="3"/>
        <v>0</v>
      </c>
      <c r="O343" s="272">
        <f t="shared" si="3"/>
        <v>0</v>
      </c>
      <c r="P343" s="273">
        <f t="shared" si="3"/>
        <v>12</v>
      </c>
      <c r="Q343" s="274">
        <f t="shared" si="3"/>
        <v>0</v>
      </c>
      <c r="R343" s="246"/>
      <c r="S343" s="275"/>
      <c r="T343" s="275"/>
    </row>
    <row r="344" spans="1:20" ht="15" customHeight="1" x14ac:dyDescent="0.15">
      <c r="A344" s="77" t="s">
        <v>132</v>
      </c>
      <c r="B344" s="78" t="s">
        <v>133</v>
      </c>
      <c r="C344" s="249">
        <f>[15]B!C600</f>
        <v>2976</v>
      </c>
      <c r="D344" s="249">
        <f>[15]B!D600</f>
        <v>2961</v>
      </c>
      <c r="E344" s="249">
        <f>[15]B!E600</f>
        <v>2961</v>
      </c>
      <c r="F344" s="249">
        <f>[15]B!F600</f>
        <v>0</v>
      </c>
      <c r="G344" s="249">
        <f>[15]B!G600</f>
        <v>15</v>
      </c>
      <c r="H344" s="249">
        <f>[15]B!AA600</f>
        <v>299</v>
      </c>
      <c r="I344" s="249">
        <f>[15]B!AB600</f>
        <v>805</v>
      </c>
      <c r="J344" s="249">
        <f>[15]B!AC600</f>
        <v>1872</v>
      </c>
      <c r="K344" s="249">
        <f>[15]B!AD600</f>
        <v>0</v>
      </c>
      <c r="L344" s="249">
        <f>[15]B!AE600</f>
        <v>0</v>
      </c>
      <c r="M344" s="249">
        <f>[15]B!AF600</f>
        <v>0</v>
      </c>
      <c r="N344" s="249">
        <f>[15]B!AG600</f>
        <v>0</v>
      </c>
      <c r="O344" s="249">
        <f>[15]B!AH600</f>
        <v>0</v>
      </c>
      <c r="P344" s="249">
        <f>[15]B!AI600</f>
        <v>2</v>
      </c>
      <c r="Q344" s="249">
        <f>[15]B!AJ600</f>
        <v>0</v>
      </c>
      <c r="R344" s="246"/>
      <c r="S344" s="250"/>
      <c r="T344" s="250"/>
    </row>
    <row r="345" spans="1:20" ht="15" customHeight="1" x14ac:dyDescent="0.15">
      <c r="A345" s="253" t="s">
        <v>134</v>
      </c>
      <c r="B345" s="276" t="s">
        <v>135</v>
      </c>
      <c r="C345" s="252">
        <f>[15]B!C623</f>
        <v>0</v>
      </c>
      <c r="D345" s="252">
        <f>[15]B!D623</f>
        <v>0</v>
      </c>
      <c r="E345" s="252">
        <f>[15]B!E623</f>
        <v>0</v>
      </c>
      <c r="F345" s="252">
        <f>[15]B!F623</f>
        <v>0</v>
      </c>
      <c r="G345" s="252">
        <f>[15]B!G623</f>
        <v>0</v>
      </c>
      <c r="H345" s="252">
        <f>[15]B!AA623</f>
        <v>0</v>
      </c>
      <c r="I345" s="252">
        <f>[15]B!AB623</f>
        <v>0</v>
      </c>
      <c r="J345" s="252">
        <f>[15]B!AC623</f>
        <v>0</v>
      </c>
      <c r="K345" s="252">
        <f>[15]B!AD623</f>
        <v>0</v>
      </c>
      <c r="L345" s="252">
        <f>[15]B!AE623</f>
        <v>0</v>
      </c>
      <c r="M345" s="252">
        <f>[15]B!AF623</f>
        <v>0</v>
      </c>
      <c r="N345" s="252">
        <f>[15]B!AG623</f>
        <v>0</v>
      </c>
      <c r="O345" s="252">
        <f>[15]B!AH623</f>
        <v>0</v>
      </c>
      <c r="P345" s="252">
        <f>[15]B!AI623</f>
        <v>0</v>
      </c>
      <c r="Q345" s="252">
        <f>[15]B!AJ623</f>
        <v>0</v>
      </c>
      <c r="R345" s="246"/>
      <c r="S345" s="250"/>
      <c r="T345" s="250"/>
    </row>
    <row r="346" spans="1:20" ht="15" customHeight="1" x14ac:dyDescent="0.15">
      <c r="A346" s="628" t="s">
        <v>136</v>
      </c>
      <c r="B346" s="278" t="s">
        <v>137</v>
      </c>
      <c r="C346" s="255">
        <f>[15]B!C650</f>
        <v>923</v>
      </c>
      <c r="D346" s="255">
        <f>[15]B!D650</f>
        <v>922</v>
      </c>
      <c r="E346" s="255">
        <f>[15]B!E650</f>
        <v>922</v>
      </c>
      <c r="F346" s="255">
        <f>[15]B!F650</f>
        <v>0</v>
      </c>
      <c r="G346" s="255">
        <f>[15]B!G650</f>
        <v>1</v>
      </c>
      <c r="H346" s="255">
        <f>[15]B!AA650</f>
        <v>154</v>
      </c>
      <c r="I346" s="255">
        <f>[15]B!AB650</f>
        <v>261</v>
      </c>
      <c r="J346" s="255">
        <f>[15]B!AC650</f>
        <v>508</v>
      </c>
      <c r="K346" s="255">
        <f>[15]B!AD650</f>
        <v>0</v>
      </c>
      <c r="L346" s="255">
        <f>[15]B!AE650</f>
        <v>0</v>
      </c>
      <c r="M346" s="255">
        <f>[15]B!AF650</f>
        <v>0</v>
      </c>
      <c r="N346" s="255">
        <f>[15]B!AG650</f>
        <v>0</v>
      </c>
      <c r="O346" s="255">
        <f>[15]B!AH650</f>
        <v>0</v>
      </c>
      <c r="P346" s="255">
        <f>[15]B!AI650</f>
        <v>0</v>
      </c>
      <c r="Q346" s="255">
        <f>[15]B!AJ650</f>
        <v>0</v>
      </c>
      <c r="R346" s="246"/>
      <c r="S346" s="250"/>
      <c r="T346" s="250"/>
    </row>
    <row r="347" spans="1:20" ht="15" customHeight="1" x14ac:dyDescent="0.15">
      <c r="A347" s="748" t="s">
        <v>112</v>
      </c>
      <c r="B347" s="78" t="s">
        <v>138</v>
      </c>
      <c r="C347" s="279">
        <f>SUM(C348:C350)</f>
        <v>1268</v>
      </c>
      <c r="D347" s="55">
        <f>SUM(D348:D350)</f>
        <v>1268</v>
      </c>
      <c r="E347" s="150">
        <f t="shared" ref="E347:Q347" si="4">SUM(E348:E350)</f>
        <v>1268</v>
      </c>
      <c r="F347" s="280">
        <f t="shared" si="4"/>
        <v>0</v>
      </c>
      <c r="G347" s="281">
        <f t="shared" si="4"/>
        <v>0</v>
      </c>
      <c r="H347" s="150">
        <f t="shared" si="4"/>
        <v>495</v>
      </c>
      <c r="I347" s="282">
        <f t="shared" si="4"/>
        <v>773</v>
      </c>
      <c r="J347" s="280">
        <f t="shared" si="4"/>
        <v>0</v>
      </c>
      <c r="K347" s="150">
        <f t="shared" si="4"/>
        <v>0</v>
      </c>
      <c r="L347" s="282">
        <f t="shared" si="4"/>
        <v>0</v>
      </c>
      <c r="M347" s="280">
        <f t="shared" si="4"/>
        <v>0</v>
      </c>
      <c r="N347" s="280">
        <f>SUM(N348:N350)</f>
        <v>0</v>
      </c>
      <c r="O347" s="283">
        <f t="shared" si="4"/>
        <v>0</v>
      </c>
      <c r="P347" s="284">
        <f t="shared" si="4"/>
        <v>0</v>
      </c>
      <c r="Q347" s="285">
        <f t="shared" si="4"/>
        <v>0</v>
      </c>
      <c r="R347" s="246"/>
      <c r="S347" s="250"/>
      <c r="T347" s="250"/>
    </row>
    <row r="348" spans="1:20" ht="15" customHeight="1" x14ac:dyDescent="0.15">
      <c r="A348" s="748"/>
      <c r="B348" s="93" t="s">
        <v>139</v>
      </c>
      <c r="C348" s="249">
        <f>[15]B!C672-[15]B!C652-[15]B!C653</f>
        <v>771</v>
      </c>
      <c r="D348" s="249">
        <f>[15]B!D672-[15]B!D652-[15]B!D653</f>
        <v>771</v>
      </c>
      <c r="E348" s="249">
        <f>[15]B!E672-[15]B!E652-[15]B!E653</f>
        <v>771</v>
      </c>
      <c r="F348" s="249">
        <f>[15]B!F672-[15]B!F652-[15]B!F653</f>
        <v>0</v>
      </c>
      <c r="G348" s="249">
        <f>[15]B!G672-[15]B!G652-[15]B!G653</f>
        <v>0</v>
      </c>
      <c r="H348" s="249">
        <f>[15]B!AA672-[15]B!AA652-[15]B!AA653</f>
        <v>439</v>
      </c>
      <c r="I348" s="249">
        <f>[15]B!AB672-[15]B!AB652-[15]B!AB653</f>
        <v>332</v>
      </c>
      <c r="J348" s="249">
        <f>[15]B!AC672-[15]B!AC652-[15]B!AC653</f>
        <v>0</v>
      </c>
      <c r="K348" s="249">
        <f>[15]B!AD672-[15]B!AD652-[15]B!AD653</f>
        <v>0</v>
      </c>
      <c r="L348" s="249">
        <f>[15]B!AE672-[15]B!AE652-[15]B!AE653</f>
        <v>0</v>
      </c>
      <c r="M348" s="249">
        <f>[15]B!AF672-[15]B!AF652-[15]B!AF653</f>
        <v>0</v>
      </c>
      <c r="N348" s="249">
        <f>[15]B!AG672-[15]B!AG652-[15]B!AG653</f>
        <v>0</v>
      </c>
      <c r="O348" s="249">
        <f>[15]B!AH672-[15]B!AH652-[15]B!AH653</f>
        <v>0</v>
      </c>
      <c r="P348" s="249">
        <f>[15]B!AI672-[15]B!AI652-[15]B!AI653</f>
        <v>0</v>
      </c>
      <c r="Q348" s="249">
        <f>[15]B!AJ672-[15]B!AJ652-[15]B!AJ653</f>
        <v>0</v>
      </c>
      <c r="R348" s="246"/>
      <c r="S348" s="250"/>
      <c r="T348" s="250"/>
    </row>
    <row r="349" spans="1:20" ht="15" customHeight="1" x14ac:dyDescent="0.15">
      <c r="A349" s="748"/>
      <c r="B349" s="93" t="s">
        <v>140</v>
      </c>
      <c r="C349" s="252">
        <f>[15]B!C652</f>
        <v>389</v>
      </c>
      <c r="D349" s="252">
        <f>[15]B!D652</f>
        <v>389</v>
      </c>
      <c r="E349" s="252">
        <f>[15]B!E652</f>
        <v>389</v>
      </c>
      <c r="F349" s="252">
        <f>[15]B!F652</f>
        <v>0</v>
      </c>
      <c r="G349" s="252">
        <f>[15]B!G652</f>
        <v>0</v>
      </c>
      <c r="H349" s="252">
        <f>[15]B!AA652</f>
        <v>25</v>
      </c>
      <c r="I349" s="252">
        <f>[15]B!AB652</f>
        <v>364</v>
      </c>
      <c r="J349" s="252">
        <f>[15]B!AC652</f>
        <v>0</v>
      </c>
      <c r="K349" s="252">
        <f>[15]B!AD652</f>
        <v>0</v>
      </c>
      <c r="L349" s="252">
        <f>[15]B!AE652</f>
        <v>0</v>
      </c>
      <c r="M349" s="252">
        <f>[15]B!AF652</f>
        <v>0</v>
      </c>
      <c r="N349" s="252">
        <f>[15]B!AG652</f>
        <v>0</v>
      </c>
      <c r="O349" s="252">
        <f>[15]B!AH652</f>
        <v>0</v>
      </c>
      <c r="P349" s="252">
        <f>[15]B!AI652</f>
        <v>0</v>
      </c>
      <c r="Q349" s="252">
        <f>[15]B!AJ652</f>
        <v>0</v>
      </c>
      <c r="R349" s="246"/>
      <c r="S349" s="250"/>
      <c r="T349" s="250"/>
    </row>
    <row r="350" spans="1:20" ht="15" customHeight="1" x14ac:dyDescent="0.15">
      <c r="A350" s="748"/>
      <c r="B350" s="264" t="s">
        <v>141</v>
      </c>
      <c r="C350" s="255">
        <f>[15]B!C653</f>
        <v>108</v>
      </c>
      <c r="D350" s="255">
        <f>[15]B!D653</f>
        <v>108</v>
      </c>
      <c r="E350" s="255">
        <f>[15]B!E653</f>
        <v>108</v>
      </c>
      <c r="F350" s="255">
        <f>[15]B!F653</f>
        <v>0</v>
      </c>
      <c r="G350" s="255">
        <f>[15]B!G653</f>
        <v>0</v>
      </c>
      <c r="H350" s="255">
        <f>[15]B!AA653</f>
        <v>31</v>
      </c>
      <c r="I350" s="255">
        <f>[15]B!AB653</f>
        <v>77</v>
      </c>
      <c r="J350" s="255">
        <f>[15]B!AC653</f>
        <v>0</v>
      </c>
      <c r="K350" s="255">
        <f>[15]B!AD653</f>
        <v>0</v>
      </c>
      <c r="L350" s="255">
        <f>[15]B!AE653</f>
        <v>0</v>
      </c>
      <c r="M350" s="255">
        <f>[15]B!AF653</f>
        <v>0</v>
      </c>
      <c r="N350" s="255">
        <f>[15]B!AG653</f>
        <v>0</v>
      </c>
      <c r="O350" s="255">
        <f>[15]B!AH653</f>
        <v>0</v>
      </c>
      <c r="P350" s="255">
        <f>[15]B!AI653</f>
        <v>0</v>
      </c>
      <c r="Q350" s="255">
        <f>[15]B!AJ653</f>
        <v>0</v>
      </c>
      <c r="R350" s="246"/>
      <c r="S350" s="250"/>
      <c r="T350" s="250"/>
    </row>
    <row r="351" spans="1:20" ht="15" customHeight="1" x14ac:dyDescent="0.15">
      <c r="A351" s="77" t="s">
        <v>114</v>
      </c>
      <c r="B351" s="286" t="s">
        <v>142</v>
      </c>
      <c r="C351" s="287">
        <f>[15]B!C704</f>
        <v>0</v>
      </c>
      <c r="D351" s="287">
        <f>[15]B!D704</f>
        <v>0</v>
      </c>
      <c r="E351" s="287">
        <f>[15]B!E704</f>
        <v>0</v>
      </c>
      <c r="F351" s="287">
        <f>[15]B!F704</f>
        <v>0</v>
      </c>
      <c r="G351" s="287">
        <f>[15]B!G704</f>
        <v>0</v>
      </c>
      <c r="H351" s="287">
        <f>[15]B!AA704</f>
        <v>0</v>
      </c>
      <c r="I351" s="287">
        <f>[15]B!AB704</f>
        <v>0</v>
      </c>
      <c r="J351" s="287">
        <f>[15]B!AC704</f>
        <v>0</v>
      </c>
      <c r="K351" s="287">
        <f>[15]B!AD704</f>
        <v>0</v>
      </c>
      <c r="L351" s="287">
        <f>[15]B!AE704</f>
        <v>0</v>
      </c>
      <c r="M351" s="287">
        <f>[15]B!AF704</f>
        <v>0</v>
      </c>
      <c r="N351" s="287">
        <f>[15]B!AG704</f>
        <v>0</v>
      </c>
      <c r="O351" s="287">
        <f>[15]B!AH704</f>
        <v>0</v>
      </c>
      <c r="P351" s="287">
        <f>[15]B!AI704</f>
        <v>10</v>
      </c>
      <c r="Q351" s="287">
        <f>[15]B!AJ704</f>
        <v>0</v>
      </c>
      <c r="R351" s="246"/>
      <c r="S351" s="250"/>
      <c r="T351" s="250"/>
    </row>
    <row r="352" spans="1:20" s="99" customFormat="1" ht="15" customHeight="1" x14ac:dyDescent="0.15">
      <c r="A352" s="253"/>
      <c r="B352" s="288" t="s">
        <v>143</v>
      </c>
      <c r="C352" s="255">
        <f>[15]B!C763</f>
        <v>0</v>
      </c>
      <c r="D352" s="255">
        <f>[15]B!D763</f>
        <v>0</v>
      </c>
      <c r="E352" s="255">
        <f>[15]B!E763</f>
        <v>0</v>
      </c>
      <c r="F352" s="255">
        <f>[15]B!F763</f>
        <v>0</v>
      </c>
      <c r="G352" s="255">
        <f>[15]B!G763</f>
        <v>0</v>
      </c>
      <c r="H352" s="255">
        <f>[15]B!AA763</f>
        <v>0</v>
      </c>
      <c r="I352" s="255">
        <f>[15]B!AB763</f>
        <v>0</v>
      </c>
      <c r="J352" s="255">
        <f>[15]B!AC763</f>
        <v>0</v>
      </c>
      <c r="K352" s="255">
        <f>[15]B!AD763</f>
        <v>0</v>
      </c>
      <c r="L352" s="255">
        <f>[15]B!AE763</f>
        <v>0</v>
      </c>
      <c r="M352" s="255">
        <f>[15]B!AF763</f>
        <v>0</v>
      </c>
      <c r="N352" s="255">
        <f>[15]B!AG763</f>
        <v>0</v>
      </c>
      <c r="O352" s="255">
        <f>[15]B!AH763</f>
        <v>0</v>
      </c>
      <c r="P352" s="255">
        <f>[15]B!AI763</f>
        <v>0</v>
      </c>
      <c r="Q352" s="255">
        <f>[15]B!AJ763</f>
        <v>0</v>
      </c>
      <c r="R352" s="246"/>
      <c r="S352" s="268"/>
      <c r="T352" s="268"/>
    </row>
    <row r="353" spans="1:22" s="99" customFormat="1" ht="15" customHeight="1" x14ac:dyDescent="0.15">
      <c r="A353" s="851" t="s">
        <v>516</v>
      </c>
      <c r="B353" s="852"/>
      <c r="C353" s="249">
        <f>[15]B!C473</f>
        <v>5456</v>
      </c>
      <c r="D353" s="249">
        <f>[15]B!D473</f>
        <v>5276</v>
      </c>
      <c r="E353" s="249">
        <f>[15]B!E473</f>
        <v>5276</v>
      </c>
      <c r="F353" s="249">
        <f>[15]B!F473</f>
        <v>0</v>
      </c>
      <c r="G353" s="249">
        <f>[15]B!G473</f>
        <v>180</v>
      </c>
      <c r="H353" s="249">
        <f>[15]B!AA473</f>
        <v>3013</v>
      </c>
      <c r="I353" s="249">
        <f>[15]B!AB473</f>
        <v>1097</v>
      </c>
      <c r="J353" s="249">
        <f>[15]B!AC473</f>
        <v>1346</v>
      </c>
      <c r="K353" s="249">
        <f>[15]B!AD473</f>
        <v>0</v>
      </c>
      <c r="L353" s="249">
        <f>[15]B!AE473</f>
        <v>0</v>
      </c>
      <c r="M353" s="249">
        <f>[15]B!AF473</f>
        <v>0</v>
      </c>
      <c r="N353" s="249">
        <f>[15]B!AG473</f>
        <v>0</v>
      </c>
      <c r="O353" s="249">
        <f>[15]B!AH473</f>
        <v>0</v>
      </c>
      <c r="P353" s="249">
        <f>[15]B!AI473</f>
        <v>0</v>
      </c>
      <c r="Q353" s="249">
        <f>[15]B!AJ473</f>
        <v>0</v>
      </c>
      <c r="R353" s="246"/>
      <c r="S353" s="268"/>
      <c r="T353" s="268"/>
    </row>
    <row r="354" spans="1:22" s="3" customFormat="1" ht="15" customHeight="1" x14ac:dyDescent="0.15">
      <c r="A354" s="853" t="s">
        <v>144</v>
      </c>
      <c r="B354" s="854"/>
      <c r="C354" s="289">
        <f>[15]B!C958</f>
        <v>0</v>
      </c>
      <c r="D354" s="289">
        <f>[15]B!D958</f>
        <v>0</v>
      </c>
      <c r="E354" s="289">
        <f>[15]B!E958</f>
        <v>0</v>
      </c>
      <c r="F354" s="289">
        <f>[15]B!F958</f>
        <v>0</v>
      </c>
      <c r="G354" s="289">
        <f>[15]B!G958</f>
        <v>0</v>
      </c>
      <c r="H354" s="289">
        <f>[15]B!AA958</f>
        <v>0</v>
      </c>
      <c r="I354" s="289">
        <f>[15]B!AB958</f>
        <v>0</v>
      </c>
      <c r="J354" s="289">
        <f>[15]B!AC958</f>
        <v>0</v>
      </c>
      <c r="K354" s="289">
        <f>[15]B!AD958</f>
        <v>0</v>
      </c>
      <c r="L354" s="289">
        <f>[15]B!AE958</f>
        <v>0</v>
      </c>
      <c r="M354" s="289">
        <f>[15]B!AF958</f>
        <v>0</v>
      </c>
      <c r="N354" s="289">
        <f>[15]B!AG958</f>
        <v>0</v>
      </c>
      <c r="O354" s="289">
        <f>[15]B!AH958</f>
        <v>0</v>
      </c>
      <c r="P354" s="289">
        <f>[15]B!AI958</f>
        <v>555</v>
      </c>
      <c r="Q354" s="289">
        <f>[15]B!AJ958</f>
        <v>0</v>
      </c>
      <c r="R354" s="246"/>
      <c r="S354" s="275"/>
      <c r="T354" s="275"/>
    </row>
    <row r="355" spans="1:22" s="291" customFormat="1" ht="22.5" customHeight="1" x14ac:dyDescent="0.15">
      <c r="A355" s="12" t="s">
        <v>517</v>
      </c>
      <c r="B355" s="290"/>
      <c r="C355" s="290"/>
      <c r="R355" s="292"/>
      <c r="S355" s="292"/>
      <c r="T355" s="292"/>
    </row>
    <row r="356" spans="1:22" ht="24" customHeight="1" x14ac:dyDescent="0.15">
      <c r="A356" s="750" t="s">
        <v>518</v>
      </c>
      <c r="B356" s="835"/>
      <c r="C356" s="692" t="s">
        <v>0</v>
      </c>
      <c r="D356" s="771" t="s">
        <v>519</v>
      </c>
      <c r="E356" s="772"/>
      <c r="F356" s="772"/>
      <c r="G356" s="848"/>
      <c r="H356" s="837" t="s">
        <v>498</v>
      </c>
      <c r="I356" s="837"/>
      <c r="J356" s="838"/>
      <c r="K356" s="784" t="s">
        <v>499</v>
      </c>
      <c r="L356" s="784"/>
      <c r="M356" s="784"/>
      <c r="N356" s="785" t="s">
        <v>500</v>
      </c>
      <c r="O356" s="788" t="s">
        <v>501</v>
      </c>
      <c r="P356" s="789"/>
      <c r="Q356" s="751" t="s">
        <v>502</v>
      </c>
    </row>
    <row r="357" spans="1:22" ht="18" customHeight="1" x14ac:dyDescent="0.15">
      <c r="A357" s="750"/>
      <c r="B357" s="835"/>
      <c r="C357" s="693"/>
      <c r="D357" s="844" t="s">
        <v>503</v>
      </c>
      <c r="E357" s="846" t="s">
        <v>504</v>
      </c>
      <c r="F357" s="847"/>
      <c r="G357" s="844" t="s">
        <v>505</v>
      </c>
      <c r="H357" s="759" t="s">
        <v>506</v>
      </c>
      <c r="I357" s="761" t="s">
        <v>507</v>
      </c>
      <c r="J357" s="773" t="s">
        <v>508</v>
      </c>
      <c r="K357" s="775" t="s">
        <v>509</v>
      </c>
      <c r="L357" s="776" t="s">
        <v>510</v>
      </c>
      <c r="M357" s="777" t="s">
        <v>511</v>
      </c>
      <c r="N357" s="786"/>
      <c r="O357" s="778" t="s">
        <v>512</v>
      </c>
      <c r="P357" s="779" t="s">
        <v>513</v>
      </c>
      <c r="Q357" s="752"/>
      <c r="R357" s="236"/>
    </row>
    <row r="358" spans="1:22" ht="18" customHeight="1" x14ac:dyDescent="0.15">
      <c r="A358" s="750"/>
      <c r="B358" s="835"/>
      <c r="C358" s="770"/>
      <c r="D358" s="845"/>
      <c r="E358" s="237" t="s">
        <v>514</v>
      </c>
      <c r="F358" s="238" t="s">
        <v>515</v>
      </c>
      <c r="G358" s="845"/>
      <c r="H358" s="760"/>
      <c r="I358" s="762"/>
      <c r="J358" s="774"/>
      <c r="K358" s="775"/>
      <c r="L358" s="776"/>
      <c r="M358" s="777"/>
      <c r="N358" s="787"/>
      <c r="O358" s="778"/>
      <c r="P358" s="779"/>
      <c r="Q358" s="753"/>
      <c r="R358" s="236"/>
      <c r="U358" s="250"/>
      <c r="V358" s="250"/>
    </row>
    <row r="359" spans="1:22" ht="14.25" customHeight="1" x14ac:dyDescent="0.15">
      <c r="A359" s="293" t="s">
        <v>520</v>
      </c>
      <c r="B359" s="294"/>
      <c r="C359" s="295"/>
      <c r="D359" s="296"/>
      <c r="E359" s="297"/>
      <c r="F359" s="298"/>
      <c r="G359" s="299"/>
      <c r="H359" s="297"/>
      <c r="I359" s="300"/>
      <c r="J359" s="301"/>
      <c r="K359" s="302"/>
      <c r="L359" s="300"/>
      <c r="M359" s="301"/>
      <c r="N359" s="303"/>
      <c r="O359" s="302"/>
      <c r="P359" s="298"/>
      <c r="Q359" s="304"/>
      <c r="R359" s="305"/>
      <c r="U359" s="250"/>
    </row>
    <row r="360" spans="1:22" ht="15" customHeight="1" x14ac:dyDescent="0.15">
      <c r="A360" s="306" t="s">
        <v>521</v>
      </c>
      <c r="B360" s="307"/>
      <c r="C360" s="295"/>
      <c r="D360" s="296"/>
      <c r="E360" s="297"/>
      <c r="F360" s="298"/>
      <c r="G360" s="299"/>
      <c r="H360" s="297"/>
      <c r="I360" s="300"/>
      <c r="J360" s="301"/>
      <c r="K360" s="302"/>
      <c r="L360" s="300"/>
      <c r="M360" s="301"/>
      <c r="N360" s="303"/>
      <c r="O360" s="302"/>
      <c r="P360" s="298"/>
      <c r="Q360" s="304"/>
      <c r="R360" s="308"/>
      <c r="U360" s="250"/>
    </row>
    <row r="361" spans="1:22" ht="15" customHeight="1" x14ac:dyDescent="0.15">
      <c r="A361" s="790" t="s">
        <v>522</v>
      </c>
      <c r="B361" s="839"/>
      <c r="C361" s="229">
        <f>SUM([15]B!C770,[15]B!C777,[15]B!C781,[15]B!C788,[15]B!C797)</f>
        <v>0</v>
      </c>
      <c r="D361" s="229">
        <f>SUM([15]B!D770,[15]B!D777,[15]B!D781,[15]B!D788,[15]B!D797)</f>
        <v>0</v>
      </c>
      <c r="E361" s="229">
        <f>SUM([15]B!E770,[15]B!E777,[15]B!E781,[15]B!E788,[15]B!E797)</f>
        <v>0</v>
      </c>
      <c r="F361" s="229">
        <f>SUM([15]B!F770,[15]B!F777,[15]B!F781,[15]B!F788,[15]B!F797)</f>
        <v>0</v>
      </c>
      <c r="G361" s="229">
        <f>SUM([15]B!G770,[15]B!G777,[15]B!G781,[15]B!G788,[15]B!G797)</f>
        <v>0</v>
      </c>
      <c r="H361" s="229">
        <f>SUM([15]B!AA770,[15]B!AA777,[15]B!AA781,[15]B!AA788,[15]B!AA797)</f>
        <v>0</v>
      </c>
      <c r="I361" s="229">
        <f>SUM([15]B!AB770,[15]B!AB777,[15]B!AB781,[15]B!AB788,[15]B!AB797)</f>
        <v>0</v>
      </c>
      <c r="J361" s="229">
        <f>SUM([15]B!AC770,[15]B!AC777,[15]B!AC781,[15]B!AC788,[15]B!AC797)</f>
        <v>0</v>
      </c>
      <c r="K361" s="229">
        <f>SUM([15]B!AD770,[15]B!AD777,[15]B!AD781,[15]B!AD788,[15]B!AD797)</f>
        <v>0</v>
      </c>
      <c r="L361" s="229">
        <f>SUM([15]B!AE770,[15]B!AE777,[15]B!AE781,[15]B!AE788,[15]B!AE797)</f>
        <v>0</v>
      </c>
      <c r="M361" s="229">
        <f>SUM([15]B!AF770,[15]B!AF777,[15]B!AF781,[15]B!AF788,[15]B!AF797)</f>
        <v>0</v>
      </c>
      <c r="N361" s="229">
        <f>SUM([15]B!AG770,[15]B!AG777,[15]B!AG781,[15]B!AG788,[15]B!AG797)</f>
        <v>0</v>
      </c>
      <c r="O361" s="229">
        <f>SUM([15]B!AH770,[15]B!AH777,[15]B!AH781,[15]B!AH788,[15]B!AH797)</f>
        <v>0</v>
      </c>
      <c r="P361" s="229">
        <f>SUM([15]B!AI770,[15]B!AI777,[15]B!AI781,[15]B!AI788,[15]B!AI797)</f>
        <v>15</v>
      </c>
      <c r="Q361" s="229">
        <f>SUM([15]B!AJ770,[15]B!AJ777,[15]B!AJ781,[15]B!AJ788,[15]B!AJ797)</f>
        <v>0</v>
      </c>
      <c r="R361" s="246"/>
      <c r="U361" s="250"/>
    </row>
    <row r="362" spans="1:22" ht="15" customHeight="1" x14ac:dyDescent="0.15">
      <c r="A362" s="840" t="s">
        <v>523</v>
      </c>
      <c r="B362" s="841"/>
      <c r="C362" s="190">
        <f>SUM([15]B!C801,[15]B!C805,[15]B!C809,[15]B!C817,[15]B!C820)</f>
        <v>0</v>
      </c>
      <c r="D362" s="190">
        <f>SUM([15]B!D801,[15]B!D805,[15]B!D809,[15]B!D817,[15]B!D820)</f>
        <v>0</v>
      </c>
      <c r="E362" s="190">
        <f>SUM([15]B!E801,[15]B!E805,[15]B!E809,[15]B!E817,[15]B!E820)</f>
        <v>0</v>
      </c>
      <c r="F362" s="190">
        <f>SUM([15]B!F801,[15]B!F805,[15]B!F809,[15]B!F817,[15]B!F820)</f>
        <v>0</v>
      </c>
      <c r="G362" s="190">
        <f>SUM([15]B!G801,[15]B!G805,[15]B!G809,[15]B!G817,[15]B!G820)</f>
        <v>0</v>
      </c>
      <c r="H362" s="229">
        <f>SUM([15]B!AA801,[15]B!AA805,[15]B!AA809,[15]B!AA817,[15]B!AA820)</f>
        <v>0</v>
      </c>
      <c r="I362" s="229">
        <f>SUM([15]B!AB801,[15]B!AB805,[15]B!AB809,[15]B!AB817,[15]B!AB820)</f>
        <v>0</v>
      </c>
      <c r="J362" s="229">
        <f>SUM([15]B!AC801,[15]B!AC805,[15]B!AC809,[15]B!AC817,[15]B!AC820)</f>
        <v>0</v>
      </c>
      <c r="K362" s="229">
        <f>SUM([15]B!AD801,[15]B!AD805,[15]B!AD809,[15]B!AD817,[15]B!AD820)</f>
        <v>0</v>
      </c>
      <c r="L362" s="229">
        <f>SUM([15]B!AE801,[15]B!AE805,[15]B!AE809,[15]B!AE817,[15]B!AE820)</f>
        <v>0</v>
      </c>
      <c r="M362" s="229">
        <f>SUM([15]B!AF801,[15]B!AF805,[15]B!AF809,[15]B!AF817,[15]B!AF820)</f>
        <v>0</v>
      </c>
      <c r="N362" s="229">
        <f>SUM([15]B!AG801,[15]B!AG805,[15]B!AG809,[15]B!AG817,[15]B!AG820)</f>
        <v>0</v>
      </c>
      <c r="O362" s="229">
        <f>SUM([15]B!AH801,[15]B!AH805,[15]B!AH809,[15]B!AH817,[15]B!AH820)</f>
        <v>0</v>
      </c>
      <c r="P362" s="229">
        <f>SUM([15]B!AI801,[15]B!AI805,[15]B!AI809,[15]B!AI817,[15]B!AI820)</f>
        <v>1</v>
      </c>
      <c r="Q362" s="229">
        <f>SUM([15]B!AJ801,[15]B!AJ805,[15]B!AJ809,[15]B!AJ817,[15]B!AJ820)</f>
        <v>0</v>
      </c>
      <c r="R362" s="76"/>
      <c r="U362" s="250"/>
    </row>
    <row r="363" spans="1:22" ht="15" customHeight="1" x14ac:dyDescent="0.15">
      <c r="A363" s="309" t="s">
        <v>524</v>
      </c>
      <c r="B363" s="310"/>
      <c r="C363" s="311"/>
      <c r="D363" s="312"/>
      <c r="E363" s="313"/>
      <c r="F363" s="314"/>
      <c r="G363" s="315"/>
      <c r="H363" s="313"/>
      <c r="I363" s="316"/>
      <c r="J363" s="314"/>
      <c r="K363" s="313"/>
      <c r="L363" s="316"/>
      <c r="M363" s="314"/>
      <c r="N363" s="317"/>
      <c r="O363" s="313"/>
      <c r="P363" s="314"/>
      <c r="Q363" s="312"/>
      <c r="R363" s="246"/>
      <c r="U363" s="250"/>
    </row>
    <row r="364" spans="1:22" ht="15" customHeight="1" x14ac:dyDescent="0.15">
      <c r="A364" s="842" t="s">
        <v>525</v>
      </c>
      <c r="B364" s="843"/>
      <c r="C364" s="233">
        <f>[15]B!C828</f>
        <v>0</v>
      </c>
      <c r="D364" s="233">
        <f>[15]B!D828</f>
        <v>0</v>
      </c>
      <c r="E364" s="233">
        <f>[15]B!E828</f>
        <v>0</v>
      </c>
      <c r="F364" s="233">
        <f>[15]B!F828</f>
        <v>0</v>
      </c>
      <c r="G364" s="233">
        <f>[15]B!G828</f>
        <v>0</v>
      </c>
      <c r="H364" s="229">
        <f>[15]B!AA828</f>
        <v>0</v>
      </c>
      <c r="I364" s="229">
        <f>[15]B!AB828</f>
        <v>0</v>
      </c>
      <c r="J364" s="229">
        <f>[15]B!AC828</f>
        <v>0</v>
      </c>
      <c r="K364" s="229">
        <f>[15]B!AD828</f>
        <v>0</v>
      </c>
      <c r="L364" s="229">
        <f>[15]B!AE828</f>
        <v>0</v>
      </c>
      <c r="M364" s="229">
        <f>[15]B!AF828</f>
        <v>0</v>
      </c>
      <c r="N364" s="229">
        <f>[15]B!AG828</f>
        <v>0</v>
      </c>
      <c r="O364" s="229">
        <f>[15]B!AH828</f>
        <v>0</v>
      </c>
      <c r="P364" s="229">
        <f>[15]B!AI828</f>
        <v>2</v>
      </c>
      <c r="Q364" s="229">
        <f>[15]B!AJ828</f>
        <v>0</v>
      </c>
      <c r="R364" s="246"/>
      <c r="U364" s="250"/>
    </row>
    <row r="365" spans="1:22" ht="15" customHeight="1" x14ac:dyDescent="0.15">
      <c r="A365" s="318" t="s">
        <v>526</v>
      </c>
      <c r="B365" s="319"/>
      <c r="C365" s="311"/>
      <c r="D365" s="312"/>
      <c r="E365" s="313"/>
      <c r="F365" s="314"/>
      <c r="G365" s="315"/>
      <c r="H365" s="313"/>
      <c r="I365" s="316"/>
      <c r="J365" s="314"/>
      <c r="K365" s="313"/>
      <c r="L365" s="316"/>
      <c r="M365" s="314"/>
      <c r="N365" s="317"/>
      <c r="O365" s="313"/>
      <c r="P365" s="314"/>
      <c r="Q365" s="312"/>
      <c r="R365" s="246"/>
      <c r="U365" s="250"/>
    </row>
    <row r="366" spans="1:22" ht="15" customHeight="1" x14ac:dyDescent="0.15">
      <c r="A366" s="790" t="s">
        <v>527</v>
      </c>
      <c r="B366" s="839"/>
      <c r="C366" s="320">
        <f>[15]B!C833</f>
        <v>0</v>
      </c>
      <c r="D366" s="320">
        <f>[15]B!D833</f>
        <v>0</v>
      </c>
      <c r="E366" s="320">
        <f>[15]B!E833</f>
        <v>0</v>
      </c>
      <c r="F366" s="320">
        <f>[15]B!F833</f>
        <v>0</v>
      </c>
      <c r="G366" s="320">
        <f>[15]B!G833</f>
        <v>0</v>
      </c>
      <c r="H366" s="229">
        <f>[15]B!AA833</f>
        <v>0</v>
      </c>
      <c r="I366" s="229">
        <f>[15]B!AB833</f>
        <v>0</v>
      </c>
      <c r="J366" s="229">
        <f>[15]B!AC833</f>
        <v>0</v>
      </c>
      <c r="K366" s="229">
        <f>[15]B!AD833</f>
        <v>0</v>
      </c>
      <c r="L366" s="229">
        <f>[15]B!AE833</f>
        <v>0</v>
      </c>
      <c r="M366" s="229">
        <f>[15]B!AF833</f>
        <v>0</v>
      </c>
      <c r="N366" s="229">
        <f>[15]B!AG833</f>
        <v>0</v>
      </c>
      <c r="O366" s="229">
        <f>[15]B!AH833</f>
        <v>0</v>
      </c>
      <c r="P366" s="229">
        <f>[15]B!AI833</f>
        <v>0</v>
      </c>
      <c r="Q366" s="229">
        <f>[15]B!AJ833</f>
        <v>0</v>
      </c>
      <c r="R366" s="246"/>
      <c r="U366" s="250"/>
    </row>
    <row r="367" spans="1:22" ht="15" customHeight="1" x14ac:dyDescent="0.15">
      <c r="A367" s="831" t="s">
        <v>528</v>
      </c>
      <c r="B367" s="832"/>
      <c r="C367" s="321">
        <f>[15]B!C851</f>
        <v>0</v>
      </c>
      <c r="D367" s="321">
        <f>[15]B!D851</f>
        <v>0</v>
      </c>
      <c r="E367" s="321">
        <f>[15]B!E851</f>
        <v>0</v>
      </c>
      <c r="F367" s="321">
        <f>[15]B!F851</f>
        <v>0</v>
      </c>
      <c r="G367" s="321">
        <f>[15]B!G851</f>
        <v>0</v>
      </c>
      <c r="H367" s="229">
        <f>[15]B!AA851</f>
        <v>0</v>
      </c>
      <c r="I367" s="229">
        <f>[15]B!AB851</f>
        <v>0</v>
      </c>
      <c r="J367" s="229">
        <f>[15]B!AC851</f>
        <v>0</v>
      </c>
      <c r="K367" s="229">
        <f>[15]B!AD851</f>
        <v>0</v>
      </c>
      <c r="L367" s="229">
        <f>[15]B!AE851</f>
        <v>0</v>
      </c>
      <c r="M367" s="229">
        <f>[15]B!AF851</f>
        <v>0</v>
      </c>
      <c r="N367" s="229">
        <f>[15]B!AG851</f>
        <v>0</v>
      </c>
      <c r="O367" s="229">
        <f>[15]B!AH851</f>
        <v>0</v>
      </c>
      <c r="P367" s="229">
        <f>[15]B!AI851</f>
        <v>0</v>
      </c>
      <c r="Q367" s="229">
        <f>[15]B!AJ851</f>
        <v>0</v>
      </c>
      <c r="R367" s="246"/>
      <c r="U367" s="250"/>
    </row>
    <row r="368" spans="1:22" ht="15" customHeight="1" x14ac:dyDescent="0.15">
      <c r="A368" s="831" t="s">
        <v>529</v>
      </c>
      <c r="B368" s="832"/>
      <c r="C368" s="321">
        <f>[15]B!C869</f>
        <v>0</v>
      </c>
      <c r="D368" s="321">
        <f>[15]B!D869</f>
        <v>0</v>
      </c>
      <c r="E368" s="321">
        <f>[15]B!E869</f>
        <v>0</v>
      </c>
      <c r="F368" s="321">
        <f>[15]B!F869</f>
        <v>0</v>
      </c>
      <c r="G368" s="321">
        <f>[15]B!G869</f>
        <v>0</v>
      </c>
      <c r="H368" s="229">
        <f>[15]B!AA869</f>
        <v>0</v>
      </c>
      <c r="I368" s="229">
        <f>[15]B!AB869</f>
        <v>0</v>
      </c>
      <c r="J368" s="229">
        <f>[15]B!AC869</f>
        <v>0</v>
      </c>
      <c r="K368" s="229">
        <f>[15]B!AD869</f>
        <v>0</v>
      </c>
      <c r="L368" s="229">
        <f>[15]B!AE869</f>
        <v>0</v>
      </c>
      <c r="M368" s="229">
        <f>[15]B!AF869</f>
        <v>0</v>
      </c>
      <c r="N368" s="229">
        <f>[15]B!AG869</f>
        <v>0</v>
      </c>
      <c r="O368" s="229">
        <f>[15]B!AH869</f>
        <v>0</v>
      </c>
      <c r="P368" s="229">
        <f>[15]B!AI869</f>
        <v>0</v>
      </c>
      <c r="Q368" s="229">
        <f>[15]B!AJ869</f>
        <v>0</v>
      </c>
      <c r="R368" s="246"/>
      <c r="U368" s="250"/>
    </row>
    <row r="369" spans="1:24" ht="15" customHeight="1" x14ac:dyDescent="0.15">
      <c r="A369" s="833" t="s">
        <v>530</v>
      </c>
      <c r="B369" s="834"/>
      <c r="C369" s="322">
        <f>SUM(C361+C362+C364+C366+C367+C368)</f>
        <v>0</v>
      </c>
      <c r="D369" s="322">
        <f t="shared" ref="D369:Q369" si="5">SUM(D361+D362+D364+D366+D367+D368)</f>
        <v>0</v>
      </c>
      <c r="E369" s="322">
        <f t="shared" si="5"/>
        <v>0</v>
      </c>
      <c r="F369" s="322">
        <f t="shared" si="5"/>
        <v>0</v>
      </c>
      <c r="G369" s="322">
        <f t="shared" si="5"/>
        <v>0</v>
      </c>
      <c r="H369" s="322">
        <f t="shared" si="5"/>
        <v>0</v>
      </c>
      <c r="I369" s="322">
        <f t="shared" si="5"/>
        <v>0</v>
      </c>
      <c r="J369" s="322">
        <f t="shared" si="5"/>
        <v>0</v>
      </c>
      <c r="K369" s="322">
        <f t="shared" si="5"/>
        <v>0</v>
      </c>
      <c r="L369" s="322">
        <f t="shared" si="5"/>
        <v>0</v>
      </c>
      <c r="M369" s="322">
        <f t="shared" si="5"/>
        <v>0</v>
      </c>
      <c r="N369" s="322">
        <f t="shared" si="5"/>
        <v>0</v>
      </c>
      <c r="O369" s="322">
        <f t="shared" si="5"/>
        <v>0</v>
      </c>
      <c r="P369" s="322">
        <f t="shared" si="5"/>
        <v>18</v>
      </c>
      <c r="Q369" s="322">
        <f t="shared" si="5"/>
        <v>0</v>
      </c>
      <c r="R369" s="246"/>
      <c r="U369" s="250"/>
    </row>
    <row r="370" spans="1:24" s="328" customFormat="1" ht="24.95" customHeight="1" x14ac:dyDescent="0.15">
      <c r="A370" s="323" t="s">
        <v>531</v>
      </c>
      <c r="B370" s="324"/>
      <c r="C370" s="324"/>
      <c r="D370" s="325"/>
      <c r="E370" s="325"/>
      <c r="F370" s="325"/>
      <c r="G370" s="325"/>
      <c r="H370" s="325"/>
      <c r="I370" s="325"/>
      <c r="J370" s="325"/>
      <c r="K370" s="325"/>
      <c r="L370" s="325"/>
      <c r="M370" s="325"/>
      <c r="N370" s="325"/>
      <c r="O370" s="326"/>
      <c r="P370" s="326"/>
      <c r="Q370" s="326"/>
      <c r="R370" s="326"/>
      <c r="S370" s="327"/>
      <c r="X370" s="5"/>
    </row>
    <row r="371" spans="1:24" ht="24" customHeight="1" x14ac:dyDescent="0.15">
      <c r="A371" s="750" t="s">
        <v>532</v>
      </c>
      <c r="B371" s="835"/>
      <c r="C371" s="692" t="s">
        <v>0</v>
      </c>
      <c r="D371" s="836" t="s">
        <v>519</v>
      </c>
      <c r="E371" s="836"/>
      <c r="F371" s="836"/>
      <c r="G371" s="836"/>
      <c r="H371" s="837" t="s">
        <v>498</v>
      </c>
      <c r="I371" s="837"/>
      <c r="J371" s="838"/>
      <c r="K371" s="784" t="s">
        <v>499</v>
      </c>
      <c r="L371" s="784"/>
      <c r="M371" s="784"/>
      <c r="N371" s="785" t="s">
        <v>500</v>
      </c>
      <c r="O371" s="788" t="s">
        <v>501</v>
      </c>
      <c r="P371" s="789"/>
      <c r="Q371" s="751" t="s">
        <v>502</v>
      </c>
      <c r="S371" s="236"/>
    </row>
    <row r="372" spans="1:24" ht="18" customHeight="1" x14ac:dyDescent="0.15">
      <c r="A372" s="750"/>
      <c r="B372" s="835"/>
      <c r="C372" s="693"/>
      <c r="D372" s="754" t="s">
        <v>492</v>
      </c>
      <c r="E372" s="827" t="s">
        <v>504</v>
      </c>
      <c r="F372" s="828"/>
      <c r="G372" s="829" t="s">
        <v>533</v>
      </c>
      <c r="H372" s="759" t="s">
        <v>506</v>
      </c>
      <c r="I372" s="761" t="s">
        <v>507</v>
      </c>
      <c r="J372" s="773" t="s">
        <v>508</v>
      </c>
      <c r="K372" s="775" t="s">
        <v>509</v>
      </c>
      <c r="L372" s="776" t="s">
        <v>510</v>
      </c>
      <c r="M372" s="777" t="s">
        <v>511</v>
      </c>
      <c r="N372" s="786"/>
      <c r="O372" s="778" t="s">
        <v>512</v>
      </c>
      <c r="P372" s="779" t="s">
        <v>513</v>
      </c>
      <c r="Q372" s="752"/>
    </row>
    <row r="373" spans="1:24" ht="18" customHeight="1" x14ac:dyDescent="0.15">
      <c r="A373" s="750"/>
      <c r="B373" s="835"/>
      <c r="C373" s="770"/>
      <c r="D373" s="755"/>
      <c r="E373" s="237" t="s">
        <v>514</v>
      </c>
      <c r="F373" s="238" t="s">
        <v>515</v>
      </c>
      <c r="G373" s="830"/>
      <c r="H373" s="760"/>
      <c r="I373" s="762"/>
      <c r="J373" s="774"/>
      <c r="K373" s="775"/>
      <c r="L373" s="776"/>
      <c r="M373" s="777"/>
      <c r="N373" s="787"/>
      <c r="O373" s="778"/>
      <c r="P373" s="779"/>
      <c r="Q373" s="753"/>
    </row>
    <row r="374" spans="1:24" ht="15" customHeight="1" x14ac:dyDescent="0.15">
      <c r="A374" s="329">
        <v>1901023</v>
      </c>
      <c r="B374" s="330" t="s">
        <v>456</v>
      </c>
      <c r="C374" s="331">
        <f>[15]B!C2101</f>
        <v>0</v>
      </c>
      <c r="D374" s="332">
        <f>[15]B!D2101</f>
        <v>0</v>
      </c>
      <c r="E374" s="332">
        <f>[15]B!E2101</f>
        <v>0</v>
      </c>
      <c r="F374" s="332">
        <f>[15]B!F2101</f>
        <v>0</v>
      </c>
      <c r="G374" s="332">
        <f>[15]B!G2101</f>
        <v>0</v>
      </c>
      <c r="H374" s="332">
        <f>[15]B!AA2101</f>
        <v>0</v>
      </c>
      <c r="I374" s="332">
        <f>[15]B!AB2101</f>
        <v>0</v>
      </c>
      <c r="J374" s="332">
        <f>[15]B!AC2101</f>
        <v>0</v>
      </c>
      <c r="K374" s="332">
        <f>[15]B!AD2101</f>
        <v>0</v>
      </c>
      <c r="L374" s="332">
        <f>[15]B!AE2101</f>
        <v>0</v>
      </c>
      <c r="M374" s="332">
        <f>[15]B!AF2101</f>
        <v>0</v>
      </c>
      <c r="N374" s="332">
        <f>[15]B!AG2101</f>
        <v>0</v>
      </c>
      <c r="O374" s="332">
        <f>[15]B!AH2101</f>
        <v>0</v>
      </c>
      <c r="P374" s="332">
        <f>[15]B!AI2101</f>
        <v>0</v>
      </c>
      <c r="Q374" s="332">
        <f>[15]B!AJ2101</f>
        <v>0</v>
      </c>
      <c r="R374" s="246"/>
    </row>
    <row r="375" spans="1:24" ht="15" customHeight="1" x14ac:dyDescent="0.15">
      <c r="A375" s="333">
        <v>1901024</v>
      </c>
      <c r="B375" s="334" t="s">
        <v>457</v>
      </c>
      <c r="C375" s="332">
        <f>[15]B!C2102</f>
        <v>0</v>
      </c>
      <c r="D375" s="332">
        <f>[15]B!D2102</f>
        <v>0</v>
      </c>
      <c r="E375" s="332">
        <f>[15]B!E2102</f>
        <v>0</v>
      </c>
      <c r="F375" s="332">
        <f>[15]B!F2102</f>
        <v>0</v>
      </c>
      <c r="G375" s="332">
        <f>[15]B!G2102</f>
        <v>0</v>
      </c>
      <c r="H375" s="332">
        <f>[15]B!AA2102</f>
        <v>0</v>
      </c>
      <c r="I375" s="332">
        <f>[15]B!AB2102</f>
        <v>0</v>
      </c>
      <c r="J375" s="332">
        <f>[15]B!AC2102</f>
        <v>0</v>
      </c>
      <c r="K375" s="332">
        <f>[15]B!AD2102</f>
        <v>0</v>
      </c>
      <c r="L375" s="332">
        <f>[15]B!AE2102</f>
        <v>0</v>
      </c>
      <c r="M375" s="332">
        <f>[15]B!AF2102</f>
        <v>0</v>
      </c>
      <c r="N375" s="332">
        <f>[15]B!AG2102</f>
        <v>0</v>
      </c>
      <c r="O375" s="332">
        <f>[15]B!AH2102</f>
        <v>0</v>
      </c>
      <c r="P375" s="332">
        <f>[15]B!AI2102</f>
        <v>0</v>
      </c>
      <c r="Q375" s="332">
        <f>[15]B!AJ2102</f>
        <v>0</v>
      </c>
      <c r="R375" s="246"/>
    </row>
    <row r="376" spans="1:24" ht="15" customHeight="1" x14ac:dyDescent="0.15">
      <c r="A376" s="333">
        <v>1901025</v>
      </c>
      <c r="B376" s="334" t="s">
        <v>534</v>
      </c>
      <c r="C376" s="332">
        <f>[15]B!C2103</f>
        <v>0</v>
      </c>
      <c r="D376" s="332">
        <f>[15]B!D2103</f>
        <v>0</v>
      </c>
      <c r="E376" s="332">
        <f>[15]B!E2103</f>
        <v>0</v>
      </c>
      <c r="F376" s="332">
        <f>[15]B!F2103</f>
        <v>0</v>
      </c>
      <c r="G376" s="332">
        <f>[15]B!G2103</f>
        <v>0</v>
      </c>
      <c r="H376" s="332">
        <f>[15]B!AA2103</f>
        <v>0</v>
      </c>
      <c r="I376" s="332">
        <f>[15]B!AB2103</f>
        <v>0</v>
      </c>
      <c r="J376" s="332">
        <f>[15]B!AC2103</f>
        <v>0</v>
      </c>
      <c r="K376" s="332">
        <f>[15]B!AD2103</f>
        <v>0</v>
      </c>
      <c r="L376" s="332">
        <f>[15]B!AE2103</f>
        <v>0</v>
      </c>
      <c r="M376" s="332">
        <f>[15]B!AF2103</f>
        <v>0</v>
      </c>
      <c r="N376" s="332">
        <f>[15]B!AG2103</f>
        <v>0</v>
      </c>
      <c r="O376" s="332">
        <f>[15]B!AH2103</f>
        <v>0</v>
      </c>
      <c r="P376" s="332">
        <f>[15]B!AI2103</f>
        <v>0</v>
      </c>
      <c r="Q376" s="332">
        <f>[15]B!AJ2103</f>
        <v>0</v>
      </c>
      <c r="R376" s="246"/>
    </row>
    <row r="377" spans="1:24" ht="15" customHeight="1" x14ac:dyDescent="0.15">
      <c r="A377" s="333">
        <v>1901026</v>
      </c>
      <c r="B377" s="334" t="s">
        <v>461</v>
      </c>
      <c r="C377" s="332">
        <f>[15]B!C2104</f>
        <v>0</v>
      </c>
      <c r="D377" s="332">
        <f>[15]B!D2104</f>
        <v>0</v>
      </c>
      <c r="E377" s="332">
        <f>[15]B!E2104</f>
        <v>0</v>
      </c>
      <c r="F377" s="332">
        <f>[15]B!F2104</f>
        <v>0</v>
      </c>
      <c r="G377" s="332">
        <f>[15]B!G2104</f>
        <v>0</v>
      </c>
      <c r="H377" s="332">
        <f>[15]B!AA2104</f>
        <v>0</v>
      </c>
      <c r="I377" s="332">
        <f>[15]B!AB2104</f>
        <v>0</v>
      </c>
      <c r="J377" s="332">
        <f>[15]B!AC2104</f>
        <v>0</v>
      </c>
      <c r="K377" s="332">
        <f>[15]B!AD2104</f>
        <v>0</v>
      </c>
      <c r="L377" s="332">
        <f>[15]B!AE2104</f>
        <v>0</v>
      </c>
      <c r="M377" s="332">
        <f>[15]B!AF2104</f>
        <v>0</v>
      </c>
      <c r="N377" s="332">
        <f>[15]B!AG2104</f>
        <v>0</v>
      </c>
      <c r="O377" s="332">
        <f>[15]B!AH2104</f>
        <v>0</v>
      </c>
      <c r="P377" s="332">
        <f>[15]B!AI2104</f>
        <v>0</v>
      </c>
      <c r="Q377" s="332">
        <f>[15]B!AJ2104</f>
        <v>0</v>
      </c>
      <c r="R377" s="246"/>
    </row>
    <row r="378" spans="1:24" ht="15" customHeight="1" x14ac:dyDescent="0.15">
      <c r="A378" s="333">
        <v>1901126</v>
      </c>
      <c r="B378" s="334" t="s">
        <v>462</v>
      </c>
      <c r="C378" s="332">
        <f>[15]B!C2105</f>
        <v>0</v>
      </c>
      <c r="D378" s="332">
        <f>[15]B!D2105</f>
        <v>0</v>
      </c>
      <c r="E378" s="332">
        <f>[15]B!E2105</f>
        <v>0</v>
      </c>
      <c r="F378" s="332">
        <f>[15]B!F2105</f>
        <v>0</v>
      </c>
      <c r="G378" s="332">
        <f>[15]B!G2105</f>
        <v>0</v>
      </c>
      <c r="H378" s="332">
        <f>[15]B!AA2105</f>
        <v>0</v>
      </c>
      <c r="I378" s="332">
        <f>[15]B!AB2105</f>
        <v>0</v>
      </c>
      <c r="J378" s="332">
        <f>[15]B!AC2105</f>
        <v>0</v>
      </c>
      <c r="K378" s="332">
        <f>[15]B!AD2105</f>
        <v>0</v>
      </c>
      <c r="L378" s="332">
        <f>[15]B!AE2105</f>
        <v>0</v>
      </c>
      <c r="M378" s="332">
        <f>[15]B!AF2105</f>
        <v>0</v>
      </c>
      <c r="N378" s="332">
        <f>[15]B!AG2105</f>
        <v>0</v>
      </c>
      <c r="O378" s="332">
        <f>[15]B!AH2105</f>
        <v>0</v>
      </c>
      <c r="P378" s="332">
        <f>[15]B!AI2105</f>
        <v>0</v>
      </c>
      <c r="Q378" s="332">
        <f>[15]B!AJ2105</f>
        <v>0</v>
      </c>
      <c r="R378" s="246"/>
    </row>
    <row r="379" spans="1:24" ht="15" customHeight="1" x14ac:dyDescent="0.15">
      <c r="A379" s="333">
        <v>1901027</v>
      </c>
      <c r="B379" s="334" t="s">
        <v>535</v>
      </c>
      <c r="C379" s="332">
        <f>[15]B!C2106</f>
        <v>0</v>
      </c>
      <c r="D379" s="332">
        <f>[15]B!D2106</f>
        <v>0</v>
      </c>
      <c r="E379" s="332">
        <f>[15]B!E2106</f>
        <v>0</v>
      </c>
      <c r="F379" s="332">
        <f>[15]B!F2106</f>
        <v>0</v>
      </c>
      <c r="G379" s="332">
        <f>[15]B!G2106</f>
        <v>0</v>
      </c>
      <c r="H379" s="332">
        <f>[15]B!AA2106</f>
        <v>0</v>
      </c>
      <c r="I379" s="332">
        <f>[15]B!AB2106</f>
        <v>0</v>
      </c>
      <c r="J379" s="332">
        <f>[15]B!AC2106</f>
        <v>0</v>
      </c>
      <c r="K379" s="332">
        <f>[15]B!AD2106</f>
        <v>0</v>
      </c>
      <c r="L379" s="332">
        <f>[15]B!AE2106</f>
        <v>0</v>
      </c>
      <c r="M379" s="332">
        <f>[15]B!AF2106</f>
        <v>0</v>
      </c>
      <c r="N379" s="332">
        <f>[15]B!AG2106</f>
        <v>0</v>
      </c>
      <c r="O379" s="332">
        <f>[15]B!AH2106</f>
        <v>0</v>
      </c>
      <c r="P379" s="332">
        <f>[15]B!AI2106</f>
        <v>0</v>
      </c>
      <c r="Q379" s="332">
        <f>[15]B!AJ2106</f>
        <v>0</v>
      </c>
      <c r="R379" s="246"/>
    </row>
    <row r="380" spans="1:24" ht="15" customHeight="1" x14ac:dyDescent="0.15">
      <c r="A380" s="333">
        <v>1901028</v>
      </c>
      <c r="B380" s="334" t="s">
        <v>466</v>
      </c>
      <c r="C380" s="332">
        <f>[15]B!C2107</f>
        <v>0</v>
      </c>
      <c r="D380" s="332">
        <f>[15]B!D2107</f>
        <v>0</v>
      </c>
      <c r="E380" s="332">
        <f>[15]B!E2107</f>
        <v>0</v>
      </c>
      <c r="F380" s="332">
        <f>[15]B!F2107</f>
        <v>0</v>
      </c>
      <c r="G380" s="332">
        <f>[15]B!G2107</f>
        <v>0</v>
      </c>
      <c r="H380" s="332">
        <f>[15]B!AA2107</f>
        <v>0</v>
      </c>
      <c r="I380" s="332">
        <f>[15]B!AB2107</f>
        <v>0</v>
      </c>
      <c r="J380" s="332">
        <f>[15]B!AC2107</f>
        <v>0</v>
      </c>
      <c r="K380" s="332">
        <f>[15]B!AD2107</f>
        <v>0</v>
      </c>
      <c r="L380" s="332">
        <f>[15]B!AE2107</f>
        <v>0</v>
      </c>
      <c r="M380" s="332">
        <f>[15]B!AF2107</f>
        <v>0</v>
      </c>
      <c r="N380" s="332">
        <f>[15]B!AG2107</f>
        <v>0</v>
      </c>
      <c r="O380" s="332">
        <f>[15]B!AH2107</f>
        <v>0</v>
      </c>
      <c r="P380" s="332">
        <f>[15]B!AI2107</f>
        <v>0</v>
      </c>
      <c r="Q380" s="332">
        <f>[15]B!AJ2107</f>
        <v>0</v>
      </c>
      <c r="R380" s="246"/>
    </row>
    <row r="381" spans="1:24" ht="15" customHeight="1" x14ac:dyDescent="0.15">
      <c r="A381" s="335">
        <v>1901029</v>
      </c>
      <c r="B381" s="336" t="s">
        <v>467</v>
      </c>
      <c r="C381" s="337">
        <f>[15]B!C2108</f>
        <v>0</v>
      </c>
      <c r="D381" s="332">
        <f>[15]B!D2108</f>
        <v>0</v>
      </c>
      <c r="E381" s="332">
        <f>[15]B!E2108</f>
        <v>0</v>
      </c>
      <c r="F381" s="332">
        <f>[15]B!F2108</f>
        <v>0</v>
      </c>
      <c r="G381" s="332">
        <f>[15]B!G2108</f>
        <v>0</v>
      </c>
      <c r="H381" s="332">
        <f>[15]B!AA2108</f>
        <v>0</v>
      </c>
      <c r="I381" s="332">
        <f>[15]B!AB2108</f>
        <v>0</v>
      </c>
      <c r="J381" s="332">
        <f>[15]B!AC2108</f>
        <v>0</v>
      </c>
      <c r="K381" s="332">
        <f>[15]B!AD2108</f>
        <v>0</v>
      </c>
      <c r="L381" s="332">
        <f>[15]B!AE2108</f>
        <v>0</v>
      </c>
      <c r="M381" s="332">
        <f>[15]B!AF2108</f>
        <v>0</v>
      </c>
      <c r="N381" s="332">
        <f>[15]B!AG2108</f>
        <v>0</v>
      </c>
      <c r="O381" s="332">
        <f>[15]B!AH2108</f>
        <v>0</v>
      </c>
      <c r="P381" s="332">
        <f>[15]B!AI2108</f>
        <v>0</v>
      </c>
      <c r="Q381" s="332">
        <f>[15]B!AJ2108</f>
        <v>0</v>
      </c>
      <c r="R381" s="246"/>
    </row>
    <row r="382" spans="1:24" s="341" customFormat="1" ht="15" customHeight="1" x14ac:dyDescent="0.15">
      <c r="A382" s="816" t="s">
        <v>0</v>
      </c>
      <c r="B382" s="817"/>
      <c r="C382" s="338">
        <f>SUM(C374:C381)</f>
        <v>0</v>
      </c>
      <c r="D382" s="339">
        <f>SUM(D374:D381)</f>
        <v>0</v>
      </c>
      <c r="E382" s="340">
        <f t="shared" ref="E382:Q382" si="6">SUM(E374:E381)</f>
        <v>0</v>
      </c>
      <c r="F382" s="340">
        <f t="shared" si="6"/>
        <v>0</v>
      </c>
      <c r="G382" s="340">
        <f t="shared" si="6"/>
        <v>0</v>
      </c>
      <c r="H382" s="340">
        <f t="shared" si="6"/>
        <v>0</v>
      </c>
      <c r="I382" s="340">
        <f t="shared" si="6"/>
        <v>0</v>
      </c>
      <c r="J382" s="340">
        <f t="shared" si="6"/>
        <v>0</v>
      </c>
      <c r="K382" s="340">
        <f t="shared" si="6"/>
        <v>0</v>
      </c>
      <c r="L382" s="340">
        <f t="shared" si="6"/>
        <v>0</v>
      </c>
      <c r="M382" s="340">
        <f t="shared" si="6"/>
        <v>0</v>
      </c>
      <c r="N382" s="340">
        <f t="shared" si="6"/>
        <v>0</v>
      </c>
      <c r="O382" s="340">
        <f t="shared" si="6"/>
        <v>0</v>
      </c>
      <c r="P382" s="322">
        <f t="shared" si="6"/>
        <v>0</v>
      </c>
      <c r="Q382" s="322">
        <f t="shared" si="6"/>
        <v>0</v>
      </c>
      <c r="R382" s="246"/>
    </row>
    <row r="383" spans="1:24" ht="24.95" customHeight="1" x14ac:dyDescent="0.15">
      <c r="A383" s="818" t="s">
        <v>536</v>
      </c>
      <c r="B383" s="818"/>
      <c r="C383" s="342"/>
      <c r="D383" s="343"/>
      <c r="E383" s="343"/>
      <c r="F383" s="343"/>
      <c r="G383" s="343"/>
      <c r="H383" s="343"/>
      <c r="I383" s="343"/>
      <c r="J383" s="343"/>
      <c r="K383" s="343"/>
      <c r="L383" s="343"/>
      <c r="M383" s="343"/>
      <c r="N383" s="344"/>
      <c r="O383" s="345"/>
      <c r="P383" s="345"/>
    </row>
    <row r="384" spans="1:24" ht="15" customHeight="1" x14ac:dyDescent="0.15">
      <c r="A384" s="797" t="s">
        <v>537</v>
      </c>
      <c r="B384" s="798"/>
      <c r="C384" s="821" t="s">
        <v>7</v>
      </c>
      <c r="D384" s="763" t="s">
        <v>503</v>
      </c>
      <c r="E384" s="825" t="s">
        <v>538</v>
      </c>
      <c r="F384" s="825"/>
      <c r="G384" s="825"/>
      <c r="H384" s="825"/>
      <c r="I384" s="825"/>
      <c r="J384" s="826"/>
      <c r="K384" s="801" t="s">
        <v>539</v>
      </c>
      <c r="L384" s="804" t="s">
        <v>499</v>
      </c>
      <c r="M384" s="805"/>
      <c r="N384" s="806"/>
      <c r="O384" s="785" t="s">
        <v>500</v>
      </c>
      <c r="P384" s="810" t="s">
        <v>501</v>
      </c>
      <c r="Q384" s="811"/>
      <c r="R384" s="751" t="s">
        <v>502</v>
      </c>
    </row>
    <row r="385" spans="1:18" ht="15" customHeight="1" x14ac:dyDescent="0.15">
      <c r="A385" s="819"/>
      <c r="B385" s="820"/>
      <c r="C385" s="822"/>
      <c r="D385" s="824"/>
      <c r="E385" s="814" t="s">
        <v>540</v>
      </c>
      <c r="F385" s="815"/>
      <c r="G385" s="815"/>
      <c r="H385" s="815" t="s">
        <v>541</v>
      </c>
      <c r="I385" s="815"/>
      <c r="J385" s="815"/>
      <c r="K385" s="802"/>
      <c r="L385" s="807"/>
      <c r="M385" s="808"/>
      <c r="N385" s="809"/>
      <c r="O385" s="786"/>
      <c r="P385" s="812"/>
      <c r="Q385" s="813"/>
      <c r="R385" s="752"/>
    </row>
    <row r="386" spans="1:18" ht="45" customHeight="1" x14ac:dyDescent="0.15">
      <c r="A386" s="799"/>
      <c r="B386" s="800"/>
      <c r="C386" s="823"/>
      <c r="D386" s="764"/>
      <c r="E386" s="346" t="s">
        <v>514</v>
      </c>
      <c r="F386" s="347" t="s">
        <v>515</v>
      </c>
      <c r="G386" s="631" t="s">
        <v>533</v>
      </c>
      <c r="H386" s="346" t="s">
        <v>514</v>
      </c>
      <c r="I386" s="347" t="s">
        <v>515</v>
      </c>
      <c r="J386" s="631" t="s">
        <v>533</v>
      </c>
      <c r="K386" s="803"/>
      <c r="L386" s="349" t="s">
        <v>509</v>
      </c>
      <c r="M386" s="350" t="s">
        <v>510</v>
      </c>
      <c r="N386" s="351" t="s">
        <v>511</v>
      </c>
      <c r="O386" s="787"/>
      <c r="P386" s="352" t="s">
        <v>512</v>
      </c>
      <c r="Q386" s="353" t="s">
        <v>513</v>
      </c>
      <c r="R386" s="753"/>
    </row>
    <row r="387" spans="1:18" ht="15" customHeight="1" x14ac:dyDescent="0.15">
      <c r="A387" s="354" t="s">
        <v>542</v>
      </c>
      <c r="B387" s="355" t="s">
        <v>543</v>
      </c>
      <c r="C387" s="332">
        <f>[15]B!C1125</f>
        <v>5</v>
      </c>
      <c r="D387" s="332">
        <f>[15]B!H1125</f>
        <v>5</v>
      </c>
      <c r="E387" s="332">
        <f>[15]B!I1125</f>
        <v>5</v>
      </c>
      <c r="F387" s="332">
        <f>[15]B!J1125</f>
        <v>0</v>
      </c>
      <c r="G387" s="332">
        <f>[15]B!K1125</f>
        <v>0</v>
      </c>
      <c r="H387" s="332">
        <f>[15]B!L1125</f>
        <v>0</v>
      </c>
      <c r="I387" s="332">
        <f>[15]B!M1125</f>
        <v>0</v>
      </c>
      <c r="J387" s="332">
        <f>[15]B!N1125</f>
        <v>0</v>
      </c>
      <c r="K387" s="356"/>
      <c r="L387" s="332">
        <f>[15]B!AD1125</f>
        <v>0</v>
      </c>
      <c r="M387" s="332">
        <f>[15]B!AE1125</f>
        <v>0</v>
      </c>
      <c r="N387" s="332">
        <f>[15]B!AF1125</f>
        <v>0</v>
      </c>
      <c r="O387" s="332">
        <f>[15]B!AG1125</f>
        <v>0</v>
      </c>
      <c r="P387" s="332">
        <f>[15]B!AH1125</f>
        <v>0</v>
      </c>
      <c r="Q387" s="332">
        <f>[15]B!AI1125</f>
        <v>0</v>
      </c>
      <c r="R387" s="332">
        <f>[15]B!AJ1125</f>
        <v>0</v>
      </c>
    </row>
    <row r="388" spans="1:18" ht="15" customHeight="1" x14ac:dyDescent="0.15">
      <c r="A388" s="357" t="s">
        <v>544</v>
      </c>
      <c r="B388" s="358" t="s">
        <v>545</v>
      </c>
      <c r="C388" s="332">
        <f>[15]B!C1262</f>
        <v>153</v>
      </c>
      <c r="D388" s="332">
        <f>[15]B!H1262</f>
        <v>153</v>
      </c>
      <c r="E388" s="332">
        <f>[15]B!I1262</f>
        <v>152</v>
      </c>
      <c r="F388" s="332">
        <f>[15]B!J1262</f>
        <v>1</v>
      </c>
      <c r="G388" s="332">
        <f>[15]B!K1262</f>
        <v>0</v>
      </c>
      <c r="H388" s="332">
        <f>[15]B!L1262</f>
        <v>0</v>
      </c>
      <c r="I388" s="332">
        <f>[15]B!M1262</f>
        <v>0</v>
      </c>
      <c r="J388" s="332">
        <f>[15]B!N1262</f>
        <v>0</v>
      </c>
      <c r="K388" s="332">
        <v>36</v>
      </c>
      <c r="L388" s="332">
        <f>[15]B!AD1262</f>
        <v>3</v>
      </c>
      <c r="M388" s="332">
        <f>[15]B!AE1262</f>
        <v>105</v>
      </c>
      <c r="N388" s="332">
        <f>[15]B!AF1262</f>
        <v>0</v>
      </c>
      <c r="O388" s="332">
        <f>[15]B!AG1262</f>
        <v>0</v>
      </c>
      <c r="P388" s="332">
        <f>[15]B!AH1262</f>
        <v>0</v>
      </c>
      <c r="Q388" s="332">
        <f>[15]B!AI1262</f>
        <v>0</v>
      </c>
      <c r="R388" s="332">
        <f>[15]B!AJ1262</f>
        <v>1</v>
      </c>
    </row>
    <row r="389" spans="1:18" ht="15" customHeight="1" x14ac:dyDescent="0.15">
      <c r="A389" s="357" t="s">
        <v>112</v>
      </c>
      <c r="B389" s="358" t="s">
        <v>546</v>
      </c>
      <c r="C389" s="332">
        <f>[15]B!C1404</f>
        <v>37</v>
      </c>
      <c r="D389" s="332">
        <f>[15]B!H1404</f>
        <v>33</v>
      </c>
      <c r="E389" s="332">
        <f>[15]B!I1404</f>
        <v>26</v>
      </c>
      <c r="F389" s="332">
        <f>[15]B!J1404</f>
        <v>7</v>
      </c>
      <c r="G389" s="332">
        <f>[15]B!K1404</f>
        <v>0</v>
      </c>
      <c r="H389" s="332">
        <f>[15]B!L1404</f>
        <v>4</v>
      </c>
      <c r="I389" s="332">
        <f>[15]B!M1404</f>
        <v>0</v>
      </c>
      <c r="J389" s="332">
        <f>[15]B!N1404</f>
        <v>0</v>
      </c>
      <c r="K389" s="332">
        <v>21</v>
      </c>
      <c r="L389" s="332">
        <f>[15]B!AD1404</f>
        <v>0</v>
      </c>
      <c r="M389" s="332">
        <f>[15]B!AE1404</f>
        <v>0</v>
      </c>
      <c r="N389" s="332">
        <f>[15]B!AF1404</f>
        <v>0</v>
      </c>
      <c r="O389" s="332">
        <f>[15]B!AG1404</f>
        <v>0</v>
      </c>
      <c r="P389" s="332">
        <f>[15]B!AH1404</f>
        <v>0</v>
      </c>
      <c r="Q389" s="332">
        <f>[15]B!AI1404</f>
        <v>0</v>
      </c>
      <c r="R389" s="332">
        <f>[15]B!AJ1404</f>
        <v>7</v>
      </c>
    </row>
    <row r="390" spans="1:18" ht="15" customHeight="1" x14ac:dyDescent="0.15">
      <c r="A390" s="357" t="s">
        <v>114</v>
      </c>
      <c r="B390" s="358" t="s">
        <v>547</v>
      </c>
      <c r="C390" s="332">
        <f>[15]B!C1468</f>
        <v>5</v>
      </c>
      <c r="D390" s="332">
        <f>[15]B!H1468</f>
        <v>5</v>
      </c>
      <c r="E390" s="332">
        <f>[15]B!I1468</f>
        <v>5</v>
      </c>
      <c r="F390" s="332">
        <f>[15]B!J1468</f>
        <v>0</v>
      </c>
      <c r="G390" s="332">
        <f>[15]B!K1468</f>
        <v>0</v>
      </c>
      <c r="H390" s="332">
        <f>[15]B!L1468</f>
        <v>0</v>
      </c>
      <c r="I390" s="332">
        <f>[15]B!M1468</f>
        <v>0</v>
      </c>
      <c r="J390" s="332">
        <f>[15]B!N1468</f>
        <v>0</v>
      </c>
      <c r="K390" s="332">
        <v>1</v>
      </c>
      <c r="L390" s="332">
        <f>[15]B!AD1468</f>
        <v>0</v>
      </c>
      <c r="M390" s="332">
        <f>[15]B!AE1468</f>
        <v>0</v>
      </c>
      <c r="N390" s="332">
        <f>[15]B!AF1468</f>
        <v>0</v>
      </c>
      <c r="O390" s="332">
        <f>[15]B!AG1468</f>
        <v>0</v>
      </c>
      <c r="P390" s="332">
        <f>[15]B!AH1468</f>
        <v>0</v>
      </c>
      <c r="Q390" s="332">
        <f>[15]B!AI1468</f>
        <v>0</v>
      </c>
      <c r="R390" s="332">
        <f>[15]B!AJ1468</f>
        <v>0</v>
      </c>
    </row>
    <row r="391" spans="1:18" ht="15" customHeight="1" x14ac:dyDescent="0.15">
      <c r="A391" s="357" t="s">
        <v>116</v>
      </c>
      <c r="B391" s="358" t="s">
        <v>548</v>
      </c>
      <c r="C391" s="332">
        <f>[15]B!C1537</f>
        <v>36</v>
      </c>
      <c r="D391" s="332">
        <f>[15]B!H1537</f>
        <v>35</v>
      </c>
      <c r="E391" s="332">
        <f>[15]B!I1537</f>
        <v>34</v>
      </c>
      <c r="F391" s="332">
        <f>[15]B!J1537</f>
        <v>1</v>
      </c>
      <c r="G391" s="332">
        <f>[15]B!K1537</f>
        <v>1</v>
      </c>
      <c r="H391" s="332">
        <f>[15]B!L1537</f>
        <v>0</v>
      </c>
      <c r="I391" s="332">
        <f>[15]B!M1537</f>
        <v>0</v>
      </c>
      <c r="J391" s="332">
        <f>[15]B!N1537</f>
        <v>0</v>
      </c>
      <c r="K391" s="332">
        <v>21</v>
      </c>
      <c r="L391" s="332">
        <f>[15]B!AD1537</f>
        <v>0</v>
      </c>
      <c r="M391" s="332">
        <f>[15]B!AE1537</f>
        <v>0</v>
      </c>
      <c r="N391" s="332">
        <f>[15]B!AF1537</f>
        <v>0</v>
      </c>
      <c r="O391" s="332">
        <f>[15]B!AG1537</f>
        <v>0</v>
      </c>
      <c r="P391" s="332">
        <f>[15]B!AH1537</f>
        <v>0</v>
      </c>
      <c r="Q391" s="332">
        <f>[15]B!AI1537</f>
        <v>0</v>
      </c>
      <c r="R391" s="332">
        <f>[15]B!AJ1537</f>
        <v>2</v>
      </c>
    </row>
    <row r="392" spans="1:18" ht="15" customHeight="1" x14ac:dyDescent="0.15">
      <c r="A392" s="357" t="s">
        <v>549</v>
      </c>
      <c r="B392" s="358" t="s">
        <v>550</v>
      </c>
      <c r="C392" s="332">
        <f>[15]B!C1582</f>
        <v>57</v>
      </c>
      <c r="D392" s="332">
        <f>[15]B!H1582</f>
        <v>54</v>
      </c>
      <c r="E392" s="332">
        <f>[15]B!I1582</f>
        <v>48</v>
      </c>
      <c r="F392" s="332">
        <f>[15]B!J1582</f>
        <v>6</v>
      </c>
      <c r="G392" s="332">
        <f>[15]B!K1582</f>
        <v>2</v>
      </c>
      <c r="H392" s="332">
        <f>[15]B!L1582</f>
        <v>0</v>
      </c>
      <c r="I392" s="332">
        <f>[15]B!M1582</f>
        <v>1</v>
      </c>
      <c r="J392" s="332">
        <f>[15]B!N1582</f>
        <v>0</v>
      </c>
      <c r="K392" s="332">
        <v>56</v>
      </c>
      <c r="L392" s="332">
        <f>[15]B!AD1582</f>
        <v>0</v>
      </c>
      <c r="M392" s="332">
        <f>[15]B!AE1582</f>
        <v>0</v>
      </c>
      <c r="N392" s="332">
        <f>[15]B!AF1582</f>
        <v>0</v>
      </c>
      <c r="O392" s="332">
        <f>[15]B!AG1582</f>
        <v>0</v>
      </c>
      <c r="P392" s="332">
        <f>[15]B!AH1582</f>
        <v>0</v>
      </c>
      <c r="Q392" s="332">
        <f>[15]B!AI1582</f>
        <v>0</v>
      </c>
      <c r="R392" s="332">
        <f>[15]B!AJ1582</f>
        <v>7</v>
      </c>
    </row>
    <row r="393" spans="1:18" ht="15" customHeight="1" x14ac:dyDescent="0.15">
      <c r="A393" s="357" t="s">
        <v>123</v>
      </c>
      <c r="B393" s="358" t="s">
        <v>551</v>
      </c>
      <c r="C393" s="332">
        <f>[15]B!C1800</f>
        <v>5</v>
      </c>
      <c r="D393" s="332">
        <f>[15]B!H1800</f>
        <v>4</v>
      </c>
      <c r="E393" s="332">
        <f>[15]B!I1800</f>
        <v>4</v>
      </c>
      <c r="F393" s="332">
        <f>[15]B!J1800</f>
        <v>0</v>
      </c>
      <c r="G393" s="332">
        <f>[15]B!K1800</f>
        <v>0</v>
      </c>
      <c r="H393" s="332">
        <f>[15]B!L1800</f>
        <v>1</v>
      </c>
      <c r="I393" s="332">
        <f>[15]B!M1800</f>
        <v>0</v>
      </c>
      <c r="J393" s="332">
        <f>[15]B!N1800</f>
        <v>0</v>
      </c>
      <c r="K393" s="332">
        <v>2</v>
      </c>
      <c r="L393" s="332">
        <f>[15]B!AD1800</f>
        <v>0</v>
      </c>
      <c r="M393" s="332">
        <f>[15]B!AE1800</f>
        <v>0</v>
      </c>
      <c r="N393" s="332">
        <f>[15]B!AF1800</f>
        <v>0</v>
      </c>
      <c r="O393" s="332">
        <f>[15]B!AG1800</f>
        <v>0</v>
      </c>
      <c r="P393" s="332">
        <f>[15]B!AH1800</f>
        <v>0</v>
      </c>
      <c r="Q393" s="332">
        <f>[15]B!AI1800</f>
        <v>0</v>
      </c>
      <c r="R393" s="332">
        <f>[15]B!AJ1800</f>
        <v>0</v>
      </c>
    </row>
    <row r="394" spans="1:18" ht="15" customHeight="1" x14ac:dyDescent="0.15">
      <c r="A394" s="357" t="s">
        <v>552</v>
      </c>
      <c r="B394" s="358" t="s">
        <v>553</v>
      </c>
      <c r="C394" s="332">
        <f>[15]B!C1870</f>
        <v>5</v>
      </c>
      <c r="D394" s="332">
        <f>[15]B!H1870</f>
        <v>4</v>
      </c>
      <c r="E394" s="332">
        <f>[15]B!I1870</f>
        <v>4</v>
      </c>
      <c r="F394" s="332">
        <f>[15]B!J1870</f>
        <v>0</v>
      </c>
      <c r="G394" s="332">
        <f>[15]B!K1870</f>
        <v>0</v>
      </c>
      <c r="H394" s="332">
        <f>[15]B!L1870</f>
        <v>1</v>
      </c>
      <c r="I394" s="332">
        <f>[15]B!M1870</f>
        <v>0</v>
      </c>
      <c r="J394" s="332">
        <f>[15]B!N1870</f>
        <v>0</v>
      </c>
      <c r="K394" s="332">
        <v>2</v>
      </c>
      <c r="L394" s="332">
        <f>[15]B!AD1870</f>
        <v>0</v>
      </c>
      <c r="M394" s="332">
        <f>[15]B!AE1870</f>
        <v>0</v>
      </c>
      <c r="N394" s="332">
        <f>[15]B!AF1870</f>
        <v>0</v>
      </c>
      <c r="O394" s="332">
        <f>[15]B!AG1870</f>
        <v>0</v>
      </c>
      <c r="P394" s="332">
        <f>[15]B!AH1870</f>
        <v>0</v>
      </c>
      <c r="Q394" s="332">
        <f>[15]B!AI1870</f>
        <v>0</v>
      </c>
      <c r="R394" s="332">
        <f>[15]B!AJ1870</f>
        <v>0</v>
      </c>
    </row>
    <row r="395" spans="1:18" ht="15" customHeight="1" x14ac:dyDescent="0.15">
      <c r="A395" s="357" t="s">
        <v>554</v>
      </c>
      <c r="B395" s="358" t="s">
        <v>555</v>
      </c>
      <c r="C395" s="332">
        <f>[15]B!C2032</f>
        <v>229</v>
      </c>
      <c r="D395" s="332">
        <f>[15]B!H2032</f>
        <v>193</v>
      </c>
      <c r="E395" s="332">
        <f>[15]B!I2032</f>
        <v>165</v>
      </c>
      <c r="F395" s="332">
        <f>[15]B!J2032</f>
        <v>28</v>
      </c>
      <c r="G395" s="332">
        <f>[15]B!K2032</f>
        <v>4</v>
      </c>
      <c r="H395" s="332">
        <f>[15]B!L2032</f>
        <v>29</v>
      </c>
      <c r="I395" s="332">
        <f>[15]B!M2032</f>
        <v>2</v>
      </c>
      <c r="J395" s="332">
        <f>[15]B!N2032</f>
        <v>1</v>
      </c>
      <c r="K395" s="359"/>
      <c r="L395" s="332">
        <f>[15]B!AD2032</f>
        <v>0</v>
      </c>
      <c r="M395" s="332">
        <f>[15]B!AE2032</f>
        <v>21</v>
      </c>
      <c r="N395" s="332">
        <f>[15]B!AF2032</f>
        <v>0</v>
      </c>
      <c r="O395" s="332">
        <f>[15]B!AG2032</f>
        <v>0</v>
      </c>
      <c r="P395" s="332">
        <f>[15]B!AH2032</f>
        <v>0</v>
      </c>
      <c r="Q395" s="332">
        <f>[15]B!AI2032</f>
        <v>0</v>
      </c>
      <c r="R395" s="332">
        <f>[15]B!AJ2032</f>
        <v>26</v>
      </c>
    </row>
    <row r="396" spans="1:18" ht="15" customHeight="1" x14ac:dyDescent="0.15">
      <c r="A396" s="357" t="s">
        <v>129</v>
      </c>
      <c r="B396" s="358" t="s">
        <v>556</v>
      </c>
      <c r="C396" s="332">
        <f>[15]B!C2071</f>
        <v>11</v>
      </c>
      <c r="D396" s="332">
        <f>[15]B!H2071</f>
        <v>11</v>
      </c>
      <c r="E396" s="332">
        <f>[15]B!I2071</f>
        <v>4</v>
      </c>
      <c r="F396" s="332">
        <f>[15]B!J2071</f>
        <v>7</v>
      </c>
      <c r="G396" s="332">
        <f>[15]B!K2071</f>
        <v>0</v>
      </c>
      <c r="H396" s="332">
        <f>[15]B!L2071</f>
        <v>0</v>
      </c>
      <c r="I396" s="332">
        <f>[15]B!M2071</f>
        <v>0</v>
      </c>
      <c r="J396" s="332">
        <f>[15]B!N2071</f>
        <v>0</v>
      </c>
      <c r="K396" s="332">
        <v>3</v>
      </c>
      <c r="L396" s="332">
        <f>[15]B!AD2071</f>
        <v>0</v>
      </c>
      <c r="M396" s="332">
        <f>[15]B!AE2071</f>
        <v>0</v>
      </c>
      <c r="N396" s="332">
        <f>[15]B!AF2071</f>
        <v>0</v>
      </c>
      <c r="O396" s="332">
        <f>[15]B!AG2071</f>
        <v>0</v>
      </c>
      <c r="P396" s="332">
        <f>[15]B!AH2071</f>
        <v>0</v>
      </c>
      <c r="Q396" s="332">
        <f>[15]B!AI2071</f>
        <v>0</v>
      </c>
      <c r="R396" s="332">
        <f>[15]B!AJ2071</f>
        <v>6</v>
      </c>
    </row>
    <row r="397" spans="1:18" ht="15" customHeight="1" x14ac:dyDescent="0.15">
      <c r="A397" s="357" t="s">
        <v>557</v>
      </c>
      <c r="B397" s="358" t="s">
        <v>558</v>
      </c>
      <c r="C397" s="332">
        <f>[15]B!C2194</f>
        <v>59</v>
      </c>
      <c r="D397" s="332">
        <f>[15]B!H2194</f>
        <v>55</v>
      </c>
      <c r="E397" s="332">
        <f>[15]B!I2194</f>
        <v>36</v>
      </c>
      <c r="F397" s="332">
        <f>[15]B!J2194</f>
        <v>19</v>
      </c>
      <c r="G397" s="332">
        <f>[15]B!K2194</f>
        <v>1</v>
      </c>
      <c r="H397" s="332">
        <f>[15]B!L2194</f>
        <v>3</v>
      </c>
      <c r="I397" s="332">
        <f>[15]B!M2194</f>
        <v>0</v>
      </c>
      <c r="J397" s="332">
        <f>[15]B!N2194</f>
        <v>0</v>
      </c>
      <c r="K397" s="332">
        <v>0</v>
      </c>
      <c r="L397" s="332">
        <f>[15]B!AD2194</f>
        <v>0</v>
      </c>
      <c r="M397" s="332">
        <f>[15]B!AE2194</f>
        <v>0</v>
      </c>
      <c r="N397" s="332">
        <f>[15]B!AF2194</f>
        <v>0</v>
      </c>
      <c r="O397" s="332">
        <f>[15]B!AG2194</f>
        <v>0</v>
      </c>
      <c r="P397" s="332">
        <f>[15]B!AH2194</f>
        <v>0</v>
      </c>
      <c r="Q397" s="332">
        <f>[15]B!AI2194</f>
        <v>0</v>
      </c>
      <c r="R397" s="332">
        <f>[15]B!AJ2194</f>
        <v>18</v>
      </c>
    </row>
    <row r="398" spans="1:18" ht="15" customHeight="1" x14ac:dyDescent="0.15">
      <c r="A398" s="357" t="s">
        <v>559</v>
      </c>
      <c r="B398" s="358" t="s">
        <v>560</v>
      </c>
      <c r="C398" s="332">
        <f>[15]B!C2229</f>
        <v>8</v>
      </c>
      <c r="D398" s="332">
        <f>[15]B!H2229</f>
        <v>8</v>
      </c>
      <c r="E398" s="332">
        <f>[15]B!I2229</f>
        <v>6</v>
      </c>
      <c r="F398" s="332">
        <f>[15]B!J2229</f>
        <v>2</v>
      </c>
      <c r="G398" s="332">
        <f>[15]B!K2229</f>
        <v>0</v>
      </c>
      <c r="H398" s="332">
        <f>[15]B!L2229</f>
        <v>0</v>
      </c>
      <c r="I398" s="332">
        <f>[15]B!M2229</f>
        <v>0</v>
      </c>
      <c r="J398" s="332">
        <f>[15]B!N2229</f>
        <v>0</v>
      </c>
      <c r="K398" s="332">
        <v>2</v>
      </c>
      <c r="L398" s="332">
        <f>[15]B!AD2229</f>
        <v>0</v>
      </c>
      <c r="M398" s="332">
        <f>[15]B!AE2229</f>
        <v>0</v>
      </c>
      <c r="N398" s="332">
        <f>[15]B!AF2229</f>
        <v>0</v>
      </c>
      <c r="O398" s="332">
        <f>[15]B!AG2229</f>
        <v>0</v>
      </c>
      <c r="P398" s="332">
        <f>[15]B!AH2229</f>
        <v>0</v>
      </c>
      <c r="Q398" s="332">
        <f>[15]B!AI2229</f>
        <v>0</v>
      </c>
      <c r="R398" s="332">
        <f>[15]B!AJ2229</f>
        <v>2</v>
      </c>
    </row>
    <row r="399" spans="1:18" ht="15" customHeight="1" x14ac:dyDescent="0.15">
      <c r="A399" s="357" t="s">
        <v>561</v>
      </c>
      <c r="B399" s="358" t="s">
        <v>562</v>
      </c>
      <c r="C399" s="332">
        <f>[15]B!C2264</f>
        <v>70</v>
      </c>
      <c r="D399" s="332">
        <f>[15]B!H2264</f>
        <v>35</v>
      </c>
      <c r="E399" s="332">
        <f>[15]B!I2264</f>
        <v>25</v>
      </c>
      <c r="F399" s="332">
        <f>[15]B!J2264</f>
        <v>10</v>
      </c>
      <c r="G399" s="332">
        <f>[15]B!K2264</f>
        <v>0</v>
      </c>
      <c r="H399" s="332">
        <f>[15]B!L2264</f>
        <v>19</v>
      </c>
      <c r="I399" s="332">
        <f>[15]B!M2264</f>
        <v>15</v>
      </c>
      <c r="J399" s="332">
        <f>[15]B!N2264</f>
        <v>1</v>
      </c>
      <c r="K399" s="332">
        <v>1</v>
      </c>
      <c r="L399" s="332">
        <f>[15]B!AD2264</f>
        <v>0</v>
      </c>
      <c r="M399" s="332">
        <f>[15]B!AE2264</f>
        <v>0</v>
      </c>
      <c r="N399" s="332">
        <f>[15]B!AF2264</f>
        <v>0</v>
      </c>
      <c r="O399" s="332">
        <f>[15]B!AG2264</f>
        <v>0</v>
      </c>
      <c r="P399" s="332">
        <f>[15]B!AH2264</f>
        <v>0</v>
      </c>
      <c r="Q399" s="332">
        <f>[15]B!AI2264</f>
        <v>0</v>
      </c>
      <c r="R399" s="332">
        <f>[15]B!AJ2264</f>
        <v>10</v>
      </c>
    </row>
    <row r="400" spans="1:18" ht="15" customHeight="1" x14ac:dyDescent="0.15">
      <c r="A400" s="360" t="s">
        <v>563</v>
      </c>
      <c r="B400" s="358" t="s">
        <v>564</v>
      </c>
      <c r="C400" s="361">
        <f t="shared" ref="C400:J400" si="7">SUM(C401:C403)</f>
        <v>122</v>
      </c>
      <c r="D400" s="361">
        <f t="shared" si="7"/>
        <v>112</v>
      </c>
      <c r="E400" s="361">
        <f t="shared" si="7"/>
        <v>53</v>
      </c>
      <c r="F400" s="361">
        <f t="shared" si="7"/>
        <v>59</v>
      </c>
      <c r="G400" s="361">
        <f t="shared" si="7"/>
        <v>10</v>
      </c>
      <c r="H400" s="361">
        <f t="shared" si="7"/>
        <v>0</v>
      </c>
      <c r="I400" s="361">
        <f t="shared" si="7"/>
        <v>0</v>
      </c>
      <c r="J400" s="361">
        <f t="shared" si="7"/>
        <v>0</v>
      </c>
      <c r="K400" s="359"/>
      <c r="L400" s="361">
        <f t="shared" ref="L400:R400" si="8">SUM(L401:L403)</f>
        <v>0</v>
      </c>
      <c r="M400" s="361">
        <f t="shared" si="8"/>
        <v>0</v>
      </c>
      <c r="N400" s="361">
        <f t="shared" si="8"/>
        <v>0</v>
      </c>
      <c r="O400" s="361">
        <f t="shared" si="8"/>
        <v>0</v>
      </c>
      <c r="P400" s="361">
        <f t="shared" si="8"/>
        <v>0</v>
      </c>
      <c r="Q400" s="361">
        <f t="shared" si="8"/>
        <v>0</v>
      </c>
      <c r="R400" s="361">
        <f t="shared" si="8"/>
        <v>68</v>
      </c>
    </row>
    <row r="401" spans="1:28" ht="15" customHeight="1" x14ac:dyDescent="0.15">
      <c r="A401" s="362"/>
      <c r="B401" s="120" t="s">
        <v>185</v>
      </c>
      <c r="C401" s="363"/>
      <c r="D401" s="363"/>
      <c r="E401" s="363"/>
      <c r="F401" s="363"/>
      <c r="G401" s="363"/>
      <c r="H401" s="363"/>
      <c r="I401" s="363"/>
      <c r="J401" s="363"/>
      <c r="K401" s="359"/>
      <c r="L401" s="363"/>
      <c r="M401" s="363"/>
      <c r="N401" s="363"/>
      <c r="O401" s="363"/>
      <c r="P401" s="363"/>
      <c r="Q401" s="363"/>
      <c r="R401" s="363"/>
    </row>
    <row r="402" spans="1:28" ht="15" customHeight="1" x14ac:dyDescent="0.15">
      <c r="A402" s="362"/>
      <c r="B402" s="120" t="s">
        <v>186</v>
      </c>
      <c r="C402" s="363"/>
      <c r="D402" s="363"/>
      <c r="E402" s="363"/>
      <c r="F402" s="363"/>
      <c r="G402" s="363"/>
      <c r="H402" s="363"/>
      <c r="I402" s="363"/>
      <c r="J402" s="363"/>
      <c r="K402" s="359"/>
      <c r="L402" s="363"/>
      <c r="M402" s="363"/>
      <c r="N402" s="363"/>
      <c r="O402" s="363"/>
      <c r="P402" s="363"/>
      <c r="Q402" s="363"/>
      <c r="R402" s="363"/>
    </row>
    <row r="403" spans="1:28" ht="15" customHeight="1" x14ac:dyDescent="0.15">
      <c r="A403" s="362"/>
      <c r="B403" s="120" t="s">
        <v>187</v>
      </c>
      <c r="C403" s="361">
        <f>[15]B!C2272</f>
        <v>122</v>
      </c>
      <c r="D403" s="361">
        <f>[15]B!H2272</f>
        <v>112</v>
      </c>
      <c r="E403" s="361">
        <f>[15]B!I2272</f>
        <v>53</v>
      </c>
      <c r="F403" s="361">
        <f>[15]B!J2272</f>
        <v>59</v>
      </c>
      <c r="G403" s="361">
        <f>[15]B!K2272</f>
        <v>10</v>
      </c>
      <c r="H403" s="361">
        <f>[15]B!L2272</f>
        <v>0</v>
      </c>
      <c r="I403" s="361">
        <f>[15]B!M2272</f>
        <v>0</v>
      </c>
      <c r="J403" s="361">
        <f>[15]B!N2272</f>
        <v>0</v>
      </c>
      <c r="K403" s="359"/>
      <c r="L403" s="361">
        <f>[15]B!AD2272</f>
        <v>0</v>
      </c>
      <c r="M403" s="361">
        <f>[15]B!AE2272</f>
        <v>0</v>
      </c>
      <c r="N403" s="361">
        <f>[15]B!AF2272</f>
        <v>0</v>
      </c>
      <c r="O403" s="361">
        <f>[15]B!AG2272</f>
        <v>0</v>
      </c>
      <c r="P403" s="361">
        <f>[15]B!AH2272</f>
        <v>0</v>
      </c>
      <c r="Q403" s="361">
        <f>[15]B!AI2272</f>
        <v>0</v>
      </c>
      <c r="R403" s="361">
        <f>[15]B!AJ2272</f>
        <v>68</v>
      </c>
    </row>
    <row r="404" spans="1:28" ht="15" customHeight="1" x14ac:dyDescent="0.15">
      <c r="A404" s="357" t="s">
        <v>565</v>
      </c>
      <c r="B404" s="358" t="s">
        <v>566</v>
      </c>
      <c r="C404" s="332">
        <f>[15]B!C2505</f>
        <v>81</v>
      </c>
      <c r="D404" s="332">
        <f>[15]B!H2505</f>
        <v>77</v>
      </c>
      <c r="E404" s="332">
        <f>[15]B!I2505</f>
        <v>61</v>
      </c>
      <c r="F404" s="332">
        <f>[15]B!J2505</f>
        <v>16</v>
      </c>
      <c r="G404" s="332">
        <f>[15]B!K2505</f>
        <v>3</v>
      </c>
      <c r="H404" s="332">
        <f>[15]B!L2505</f>
        <v>0</v>
      </c>
      <c r="I404" s="332">
        <f>[15]B!M2505</f>
        <v>1</v>
      </c>
      <c r="J404" s="332">
        <f>[15]B!N2505</f>
        <v>0</v>
      </c>
      <c r="K404" s="332">
        <v>7</v>
      </c>
      <c r="L404" s="332">
        <f>[15]B!AD2505</f>
        <v>0</v>
      </c>
      <c r="M404" s="332">
        <f>[15]B!AE2505</f>
        <v>0</v>
      </c>
      <c r="N404" s="332">
        <f>[15]B!AF2505</f>
        <v>0</v>
      </c>
      <c r="O404" s="332">
        <f>[15]B!AG2505</f>
        <v>0</v>
      </c>
      <c r="P404" s="332">
        <f>[15]B!AH2505</f>
        <v>0</v>
      </c>
      <c r="Q404" s="332">
        <f>[15]B!AI2505</f>
        <v>0</v>
      </c>
      <c r="R404" s="332">
        <f>[15]B!AJ2505</f>
        <v>17</v>
      </c>
    </row>
    <row r="405" spans="1:28" ht="15" customHeight="1" x14ac:dyDescent="0.15">
      <c r="A405" s="357" t="s">
        <v>567</v>
      </c>
      <c r="B405" s="358" t="s">
        <v>568</v>
      </c>
      <c r="C405" s="332">
        <f>[15]B!C2688+[15]B!C2661</f>
        <v>68</v>
      </c>
      <c r="D405" s="332">
        <f>[15]B!H2688-[15]B!H2684-[15]B!H2685+[15]B!H2661</f>
        <v>68</v>
      </c>
      <c r="E405" s="332">
        <f>[15]B!I2688-[15]B!I2684-[15]B!I2685+[15]B!I2661</f>
        <v>68</v>
      </c>
      <c r="F405" s="332">
        <f>[15]B!J2688-[15]B!J2684-[15]B!J2685+[15]B!J2661</f>
        <v>0</v>
      </c>
      <c r="G405" s="332">
        <f>[15]B!K2688-[15]B!K2684-[15]B!K2685+[15]B!K2661</f>
        <v>0</v>
      </c>
      <c r="H405" s="332">
        <f>[15]B!L2688-[15]B!L2684-[15]B!L2685+[15]B!L2661</f>
        <v>0</v>
      </c>
      <c r="I405" s="332">
        <f>[15]B!M2688-[15]B!M2684-[15]B!M2685+[15]B!M2661</f>
        <v>0</v>
      </c>
      <c r="J405" s="332">
        <f>[15]B!N2688-[15]B!N2684-[15]B!N2685+[15]B!N2661</f>
        <v>0</v>
      </c>
      <c r="K405" s="332">
        <v>63</v>
      </c>
      <c r="L405" s="332">
        <f>[15]B!AD2688-[15]B!AD2684-[15]B!AD2685+[15]B!AD2661</f>
        <v>0</v>
      </c>
      <c r="M405" s="332">
        <f>[15]B!AE2688-[15]B!AE2684-[15]B!AE2685+[15]B!AE2661</f>
        <v>0</v>
      </c>
      <c r="N405" s="332">
        <f>[15]B!AF2688-[15]B!AF2684-[15]B!AF2685+[15]B!AF2661</f>
        <v>0</v>
      </c>
      <c r="O405" s="332">
        <f>[15]B!AG2688-[15]B!AG2684-[15]B!AG2685+[15]B!AG2661</f>
        <v>0</v>
      </c>
      <c r="P405" s="332">
        <f>[15]B!AH2688-[15]B!AH2684-[15]B!AH2685+[15]B!AH2661</f>
        <v>0</v>
      </c>
      <c r="Q405" s="332">
        <f>[15]B!AI2688-[15]B!AI2684-[15]B!AI2685+[15]B!AI2661</f>
        <v>0</v>
      </c>
      <c r="R405" s="332">
        <f>[15]B!AJ2688-[15]B!AJ2684-[15]B!AJ2685+[15]B!AJ2661</f>
        <v>0</v>
      </c>
    </row>
    <row r="406" spans="1:28" ht="15" customHeight="1" x14ac:dyDescent="0.15">
      <c r="A406" s="364" t="s">
        <v>567</v>
      </c>
      <c r="B406" s="365" t="s">
        <v>569</v>
      </c>
      <c r="C406" s="366">
        <f>[15]B!C2517</f>
        <v>12</v>
      </c>
      <c r="D406" s="332">
        <f>[15]B!H2517</f>
        <v>12</v>
      </c>
      <c r="E406" s="366">
        <f>[15]B!I2517</f>
        <v>12</v>
      </c>
      <c r="F406" s="366">
        <f>[15]B!J2517</f>
        <v>0</v>
      </c>
      <c r="G406" s="366">
        <f>[15]B!K2517</f>
        <v>0</v>
      </c>
      <c r="H406" s="366">
        <f>[15]B!L2517</f>
        <v>0</v>
      </c>
      <c r="I406" s="366">
        <f>[15]B!M2517</f>
        <v>0</v>
      </c>
      <c r="J406" s="366">
        <f>[15]B!N2517</f>
        <v>0</v>
      </c>
      <c r="K406" s="367"/>
      <c r="L406" s="366">
        <f>[15]B!AD2517</f>
        <v>0</v>
      </c>
      <c r="M406" s="366">
        <f>[15]B!AE2517</f>
        <v>0</v>
      </c>
      <c r="N406" s="366">
        <f>[15]B!AF2517</f>
        <v>0</v>
      </c>
      <c r="O406" s="366">
        <f>[15]B!AG2517</f>
        <v>0</v>
      </c>
      <c r="P406" s="366">
        <f>[15]B!AH2517</f>
        <v>0</v>
      </c>
      <c r="Q406" s="366">
        <f>[15]B!AI2517</f>
        <v>0</v>
      </c>
      <c r="R406" s="366">
        <f>[15]B!AJ2517</f>
        <v>0</v>
      </c>
    </row>
    <row r="407" spans="1:28" s="3" customFormat="1" ht="15" customHeight="1" x14ac:dyDescent="0.15">
      <c r="A407" s="750" t="s">
        <v>570</v>
      </c>
      <c r="B407" s="750"/>
      <c r="C407" s="338">
        <f t="shared" ref="C407:J407" si="9">SUM(C387:C400)+C404+C405+C406</f>
        <v>963</v>
      </c>
      <c r="D407" s="338">
        <f t="shared" si="9"/>
        <v>864</v>
      </c>
      <c r="E407" s="338">
        <f t="shared" si="9"/>
        <v>708</v>
      </c>
      <c r="F407" s="338">
        <f t="shared" si="9"/>
        <v>156</v>
      </c>
      <c r="G407" s="338">
        <f t="shared" si="9"/>
        <v>21</v>
      </c>
      <c r="H407" s="338">
        <f t="shared" si="9"/>
        <v>57</v>
      </c>
      <c r="I407" s="338">
        <f t="shared" si="9"/>
        <v>19</v>
      </c>
      <c r="J407" s="338">
        <f t="shared" si="9"/>
        <v>2</v>
      </c>
      <c r="K407" s="338">
        <f>SUM(K388:K394)+K404+K405+K396+K397+K398+K399</f>
        <v>215</v>
      </c>
      <c r="L407" s="338">
        <f t="shared" ref="L407:R407" si="10">SUM(L387:L400)+L404+L405+L406</f>
        <v>3</v>
      </c>
      <c r="M407" s="338">
        <f t="shared" si="10"/>
        <v>126</v>
      </c>
      <c r="N407" s="338">
        <f t="shared" si="10"/>
        <v>0</v>
      </c>
      <c r="O407" s="338">
        <f t="shared" si="10"/>
        <v>0</v>
      </c>
      <c r="P407" s="338">
        <f t="shared" si="10"/>
        <v>0</v>
      </c>
      <c r="Q407" s="338">
        <f t="shared" si="10"/>
        <v>0</v>
      </c>
      <c r="R407" s="338">
        <f t="shared" si="10"/>
        <v>164</v>
      </c>
    </row>
    <row r="408" spans="1:28" ht="24.95" customHeight="1" x14ac:dyDescent="0.15">
      <c r="A408" s="796" t="s">
        <v>571</v>
      </c>
      <c r="B408" s="796"/>
      <c r="C408" s="796"/>
      <c r="D408" s="796"/>
      <c r="E408" s="796"/>
      <c r="F408" s="796"/>
      <c r="I408" s="368"/>
    </row>
    <row r="409" spans="1:28" ht="42" customHeight="1" x14ac:dyDescent="0.15">
      <c r="A409" s="797" t="s">
        <v>572</v>
      </c>
      <c r="B409" s="798"/>
      <c r="C409" s="692" t="s">
        <v>0</v>
      </c>
      <c r="D409" s="692" t="s">
        <v>573</v>
      </c>
      <c r="E409" s="785" t="s">
        <v>574</v>
      </c>
      <c r="F409" s="785" t="s">
        <v>575</v>
      </c>
      <c r="G409" s="352" t="s">
        <v>576</v>
      </c>
      <c r="H409" s="352" t="s">
        <v>577</v>
      </c>
      <c r="I409" s="352" t="s">
        <v>578</v>
      </c>
      <c r="J409" s="369" t="s">
        <v>578</v>
      </c>
    </row>
    <row r="410" spans="1:28" ht="32.25" customHeight="1" x14ac:dyDescent="0.15">
      <c r="A410" s="799"/>
      <c r="B410" s="800"/>
      <c r="C410" s="770"/>
      <c r="D410" s="770"/>
      <c r="E410" s="787"/>
      <c r="F410" s="787"/>
      <c r="G410" s="370" t="s">
        <v>574</v>
      </c>
      <c r="H410" s="370" t="s">
        <v>575</v>
      </c>
      <c r="I410" s="370" t="s">
        <v>574</v>
      </c>
      <c r="J410" s="371" t="s">
        <v>575</v>
      </c>
    </row>
    <row r="411" spans="1:28" ht="15" customHeight="1" x14ac:dyDescent="0.15">
      <c r="A411" s="790" t="s">
        <v>579</v>
      </c>
      <c r="B411" s="791"/>
      <c r="C411" s="372">
        <f>SUM(E411,F411)</f>
        <v>264</v>
      </c>
      <c r="D411" s="373">
        <v>127</v>
      </c>
      <c r="E411" s="374">
        <f>SUM([15]B!P1125,[15]B!P1262,[15]B!P1404,[15]B!P1468,[15]B!P1537,[15]B!P1582,[15]B!P1787,[15]B!P1799,[15]B!P1870,[15]B!P2032,[15]B!P2071,[15]B!P2194,[15]B!P2229,[15]B!P2264,[15]B!P2275,[15]B!P2512,[15]B!P2517,[15]B!P2662,[15]B!P2688)</f>
        <v>26</v>
      </c>
      <c r="F411" s="374">
        <f>SUM([15]B!Q1125,[15]B!Q1262,[15]B!Q1404,[15]B!Q1468,[15]B!Q1537,[15]B!Q1582,[15]B!Q1787,[15]B!Q1799,[15]B!Q1870,[15]B!Q2032,[15]B!Q2071,[15]B!Q2194,[15]B!Q2229,[15]B!Q2264,[15]B!Q2275,[15]B!Q2512,[15]B!Q2517,[15]B!Q2662,[15]B!Q2688)</f>
        <v>238</v>
      </c>
      <c r="G411" s="373"/>
      <c r="H411" s="375"/>
      <c r="I411" s="375"/>
      <c r="J411" s="376"/>
      <c r="K411" s="305" t="str">
        <f>AA411</f>
        <v/>
      </c>
      <c r="AA411" s="377" t="str">
        <f>IF(C411&lt;D411,"Beneficiarios MAI no puede ser mayor al TOTAL","")</f>
        <v/>
      </c>
      <c r="AB411" s="377">
        <f>IF(C411&lt;D411,1,0)</f>
        <v>0</v>
      </c>
    </row>
    <row r="412" spans="1:28" ht="15" customHeight="1" x14ac:dyDescent="0.15">
      <c r="A412" s="792" t="s">
        <v>580</v>
      </c>
      <c r="B412" s="793"/>
      <c r="C412" s="378">
        <f>SUM(E412,F412)</f>
        <v>218</v>
      </c>
      <c r="D412" s="379">
        <v>208</v>
      </c>
      <c r="E412" s="380">
        <f>SUM([15]B!S1125,[15]B!S1262,[15]B!S1404,[15]B!S1468,[15]B!S1537,[15]B!S1582,[15]B!S1787,[15]B!S1799,[15]B!S1870,[15]B!S2032,[15]B!S2071,[15]B!S2194,[15]B!S2229,[15]B!S2264,[15]B!S2275,[15]B!S2512,[15]B!S2517,[15]B!S2662,[15]B!S2688)</f>
        <v>36</v>
      </c>
      <c r="F412" s="380">
        <f>SUM([15]B!T1125,[15]B!T1262,[15]B!T1404,[15]B!T1468,[15]B!T1537,[15]B!T1582,[15]B!T1787,[15]B!T1799,[15]B!T1870,[15]B!T2032,[15]B!T2071,[15]B!T2194,[15]B!T2229,[15]B!T2264,[15]B!T2275,[15]B!T2512,[15]B!T2517,[15]B!T2662,[15]B!T2688)</f>
        <v>182</v>
      </c>
      <c r="G412" s="379"/>
      <c r="H412" s="381"/>
      <c r="I412" s="381"/>
      <c r="J412" s="381"/>
      <c r="K412" s="305" t="str">
        <f>AA412</f>
        <v/>
      </c>
      <c r="AA412" s="377" t="str">
        <f>IF(C412&lt;D412,"Beneficiarios MAI no puede ser mayor al TOTAL","")</f>
        <v/>
      </c>
      <c r="AB412" s="377">
        <f>IF(C412&lt;D412,1,0)</f>
        <v>0</v>
      </c>
    </row>
    <row r="413" spans="1:28" ht="15" customHeight="1" x14ac:dyDescent="0.15">
      <c r="A413" s="794" t="s">
        <v>581</v>
      </c>
      <c r="B413" s="382" t="s">
        <v>582</v>
      </c>
      <c r="C413" s="372">
        <f>SUM(E413,F413)</f>
        <v>264</v>
      </c>
      <c r="D413" s="373">
        <v>233</v>
      </c>
      <c r="E413" s="374">
        <f>SUM([15]B!Y1125,[15]B!Y1262,[15]B!Y1404,[15]B!Y1468,[15]B!Y1537,[15]B!Y1582,[15]B!Y1787,[15]B!Y1799,[15]B!Y1870,[15]B!Y2032,[15]B!Y2071,[15]B!Y2194,[15]B!Y2229,[15]B!Y2264,[15]B!Y2275,[15]B!Y2512,[15]B!Y2517,[15]B!Y2662,[15]B!Y2688)</f>
        <v>29</v>
      </c>
      <c r="F413" s="374">
        <f>SUM([15]B!Z1125,[15]B!Z1262,[15]B!Z1404,[15]B!Z1468,[15]B!Z1537,[15]B!Z1582,[15]B!Z1787,[15]B!Z1799,[15]B!Z1870,[15]B!Z2032,[15]B!Z2071,[15]B!Z2194,[15]B!Z2229,[15]B!Z2264,[15]B!Z2275,[15]B!Z2512,[15]B!Z2517,[15]B!Z2662,[15]B!Z2688)</f>
        <v>235</v>
      </c>
      <c r="G413" s="373"/>
      <c r="H413" s="375"/>
      <c r="I413" s="375"/>
      <c r="J413" s="375"/>
      <c r="K413" s="305" t="str">
        <f>AA413</f>
        <v/>
      </c>
      <c r="AA413" s="377" t="str">
        <f>IF(C413&lt;D413,"Beneficiarios MAI no puede ser mayor al TOTAL","")</f>
        <v/>
      </c>
      <c r="AB413" s="377">
        <f>IF(C413&lt;D413,1,0)</f>
        <v>0</v>
      </c>
    </row>
    <row r="414" spans="1:28" ht="15" customHeight="1" x14ac:dyDescent="0.15">
      <c r="A414" s="795"/>
      <c r="B414" s="383" t="s">
        <v>583</v>
      </c>
      <c r="C414" s="384">
        <f>SUM(E414,F414)</f>
        <v>2</v>
      </c>
      <c r="D414" s="385">
        <v>1</v>
      </c>
      <c r="E414" s="386">
        <f>SUM([15]B!V1125,[15]B!V1262,[15]B!V1404,[15]B!V1468,[15]B!V1537,[15]B!V1582,[15]B!V1787,[15]B!V1799,[15]B!V1870,[15]B!V2032,[15]B!V2071,[15]B!V2194,[15]B!V2229,[15]B!V2264,[15]B!V2275,[15]B!V2512,[15]B!V2517,[15]B!V2662,[15]B!V2688)</f>
        <v>0</v>
      </c>
      <c r="F414" s="386">
        <f>SUM([15]B!W1125,[15]B!W1262,[15]B!W1404,[15]B!W1468,[15]B!W1537,[15]B!W1582,[15]B!W1787,[15]B!W1799,[15]B!W1870,[15]B!W2032,[15]B!W2071,[15]B!W2194,[15]B!W2229,[15]B!W2264,[15]B!W2275,[15]B!W2512,[15]B!W2517,[15]B!W2662,[15]B!W2688)</f>
        <v>2</v>
      </c>
      <c r="G414" s="385"/>
      <c r="H414" s="387"/>
      <c r="I414" s="387"/>
      <c r="J414" s="387"/>
      <c r="K414" s="305" t="str">
        <f>AA414</f>
        <v/>
      </c>
      <c r="AA414" s="377" t="str">
        <f>IF(C414&lt;D414,"Beneficiarios MAI no puede ser mayor al TOTAL","")</f>
        <v/>
      </c>
      <c r="AB414" s="377">
        <f>IF(C414&lt;D414,1,0)</f>
        <v>0</v>
      </c>
    </row>
    <row r="415" spans="1:28" ht="24.95" customHeight="1" x14ac:dyDescent="0.15">
      <c r="A415" s="796" t="s">
        <v>584</v>
      </c>
      <c r="B415" s="796"/>
      <c r="C415" s="388"/>
      <c r="D415" s="388"/>
      <c r="E415" s="389"/>
      <c r="F415" s="389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5"/>
    </row>
    <row r="416" spans="1:28" ht="29.25" customHeight="1" x14ac:dyDescent="0.15">
      <c r="A416" s="734" t="s">
        <v>585</v>
      </c>
      <c r="B416" s="735"/>
      <c r="C416" s="692" t="s">
        <v>7</v>
      </c>
      <c r="D416" s="763" t="s">
        <v>8</v>
      </c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5"/>
    </row>
    <row r="417" spans="1:18" ht="20.25" customHeight="1" x14ac:dyDescent="0.15">
      <c r="A417" s="736"/>
      <c r="B417" s="737"/>
      <c r="C417" s="770"/>
      <c r="D417" s="76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5"/>
    </row>
    <row r="418" spans="1:18" ht="15" customHeight="1" x14ac:dyDescent="0.15">
      <c r="A418" s="765" t="s">
        <v>586</v>
      </c>
      <c r="B418" s="766"/>
      <c r="C418" s="390">
        <f>[15]B!C2509</f>
        <v>3</v>
      </c>
      <c r="D418" s="391">
        <f>[15]B!H2509</f>
        <v>3</v>
      </c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5"/>
    </row>
    <row r="419" spans="1:18" ht="15" customHeight="1" x14ac:dyDescent="0.15">
      <c r="A419" s="767" t="s">
        <v>587</v>
      </c>
      <c r="B419" s="767"/>
      <c r="C419" s="392">
        <f>[15]B!C2510+[15]B!C2508</f>
        <v>1</v>
      </c>
      <c r="D419" s="393">
        <f>[15]B!H2510+[15]B!H2508</f>
        <v>1</v>
      </c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5"/>
    </row>
    <row r="420" spans="1:18" ht="24.95" customHeight="1" x14ac:dyDescent="0.15">
      <c r="A420" s="768" t="s">
        <v>588</v>
      </c>
      <c r="B420" s="768"/>
      <c r="C420" s="394"/>
      <c r="D420" s="395"/>
      <c r="E420" s="395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5"/>
    </row>
    <row r="421" spans="1:18" ht="15" customHeight="1" x14ac:dyDescent="0.15">
      <c r="A421" s="769" t="s">
        <v>518</v>
      </c>
      <c r="B421" s="769"/>
      <c r="C421" s="692" t="s">
        <v>0</v>
      </c>
      <c r="D421" s="771" t="s">
        <v>519</v>
      </c>
      <c r="E421" s="772"/>
      <c r="F421" s="772"/>
      <c r="G421" s="772"/>
      <c r="H421" s="780" t="s">
        <v>498</v>
      </c>
      <c r="I421" s="781"/>
      <c r="J421" s="782"/>
      <c r="K421" s="783" t="s">
        <v>499</v>
      </c>
      <c r="L421" s="784"/>
      <c r="M421" s="784"/>
      <c r="N421" s="785" t="s">
        <v>500</v>
      </c>
      <c r="O421" s="788" t="s">
        <v>501</v>
      </c>
      <c r="P421" s="789"/>
      <c r="Q421" s="751" t="s">
        <v>502</v>
      </c>
    </row>
    <row r="422" spans="1:18" s="106" customFormat="1" ht="32.25" customHeight="1" x14ac:dyDescent="0.15">
      <c r="A422" s="769"/>
      <c r="B422" s="769"/>
      <c r="C422" s="693"/>
      <c r="D422" s="754" t="s">
        <v>503</v>
      </c>
      <c r="E422" s="756" t="s">
        <v>504</v>
      </c>
      <c r="F422" s="756"/>
      <c r="G422" s="757" t="s">
        <v>533</v>
      </c>
      <c r="H422" s="759" t="s">
        <v>506</v>
      </c>
      <c r="I422" s="761" t="s">
        <v>507</v>
      </c>
      <c r="J422" s="773" t="s">
        <v>508</v>
      </c>
      <c r="K422" s="775" t="s">
        <v>589</v>
      </c>
      <c r="L422" s="776" t="s">
        <v>510</v>
      </c>
      <c r="M422" s="777" t="s">
        <v>511</v>
      </c>
      <c r="N422" s="786"/>
      <c r="O422" s="778" t="s">
        <v>512</v>
      </c>
      <c r="P422" s="779" t="s">
        <v>513</v>
      </c>
      <c r="Q422" s="752"/>
    </row>
    <row r="423" spans="1:18" s="106" customFormat="1" ht="20.25" customHeight="1" x14ac:dyDescent="0.15">
      <c r="A423" s="769"/>
      <c r="B423" s="769"/>
      <c r="C423" s="770"/>
      <c r="D423" s="755"/>
      <c r="E423" s="237" t="s">
        <v>514</v>
      </c>
      <c r="F423" s="238" t="s">
        <v>515</v>
      </c>
      <c r="G423" s="758"/>
      <c r="H423" s="760"/>
      <c r="I423" s="762"/>
      <c r="J423" s="774"/>
      <c r="K423" s="775"/>
      <c r="L423" s="776"/>
      <c r="M423" s="777"/>
      <c r="N423" s="787"/>
      <c r="O423" s="778"/>
      <c r="P423" s="779"/>
      <c r="Q423" s="753"/>
    </row>
    <row r="424" spans="1:18" ht="15" customHeight="1" x14ac:dyDescent="0.15">
      <c r="A424" s="717" t="s">
        <v>590</v>
      </c>
      <c r="B424" s="396" t="s">
        <v>591</v>
      </c>
      <c r="C424" s="397">
        <f>[15]B!C999</f>
        <v>18</v>
      </c>
      <c r="D424" s="398">
        <f>[15]B!D999</f>
        <v>18</v>
      </c>
      <c r="E424" s="398">
        <f>[15]B!E999</f>
        <v>18</v>
      </c>
      <c r="F424" s="398">
        <f>[15]B!F999</f>
        <v>0</v>
      </c>
      <c r="G424" s="398">
        <f>[15]B!G999</f>
        <v>0</v>
      </c>
      <c r="H424" s="399">
        <f>[15]B!AA999</f>
        <v>4</v>
      </c>
      <c r="I424" s="399">
        <f>[15]B!AB999</f>
        <v>14</v>
      </c>
      <c r="J424" s="399">
        <f>[15]B!AC999</f>
        <v>0</v>
      </c>
      <c r="K424" s="399">
        <f>[15]B!AD999</f>
        <v>0</v>
      </c>
      <c r="L424" s="399">
        <f>[15]B!AE999</f>
        <v>0</v>
      </c>
      <c r="M424" s="399">
        <f>[15]B!AF999</f>
        <v>0</v>
      </c>
      <c r="N424" s="399">
        <f>[15]B!AG999</f>
        <v>0</v>
      </c>
      <c r="O424" s="399">
        <f>[15]B!AH999</f>
        <v>0</v>
      </c>
      <c r="P424" s="399">
        <f>[15]B!AI999</f>
        <v>0</v>
      </c>
      <c r="Q424" s="399">
        <f>[15]B!AJ999</f>
        <v>0</v>
      </c>
    </row>
    <row r="425" spans="1:18" ht="15" customHeight="1" x14ac:dyDescent="0.15">
      <c r="A425" s="748"/>
      <c r="B425" s="400" t="s">
        <v>592</v>
      </c>
      <c r="C425" s="401">
        <f>[15]B!C1053</f>
        <v>0</v>
      </c>
      <c r="D425" s="401">
        <f>[15]B!D1053</f>
        <v>0</v>
      </c>
      <c r="E425" s="401">
        <f>[15]B!E1053</f>
        <v>0</v>
      </c>
      <c r="F425" s="401">
        <f>[15]B!F1053</f>
        <v>0</v>
      </c>
      <c r="G425" s="401">
        <f>[15]B!G1053</f>
        <v>0</v>
      </c>
      <c r="H425" s="402">
        <f>[15]B!AA1053</f>
        <v>0</v>
      </c>
      <c r="I425" s="402">
        <f>[15]B!AB1053</f>
        <v>0</v>
      </c>
      <c r="J425" s="402">
        <f>[15]B!AC1053</f>
        <v>0</v>
      </c>
      <c r="K425" s="402">
        <f>[15]B!AD1053</f>
        <v>0</v>
      </c>
      <c r="L425" s="402">
        <f>[15]B!AE1053</f>
        <v>0</v>
      </c>
      <c r="M425" s="402">
        <f>[15]B!AF1053</f>
        <v>0</v>
      </c>
      <c r="N425" s="402">
        <f>[15]B!AG1053</f>
        <v>0</v>
      </c>
      <c r="O425" s="402">
        <f>[15]B!AH1053</f>
        <v>0</v>
      </c>
      <c r="P425" s="402">
        <f>[15]B!AI1053</f>
        <v>0</v>
      </c>
      <c r="Q425" s="402">
        <f>[15]B!AJ1053</f>
        <v>0</v>
      </c>
    </row>
    <row r="426" spans="1:18" ht="15" customHeight="1" x14ac:dyDescent="0.15">
      <c r="A426" s="718"/>
      <c r="B426" s="629" t="s">
        <v>0</v>
      </c>
      <c r="C426" s="404">
        <f>SUM(C424:C425)</f>
        <v>18</v>
      </c>
      <c r="D426" s="405">
        <f>SUM(D424:D425)</f>
        <v>18</v>
      </c>
      <c r="E426" s="406">
        <f t="shared" ref="E426:Q426" si="11">SUM(E424:E425)</f>
        <v>18</v>
      </c>
      <c r="F426" s="407">
        <f t="shared" si="11"/>
        <v>0</v>
      </c>
      <c r="G426" s="408">
        <f t="shared" si="11"/>
        <v>0</v>
      </c>
      <c r="H426" s="409">
        <f t="shared" si="11"/>
        <v>4</v>
      </c>
      <c r="I426" s="410">
        <f t="shared" si="11"/>
        <v>14</v>
      </c>
      <c r="J426" s="407">
        <f t="shared" si="11"/>
        <v>0</v>
      </c>
      <c r="K426" s="406">
        <f t="shared" si="11"/>
        <v>0</v>
      </c>
      <c r="L426" s="410">
        <f t="shared" si="11"/>
        <v>0</v>
      </c>
      <c r="M426" s="407">
        <f t="shared" si="11"/>
        <v>0</v>
      </c>
      <c r="N426" s="407">
        <f t="shared" si="11"/>
        <v>0</v>
      </c>
      <c r="O426" s="406">
        <f t="shared" si="11"/>
        <v>0</v>
      </c>
      <c r="P426" s="407">
        <f t="shared" si="11"/>
        <v>0</v>
      </c>
      <c r="Q426" s="412">
        <f t="shared" si="11"/>
        <v>0</v>
      </c>
    </row>
    <row r="427" spans="1:18" ht="24" customHeight="1" x14ac:dyDescent="0.15">
      <c r="A427" s="413" t="s">
        <v>593</v>
      </c>
      <c r="B427" s="414" t="s">
        <v>592</v>
      </c>
      <c r="C427" s="415">
        <f>[15]B!C1182</f>
        <v>1597</v>
      </c>
      <c r="D427" s="415">
        <f>[15]B!D1182</f>
        <v>1597</v>
      </c>
      <c r="E427" s="415">
        <f>[15]B!E1182</f>
        <v>1597</v>
      </c>
      <c r="F427" s="415">
        <f>[15]B!F1182</f>
        <v>0</v>
      </c>
      <c r="G427" s="415">
        <f>[15]B!G1182</f>
        <v>0</v>
      </c>
      <c r="H427" s="416">
        <f>[15]B!AA1182</f>
        <v>21</v>
      </c>
      <c r="I427" s="416">
        <f>[15]B!AB1182</f>
        <v>1576</v>
      </c>
      <c r="J427" s="416">
        <f>[15]B!AC1182</f>
        <v>0</v>
      </c>
      <c r="K427" s="416">
        <f>[15]B!AD1182</f>
        <v>0</v>
      </c>
      <c r="L427" s="416">
        <f>[15]B!AE1182</f>
        <v>1</v>
      </c>
      <c r="M427" s="416">
        <f>[15]B!AF1182</f>
        <v>0</v>
      </c>
      <c r="N427" s="416">
        <f>[15]B!AG1182</f>
        <v>0</v>
      </c>
      <c r="O427" s="416">
        <f>[15]B!AH1182</f>
        <v>0</v>
      </c>
      <c r="P427" s="416">
        <f>[15]B!AI1182</f>
        <v>1</v>
      </c>
      <c r="Q427" s="416">
        <f>[15]B!AJ1182</f>
        <v>0</v>
      </c>
    </row>
    <row r="428" spans="1:18" ht="33" customHeight="1" x14ac:dyDescent="0.15">
      <c r="A428" s="628" t="s">
        <v>594</v>
      </c>
      <c r="B428" s="414" t="s">
        <v>592</v>
      </c>
      <c r="C428" s="415">
        <f>[15]B!C1327</f>
        <v>382</v>
      </c>
      <c r="D428" s="415">
        <f>[15]B!D1327</f>
        <v>382</v>
      </c>
      <c r="E428" s="415">
        <f>[15]B!E1327</f>
        <v>382</v>
      </c>
      <c r="F428" s="415">
        <f>[15]B!F1327</f>
        <v>0</v>
      </c>
      <c r="G428" s="415">
        <f>[15]B!G1327</f>
        <v>0</v>
      </c>
      <c r="H428" s="416">
        <f>[15]B!AA1327</f>
        <v>65</v>
      </c>
      <c r="I428" s="416">
        <f>[15]B!AB1327</f>
        <v>316</v>
      </c>
      <c r="J428" s="416">
        <f>[15]B!AC1327</f>
        <v>1</v>
      </c>
      <c r="K428" s="416">
        <f>[15]B!AD1327</f>
        <v>0</v>
      </c>
      <c r="L428" s="416">
        <f>[15]B!AE1327</f>
        <v>0</v>
      </c>
      <c r="M428" s="416">
        <f>[15]B!AF1327</f>
        <v>0</v>
      </c>
      <c r="N428" s="416">
        <f>[15]B!AG1327</f>
        <v>0</v>
      </c>
      <c r="O428" s="416">
        <f>[15]B!AH1327</f>
        <v>0</v>
      </c>
      <c r="P428" s="416">
        <f>[15]B!AI1327</f>
        <v>0</v>
      </c>
      <c r="Q428" s="416">
        <f>[15]B!AJ1327</f>
        <v>0</v>
      </c>
    </row>
    <row r="429" spans="1:18" ht="24.75" customHeight="1" x14ac:dyDescent="0.15">
      <c r="A429" s="628" t="s">
        <v>595</v>
      </c>
      <c r="B429" s="417" t="s">
        <v>591</v>
      </c>
      <c r="C429" s="415">
        <f>[15]B!C1407</f>
        <v>6</v>
      </c>
      <c r="D429" s="415">
        <f>[15]B!D1407</f>
        <v>6</v>
      </c>
      <c r="E429" s="415">
        <f>[15]B!E1407</f>
        <v>6</v>
      </c>
      <c r="F429" s="415">
        <f>[15]B!F1407</f>
        <v>0</v>
      </c>
      <c r="G429" s="415">
        <f>[15]B!G1407</f>
        <v>0</v>
      </c>
      <c r="H429" s="416">
        <f>[15]B!AA1407</f>
        <v>0</v>
      </c>
      <c r="I429" s="416">
        <f>[15]B!AB1407</f>
        <v>6</v>
      </c>
      <c r="J429" s="416">
        <f>[15]B!AC1407</f>
        <v>0</v>
      </c>
      <c r="K429" s="416">
        <f>[15]B!AD1407</f>
        <v>0</v>
      </c>
      <c r="L429" s="416">
        <f>[15]B!AE1407</f>
        <v>0</v>
      </c>
      <c r="M429" s="416">
        <f>[15]B!AF1407</f>
        <v>0</v>
      </c>
      <c r="N429" s="416">
        <f>[15]B!AG1407</f>
        <v>0</v>
      </c>
      <c r="O429" s="416">
        <f>[15]B!AH1407</f>
        <v>0</v>
      </c>
      <c r="P429" s="416">
        <f>[15]B!AI1407</f>
        <v>0</v>
      </c>
      <c r="Q429" s="416">
        <f>[15]B!AJ1407</f>
        <v>0</v>
      </c>
    </row>
    <row r="430" spans="1:18" ht="33" customHeight="1" x14ac:dyDescent="0.15">
      <c r="A430" s="418" t="s">
        <v>596</v>
      </c>
      <c r="B430" s="414" t="s">
        <v>592</v>
      </c>
      <c r="C430" s="415">
        <f>[15]B!C1555</f>
        <v>2320</v>
      </c>
      <c r="D430" s="415">
        <f>[15]B!D1555</f>
        <v>2320</v>
      </c>
      <c r="E430" s="415">
        <f>[15]B!E1555</f>
        <v>2320</v>
      </c>
      <c r="F430" s="415">
        <f>[15]B!F1555</f>
        <v>0</v>
      </c>
      <c r="G430" s="415">
        <f>[15]B!G1555</f>
        <v>0</v>
      </c>
      <c r="H430" s="416">
        <f>[15]B!AA1555</f>
        <v>2288</v>
      </c>
      <c r="I430" s="416">
        <f>[15]B!AB1555</f>
        <v>32</v>
      </c>
      <c r="J430" s="416">
        <f>[15]B!AC1555</f>
        <v>0</v>
      </c>
      <c r="K430" s="416">
        <f>[15]B!AD1555</f>
        <v>0</v>
      </c>
      <c r="L430" s="416">
        <f>[15]B!AE1555</f>
        <v>0</v>
      </c>
      <c r="M430" s="416">
        <f>[15]B!AF1555</f>
        <v>0</v>
      </c>
      <c r="N430" s="416">
        <f>[15]B!AG1555</f>
        <v>0</v>
      </c>
      <c r="O430" s="416">
        <f>[15]B!AH1555</f>
        <v>0</v>
      </c>
      <c r="P430" s="416">
        <f>[15]B!AI1555</f>
        <v>0</v>
      </c>
      <c r="Q430" s="416">
        <f>[15]B!AJ1555</f>
        <v>0</v>
      </c>
    </row>
    <row r="431" spans="1:18" ht="15" customHeight="1" x14ac:dyDescent="0.15">
      <c r="A431" s="717" t="s">
        <v>597</v>
      </c>
      <c r="B431" s="419" t="s">
        <v>591</v>
      </c>
      <c r="C431" s="420">
        <f>[15]B!C1717</f>
        <v>1032</v>
      </c>
      <c r="D431" s="420">
        <f>[15]B!D1717</f>
        <v>1010</v>
      </c>
      <c r="E431" s="420">
        <f>[15]B!E1717</f>
        <v>1010</v>
      </c>
      <c r="F431" s="420">
        <f>[15]B!F1717</f>
        <v>0</v>
      </c>
      <c r="G431" s="420">
        <f>[15]B!G1717</f>
        <v>22</v>
      </c>
      <c r="H431" s="421">
        <f>[15]B!AA1717</f>
        <v>421</v>
      </c>
      <c r="I431" s="421">
        <f>[15]B!AB1717</f>
        <v>433</v>
      </c>
      <c r="J431" s="421">
        <f>[15]B!AC1717</f>
        <v>178</v>
      </c>
      <c r="K431" s="421">
        <f>[15]B!AD1717</f>
        <v>0</v>
      </c>
      <c r="L431" s="421">
        <f>[15]B!AE1717</f>
        <v>0</v>
      </c>
      <c r="M431" s="421">
        <f>[15]B!AF1717</f>
        <v>0</v>
      </c>
      <c r="N431" s="421">
        <f>[15]B!AG1717</f>
        <v>0</v>
      </c>
      <c r="O431" s="421">
        <f>[15]B!AH1717</f>
        <v>0</v>
      </c>
      <c r="P431" s="421">
        <f>[15]B!AI1717</f>
        <v>0</v>
      </c>
      <c r="Q431" s="421">
        <f>[15]B!AJ1717</f>
        <v>0</v>
      </c>
    </row>
    <row r="432" spans="1:18" ht="15" customHeight="1" x14ac:dyDescent="0.15">
      <c r="A432" s="748"/>
      <c r="B432" s="400" t="s">
        <v>592</v>
      </c>
      <c r="C432" s="422">
        <f>[15]B!C1691+[15]B!C1719</f>
        <v>27230</v>
      </c>
      <c r="D432" s="422">
        <f>[15]B!D1691+[15]B!D1719</f>
        <v>26492</v>
      </c>
      <c r="E432" s="422">
        <f>[15]B!E1691+[15]B!E1719</f>
        <v>26492</v>
      </c>
      <c r="F432" s="422">
        <f>[15]B!F1691+[15]B!F1719</f>
        <v>0</v>
      </c>
      <c r="G432" s="422">
        <f>[15]B!G1691+[15]B!G1719</f>
        <v>738</v>
      </c>
      <c r="H432" s="402">
        <f>[15]B!AA1691+[15]B!AA1719</f>
        <v>25281</v>
      </c>
      <c r="I432" s="402">
        <f>[15]B!AB1691+[15]B!AB1719</f>
        <v>402</v>
      </c>
      <c r="J432" s="402">
        <f>[15]B!AC1691+[15]B!AC1719</f>
        <v>1547</v>
      </c>
      <c r="K432" s="402">
        <f>[15]B!AD1691+[15]B!AD1719</f>
        <v>0</v>
      </c>
      <c r="L432" s="402">
        <f>[15]B!AE1691+[15]B!AE1719</f>
        <v>0</v>
      </c>
      <c r="M432" s="402">
        <f>[15]B!AF1691+[15]B!AF1719</f>
        <v>0</v>
      </c>
      <c r="N432" s="402">
        <f>[15]B!AG1691+[15]B!AG1719</f>
        <v>0</v>
      </c>
      <c r="O432" s="402">
        <f>[15]B!AH1691+[15]B!AH1719</f>
        <v>0</v>
      </c>
      <c r="P432" s="402">
        <f>[15]B!AI1691+[15]B!AI1719</f>
        <v>0</v>
      </c>
      <c r="Q432" s="402">
        <f>[15]B!AJ1691+[15]B!AJ1719</f>
        <v>0</v>
      </c>
    </row>
    <row r="433" spans="1:19" ht="15" customHeight="1" x14ac:dyDescent="0.15">
      <c r="A433" s="718"/>
      <c r="B433" s="629" t="s">
        <v>0</v>
      </c>
      <c r="C433" s="404">
        <f t="shared" ref="C433:Q433" si="12">SUM(C431:C432)</f>
        <v>28262</v>
      </c>
      <c r="D433" s="405">
        <f t="shared" si="12"/>
        <v>27502</v>
      </c>
      <c r="E433" s="406">
        <f t="shared" si="12"/>
        <v>27502</v>
      </c>
      <c r="F433" s="407">
        <f t="shared" si="12"/>
        <v>0</v>
      </c>
      <c r="G433" s="408">
        <f t="shared" si="12"/>
        <v>760</v>
      </c>
      <c r="H433" s="409">
        <f t="shared" si="12"/>
        <v>25702</v>
      </c>
      <c r="I433" s="410">
        <f t="shared" si="12"/>
        <v>835</v>
      </c>
      <c r="J433" s="407">
        <f t="shared" si="12"/>
        <v>1725</v>
      </c>
      <c r="K433" s="406">
        <f t="shared" si="12"/>
        <v>0</v>
      </c>
      <c r="L433" s="410">
        <f t="shared" si="12"/>
        <v>0</v>
      </c>
      <c r="M433" s="407">
        <f t="shared" si="12"/>
        <v>0</v>
      </c>
      <c r="N433" s="407">
        <f>SUM(N431:N432)</f>
        <v>0</v>
      </c>
      <c r="O433" s="406">
        <f t="shared" si="12"/>
        <v>0</v>
      </c>
      <c r="P433" s="407">
        <f t="shared" si="12"/>
        <v>0</v>
      </c>
      <c r="Q433" s="412">
        <f t="shared" si="12"/>
        <v>0</v>
      </c>
    </row>
    <row r="434" spans="1:19" ht="15" customHeight="1" x14ac:dyDescent="0.15">
      <c r="A434" s="748" t="s">
        <v>598</v>
      </c>
      <c r="B434" s="419" t="s">
        <v>591</v>
      </c>
      <c r="C434" s="423">
        <f>[15]B!C1940</f>
        <v>98</v>
      </c>
      <c r="D434" s="423">
        <f>[15]B!D1940</f>
        <v>93</v>
      </c>
      <c r="E434" s="423">
        <f>[15]B!E1940</f>
        <v>93</v>
      </c>
      <c r="F434" s="423">
        <f>[15]B!F1940</f>
        <v>0</v>
      </c>
      <c r="G434" s="423">
        <f>[15]B!G1940</f>
        <v>5</v>
      </c>
      <c r="H434" s="399">
        <f>[15]B!AA1940</f>
        <v>9</v>
      </c>
      <c r="I434" s="399">
        <f>[15]B!AB1940</f>
        <v>89</v>
      </c>
      <c r="J434" s="399">
        <f>[15]B!AC1940</f>
        <v>0</v>
      </c>
      <c r="K434" s="399">
        <f>[15]B!AD1940</f>
        <v>0</v>
      </c>
      <c r="L434" s="399">
        <f>[15]B!AE1940</f>
        <v>0</v>
      </c>
      <c r="M434" s="399">
        <f>[15]B!AF1940</f>
        <v>0</v>
      </c>
      <c r="N434" s="399">
        <f>[15]B!AG1940</f>
        <v>0</v>
      </c>
      <c r="O434" s="399">
        <f>[15]B!AH1940</f>
        <v>0</v>
      </c>
      <c r="P434" s="399">
        <f>[15]B!AI1940</f>
        <v>0</v>
      </c>
      <c r="Q434" s="399">
        <f>[15]B!AJ1940</f>
        <v>0</v>
      </c>
    </row>
    <row r="435" spans="1:19" ht="15" customHeight="1" x14ac:dyDescent="0.15">
      <c r="A435" s="748"/>
      <c r="B435" s="400" t="s">
        <v>592</v>
      </c>
      <c r="C435" s="422">
        <f>[15]B!C1934</f>
        <v>296</v>
      </c>
      <c r="D435" s="422">
        <f>[15]B!D1934</f>
        <v>294</v>
      </c>
      <c r="E435" s="422">
        <f>[15]B!E1934</f>
        <v>294</v>
      </c>
      <c r="F435" s="422">
        <f>[15]B!F1934</f>
        <v>0</v>
      </c>
      <c r="G435" s="422">
        <f>[15]B!G1934</f>
        <v>2</v>
      </c>
      <c r="H435" s="402">
        <f>[15]B!AA1934</f>
        <v>189</v>
      </c>
      <c r="I435" s="402">
        <f>[15]B!AB1934</f>
        <v>88</v>
      </c>
      <c r="J435" s="402">
        <f>[15]B!AC1934</f>
        <v>19</v>
      </c>
      <c r="K435" s="402">
        <f>[15]B!AD1934</f>
        <v>0</v>
      </c>
      <c r="L435" s="402">
        <f>[15]B!AE1934</f>
        <v>0</v>
      </c>
      <c r="M435" s="402">
        <f>[15]B!AF1934</f>
        <v>0</v>
      </c>
      <c r="N435" s="402">
        <f>[15]B!AG1934</f>
        <v>0</v>
      </c>
      <c r="O435" s="402">
        <f>[15]B!AH1934</f>
        <v>0</v>
      </c>
      <c r="P435" s="402">
        <f>[15]B!AI1934</f>
        <v>0</v>
      </c>
      <c r="Q435" s="402">
        <f>[15]B!AJ1934</f>
        <v>0</v>
      </c>
    </row>
    <row r="436" spans="1:19" ht="15" customHeight="1" x14ac:dyDescent="0.15">
      <c r="A436" s="748"/>
      <c r="B436" s="629" t="s">
        <v>0</v>
      </c>
      <c r="C436" s="404">
        <f t="shared" ref="C436:Q436" si="13">SUM(C434:C435)</f>
        <v>394</v>
      </c>
      <c r="D436" s="405">
        <f t="shared" si="13"/>
        <v>387</v>
      </c>
      <c r="E436" s="406">
        <f t="shared" si="13"/>
        <v>387</v>
      </c>
      <c r="F436" s="407">
        <f t="shared" si="13"/>
        <v>0</v>
      </c>
      <c r="G436" s="408">
        <f t="shared" si="13"/>
        <v>7</v>
      </c>
      <c r="H436" s="409">
        <f t="shared" si="13"/>
        <v>198</v>
      </c>
      <c r="I436" s="410">
        <f t="shared" si="13"/>
        <v>177</v>
      </c>
      <c r="J436" s="407">
        <f t="shared" si="13"/>
        <v>19</v>
      </c>
      <c r="K436" s="406">
        <f t="shared" si="13"/>
        <v>0</v>
      </c>
      <c r="L436" s="410">
        <f t="shared" si="13"/>
        <v>0</v>
      </c>
      <c r="M436" s="407">
        <f t="shared" si="13"/>
        <v>0</v>
      </c>
      <c r="N436" s="407">
        <f t="shared" si="13"/>
        <v>0</v>
      </c>
      <c r="O436" s="406">
        <f t="shared" si="13"/>
        <v>0</v>
      </c>
      <c r="P436" s="407">
        <f t="shared" si="13"/>
        <v>0</v>
      </c>
      <c r="Q436" s="412">
        <f t="shared" si="13"/>
        <v>0</v>
      </c>
    </row>
    <row r="437" spans="1:19" ht="24" customHeight="1" x14ac:dyDescent="0.15">
      <c r="A437" s="424" t="s">
        <v>599</v>
      </c>
      <c r="B437" s="400" t="s">
        <v>592</v>
      </c>
      <c r="C437" s="415">
        <f>[15]B!C2098</f>
        <v>396</v>
      </c>
      <c r="D437" s="415">
        <f>[15]B!D2098</f>
        <v>304</v>
      </c>
      <c r="E437" s="415">
        <f>[15]B!E2098</f>
        <v>304</v>
      </c>
      <c r="F437" s="415">
        <f>[15]B!F2098</f>
        <v>0</v>
      </c>
      <c r="G437" s="415">
        <f>[15]B!G2098</f>
        <v>92</v>
      </c>
      <c r="H437" s="416">
        <f>[15]B!AA2098</f>
        <v>224</v>
      </c>
      <c r="I437" s="416">
        <f>[15]B!AB2098</f>
        <v>18</v>
      </c>
      <c r="J437" s="416">
        <f>[15]B!AC2098</f>
        <v>154</v>
      </c>
      <c r="K437" s="416">
        <f>[15]B!AD2098</f>
        <v>0</v>
      </c>
      <c r="L437" s="416">
        <f>[15]B!AE2098</f>
        <v>0</v>
      </c>
      <c r="M437" s="416">
        <f>[15]B!AF2098</f>
        <v>0</v>
      </c>
      <c r="N437" s="416">
        <f>[15]B!AG2098</f>
        <v>0</v>
      </c>
      <c r="O437" s="416">
        <f>[15]B!AH2098</f>
        <v>0</v>
      </c>
      <c r="P437" s="416">
        <f>[15]B!AI2098</f>
        <v>0</v>
      </c>
      <c r="Q437" s="416">
        <f>[15]B!AJ2098</f>
        <v>0</v>
      </c>
    </row>
    <row r="438" spans="1:19" ht="15" customHeight="1" x14ac:dyDescent="0.15">
      <c r="A438" s="734" t="s">
        <v>600</v>
      </c>
      <c r="B438" s="417" t="s">
        <v>601</v>
      </c>
      <c r="C438" s="420">
        <f>[15]B!C2214+[15]B!C2266+[15]B!C2267</f>
        <v>1357</v>
      </c>
      <c r="D438" s="420">
        <f>[15]B!D2214+[15]B!D2266+[15]B!D2267</f>
        <v>1183</v>
      </c>
      <c r="E438" s="420">
        <f>[15]B!E2214+[15]B!E2266+[15]B!E2267</f>
        <v>1183</v>
      </c>
      <c r="F438" s="420">
        <f>[15]B!F2214+[15]B!F2266+[15]B!F2267</f>
        <v>0</v>
      </c>
      <c r="G438" s="420">
        <f>[15]B!G2214+[15]B!G2266+[15]B!G2267</f>
        <v>174</v>
      </c>
      <c r="H438" s="421">
        <f>[15]B!AA2214+[15]B!AA2266+[15]B!AA2267</f>
        <v>1213</v>
      </c>
      <c r="I438" s="421">
        <f>[15]B!AB2214+[15]B!AB2266+[15]B!AB2267</f>
        <v>111</v>
      </c>
      <c r="J438" s="421">
        <f>[15]B!AC2214+[15]B!AC2266+[15]B!AC2267</f>
        <v>33</v>
      </c>
      <c r="K438" s="421">
        <f>[15]B!AD2214+[15]B!AD2266+[15]B!AD2267</f>
        <v>1</v>
      </c>
      <c r="L438" s="421">
        <f>[15]B!AE2214+[15]B!AE2266+[15]B!AE2267</f>
        <v>0</v>
      </c>
      <c r="M438" s="421">
        <f>[15]B!AF2214+[15]B!AF2266+[15]B!AF2267</f>
        <v>0</v>
      </c>
      <c r="N438" s="421">
        <f>[15]B!AG2214+[15]B!AG2266+[15]B!AG2267</f>
        <v>0</v>
      </c>
      <c r="O438" s="421">
        <f>[15]B!AH2214+[15]B!AH2266+[15]B!AH2267</f>
        <v>0</v>
      </c>
      <c r="P438" s="421">
        <f>[15]B!AI2214+[15]B!AI2266+[15]B!AI2267</f>
        <v>0</v>
      </c>
      <c r="Q438" s="421">
        <f>[15]B!AJ2214+[15]B!AJ2266+[15]B!AJ2267</f>
        <v>0</v>
      </c>
    </row>
    <row r="439" spans="1:19" ht="15" customHeight="1" x14ac:dyDescent="0.15">
      <c r="A439" s="749"/>
      <c r="B439" s="425" t="s">
        <v>592</v>
      </c>
      <c r="C439" s="426">
        <f>[15]B!C2222</f>
        <v>0</v>
      </c>
      <c r="D439" s="426">
        <f>[15]B!D2222</f>
        <v>0</v>
      </c>
      <c r="E439" s="426">
        <f>[15]B!E2222</f>
        <v>0</v>
      </c>
      <c r="F439" s="426">
        <f>[15]B!F2222</f>
        <v>0</v>
      </c>
      <c r="G439" s="426">
        <f>[15]B!G2222</f>
        <v>0</v>
      </c>
      <c r="H439" s="426">
        <f>[15]B!AA2222</f>
        <v>0</v>
      </c>
      <c r="I439" s="426">
        <f>[15]B!AB2222</f>
        <v>0</v>
      </c>
      <c r="J439" s="426">
        <f>[15]B!AC2222</f>
        <v>0</v>
      </c>
      <c r="K439" s="426">
        <f>[15]B!AD2222</f>
        <v>0</v>
      </c>
      <c r="L439" s="426">
        <f>[15]B!AE2222</f>
        <v>0</v>
      </c>
      <c r="M439" s="426">
        <f>[15]B!AF2222</f>
        <v>0</v>
      </c>
      <c r="N439" s="426">
        <f>[15]B!AG2222</f>
        <v>0</v>
      </c>
      <c r="O439" s="426">
        <f>[15]B!AH2222</f>
        <v>0</v>
      </c>
      <c r="P439" s="426">
        <f>[15]B!AI2222</f>
        <v>0</v>
      </c>
      <c r="Q439" s="401">
        <f>[15]B!AJ2222</f>
        <v>0</v>
      </c>
    </row>
    <row r="440" spans="1:19" ht="15" customHeight="1" x14ac:dyDescent="0.15">
      <c r="A440" s="736"/>
      <c r="B440" s="629" t="s">
        <v>0</v>
      </c>
      <c r="C440" s="427">
        <f>SUM(C438:C439)</f>
        <v>1357</v>
      </c>
      <c r="D440" s="427">
        <f t="shared" ref="D440:Q440" si="14">SUM(D438:D439)</f>
        <v>1183</v>
      </c>
      <c r="E440" s="427">
        <f t="shared" si="14"/>
        <v>1183</v>
      </c>
      <c r="F440" s="427">
        <f t="shared" si="14"/>
        <v>0</v>
      </c>
      <c r="G440" s="427">
        <f t="shared" si="14"/>
        <v>174</v>
      </c>
      <c r="H440" s="427">
        <f t="shared" si="14"/>
        <v>1213</v>
      </c>
      <c r="I440" s="427">
        <f t="shared" si="14"/>
        <v>111</v>
      </c>
      <c r="J440" s="427">
        <f t="shared" si="14"/>
        <v>33</v>
      </c>
      <c r="K440" s="427">
        <f t="shared" si="14"/>
        <v>1</v>
      </c>
      <c r="L440" s="427">
        <f t="shared" si="14"/>
        <v>0</v>
      </c>
      <c r="M440" s="427">
        <f t="shared" si="14"/>
        <v>0</v>
      </c>
      <c r="N440" s="427">
        <f t="shared" si="14"/>
        <v>0</v>
      </c>
      <c r="O440" s="427">
        <f t="shared" si="14"/>
        <v>0</v>
      </c>
      <c r="P440" s="427">
        <f t="shared" si="14"/>
        <v>0</v>
      </c>
      <c r="Q440" s="405">
        <f t="shared" si="14"/>
        <v>0</v>
      </c>
    </row>
    <row r="441" spans="1:19" ht="15" customHeight="1" x14ac:dyDescent="0.15">
      <c r="A441" s="717" t="s">
        <v>602</v>
      </c>
      <c r="B441" s="419" t="s">
        <v>591</v>
      </c>
      <c r="C441" s="420">
        <f>[15]B!C2529</f>
        <v>5</v>
      </c>
      <c r="D441" s="420">
        <f>[15]B!D2529</f>
        <v>5</v>
      </c>
      <c r="E441" s="420">
        <f>[15]B!E2529</f>
        <v>5</v>
      </c>
      <c r="F441" s="420">
        <f>[15]B!F2529</f>
        <v>0</v>
      </c>
      <c r="G441" s="420">
        <f>[15]B!G2529</f>
        <v>0</v>
      </c>
      <c r="H441" s="421">
        <f>[15]B!AA2529</f>
        <v>5</v>
      </c>
      <c r="I441" s="421">
        <f>[15]B!AB2529</f>
        <v>0</v>
      </c>
      <c r="J441" s="421">
        <f>[15]B!AC2529</f>
        <v>0</v>
      </c>
      <c r="K441" s="421">
        <f>[15]B!AD2529</f>
        <v>0</v>
      </c>
      <c r="L441" s="421">
        <f>[15]B!AE2529</f>
        <v>0</v>
      </c>
      <c r="M441" s="421">
        <f>[15]B!AF2529</f>
        <v>0</v>
      </c>
      <c r="N441" s="421">
        <f>[15]B!AG2529</f>
        <v>0</v>
      </c>
      <c r="O441" s="421">
        <f>[15]B!AH2529</f>
        <v>0</v>
      </c>
      <c r="P441" s="421">
        <f>[15]B!AI2529</f>
        <v>0</v>
      </c>
      <c r="Q441" s="421">
        <f>[15]B!AJ2529</f>
        <v>0</v>
      </c>
    </row>
    <row r="442" spans="1:19" ht="15" customHeight="1" x14ac:dyDescent="0.15">
      <c r="A442" s="748"/>
      <c r="B442" s="400" t="s">
        <v>592</v>
      </c>
      <c r="C442" s="422">
        <f>[15]B!C2298</f>
        <v>135</v>
      </c>
      <c r="D442" s="422">
        <f>[15]B!D2298</f>
        <v>135</v>
      </c>
      <c r="E442" s="422">
        <f>[15]B!E2298</f>
        <v>135</v>
      </c>
      <c r="F442" s="422">
        <f>[15]B!F2298</f>
        <v>0</v>
      </c>
      <c r="G442" s="422">
        <f>[15]B!G2298</f>
        <v>0</v>
      </c>
      <c r="H442" s="402">
        <f>[15]B!AA2298</f>
        <v>0</v>
      </c>
      <c r="I442" s="402">
        <f>[15]B!AB2298</f>
        <v>119</v>
      </c>
      <c r="J442" s="402">
        <f>[15]B!AC2298</f>
        <v>16</v>
      </c>
      <c r="K442" s="402">
        <f>[15]B!AD2298</f>
        <v>0</v>
      </c>
      <c r="L442" s="402">
        <f>[15]B!AE2298</f>
        <v>0</v>
      </c>
      <c r="M442" s="402">
        <f>[15]B!AF2298</f>
        <v>0</v>
      </c>
      <c r="N442" s="402">
        <f>[15]B!AG2298</f>
        <v>0</v>
      </c>
      <c r="O442" s="402">
        <f>[15]B!AH2298</f>
        <v>0</v>
      </c>
      <c r="P442" s="402">
        <f>[15]B!AI2298</f>
        <v>0</v>
      </c>
      <c r="Q442" s="402">
        <f>[15]B!AJ2298</f>
        <v>0</v>
      </c>
    </row>
    <row r="443" spans="1:19" ht="15" customHeight="1" x14ac:dyDescent="0.15">
      <c r="A443" s="718"/>
      <c r="B443" s="629" t="s">
        <v>0</v>
      </c>
      <c r="C443" s="404">
        <f t="shared" ref="C443:Q443" si="15">SUM(C441:C442)</f>
        <v>140</v>
      </c>
      <c r="D443" s="405">
        <f t="shared" si="15"/>
        <v>140</v>
      </c>
      <c r="E443" s="406">
        <f t="shared" si="15"/>
        <v>140</v>
      </c>
      <c r="F443" s="407">
        <f t="shared" si="15"/>
        <v>0</v>
      </c>
      <c r="G443" s="408">
        <f t="shared" si="15"/>
        <v>0</v>
      </c>
      <c r="H443" s="409">
        <f t="shared" si="15"/>
        <v>5</v>
      </c>
      <c r="I443" s="410">
        <f t="shared" si="15"/>
        <v>119</v>
      </c>
      <c r="J443" s="407">
        <f t="shared" si="15"/>
        <v>16</v>
      </c>
      <c r="K443" s="406">
        <f t="shared" si="15"/>
        <v>0</v>
      </c>
      <c r="L443" s="410">
        <f t="shared" si="15"/>
        <v>0</v>
      </c>
      <c r="M443" s="407">
        <f t="shared" si="15"/>
        <v>0</v>
      </c>
      <c r="N443" s="407">
        <f t="shared" si="15"/>
        <v>0</v>
      </c>
      <c r="O443" s="406">
        <f t="shared" si="15"/>
        <v>0</v>
      </c>
      <c r="P443" s="407">
        <f t="shared" si="15"/>
        <v>0</v>
      </c>
      <c r="Q443" s="412">
        <f t="shared" si="15"/>
        <v>0</v>
      </c>
    </row>
    <row r="444" spans="1:19" ht="26.25" customHeight="1" x14ac:dyDescent="0.15">
      <c r="A444" s="413" t="s">
        <v>603</v>
      </c>
      <c r="B444" s="400" t="s">
        <v>592</v>
      </c>
      <c r="C444" s="415">
        <f>[15]B!C930</f>
        <v>3973</v>
      </c>
      <c r="D444" s="415">
        <f>[15]B!D930</f>
        <v>3973</v>
      </c>
      <c r="E444" s="415">
        <f>[15]B!E930</f>
        <v>3973</v>
      </c>
      <c r="F444" s="415">
        <f>[15]B!F930</f>
        <v>0</v>
      </c>
      <c r="G444" s="415">
        <f>[15]B!G930</f>
        <v>0</v>
      </c>
      <c r="H444" s="398">
        <f>[15]B!AA930</f>
        <v>1747</v>
      </c>
      <c r="I444" s="398">
        <f>[15]B!AB930</f>
        <v>2226</v>
      </c>
      <c r="J444" s="398">
        <f>[15]B!AC930</f>
        <v>0</v>
      </c>
      <c r="K444" s="398">
        <f>[15]B!AD930</f>
        <v>0</v>
      </c>
      <c r="L444" s="398">
        <f>[15]B!AE930</f>
        <v>0</v>
      </c>
      <c r="M444" s="398">
        <f>[15]B!AF930</f>
        <v>0</v>
      </c>
      <c r="N444" s="398">
        <f>[15]B!AG930</f>
        <v>0</v>
      </c>
      <c r="O444" s="398">
        <f>[15]B!AH930</f>
        <v>0</v>
      </c>
      <c r="P444" s="398">
        <f>[15]B!AI930</f>
        <v>0</v>
      </c>
      <c r="Q444" s="398">
        <f>[15]B!AJ930</f>
        <v>0</v>
      </c>
    </row>
    <row r="445" spans="1:19" ht="15" customHeight="1" x14ac:dyDescent="0.15">
      <c r="A445" s="750" t="s">
        <v>604</v>
      </c>
      <c r="B445" s="428" t="s">
        <v>591</v>
      </c>
      <c r="C445" s="429">
        <f>D445+G445</f>
        <v>2516</v>
      </c>
      <c r="D445" s="423">
        <f>+D424+D429+D431+D434+D438+D441</f>
        <v>2315</v>
      </c>
      <c r="E445" s="423">
        <f>+E424+E429+E431+E434+E438+E441</f>
        <v>2315</v>
      </c>
      <c r="F445" s="423">
        <f>+F424+F429+F431+F434+F438+F441</f>
        <v>0</v>
      </c>
      <c r="G445" s="423">
        <f>+G424+G429+G431+G434+G438+G441</f>
        <v>201</v>
      </c>
      <c r="H445" s="423">
        <f t="shared" ref="H445:Q445" si="16">+H424+H429+H431+H434+H438+H441</f>
        <v>1652</v>
      </c>
      <c r="I445" s="423">
        <f t="shared" si="16"/>
        <v>653</v>
      </c>
      <c r="J445" s="423">
        <f t="shared" si="16"/>
        <v>211</v>
      </c>
      <c r="K445" s="423">
        <f t="shared" si="16"/>
        <v>1</v>
      </c>
      <c r="L445" s="423">
        <f t="shared" si="16"/>
        <v>0</v>
      </c>
      <c r="M445" s="423">
        <f t="shared" si="16"/>
        <v>0</v>
      </c>
      <c r="N445" s="423">
        <f t="shared" si="16"/>
        <v>0</v>
      </c>
      <c r="O445" s="423">
        <f t="shared" si="16"/>
        <v>0</v>
      </c>
      <c r="P445" s="423">
        <f t="shared" si="16"/>
        <v>0</v>
      </c>
      <c r="Q445" s="430">
        <f t="shared" si="16"/>
        <v>0</v>
      </c>
    </row>
    <row r="446" spans="1:19" ht="15" customHeight="1" x14ac:dyDescent="0.15">
      <c r="A446" s="750"/>
      <c r="B446" s="431" t="s">
        <v>592</v>
      </c>
      <c r="C446" s="431">
        <f>D446+G446</f>
        <v>36329</v>
      </c>
      <c r="D446" s="422">
        <f>+D425+D427+D428+D430+D432+D435+D437+D442+D444</f>
        <v>35497</v>
      </c>
      <c r="E446" s="422">
        <f>+E425+E427+E428+E430+E432+E435+E437+E442+E444</f>
        <v>35497</v>
      </c>
      <c r="F446" s="422">
        <f>+F425+F427+F428+F430+F432+F435+F437+F442+F444</f>
        <v>0</v>
      </c>
      <c r="G446" s="422">
        <f>+G425+G427+G428+G430+G432+G435+G437+G442+G444</f>
        <v>832</v>
      </c>
      <c r="H446" s="422">
        <f t="shared" ref="H446:Q446" si="17">+H425+H427+H428+H430+H432+H435+H437+H442+H444</f>
        <v>29815</v>
      </c>
      <c r="I446" s="422">
        <f t="shared" si="17"/>
        <v>4777</v>
      </c>
      <c r="J446" s="422">
        <f t="shared" si="17"/>
        <v>1737</v>
      </c>
      <c r="K446" s="422">
        <f t="shared" si="17"/>
        <v>0</v>
      </c>
      <c r="L446" s="422">
        <f t="shared" si="17"/>
        <v>1</v>
      </c>
      <c r="M446" s="422">
        <f t="shared" si="17"/>
        <v>0</v>
      </c>
      <c r="N446" s="422">
        <f t="shared" si="17"/>
        <v>0</v>
      </c>
      <c r="O446" s="422">
        <f t="shared" si="17"/>
        <v>0</v>
      </c>
      <c r="P446" s="422">
        <f t="shared" si="17"/>
        <v>1</v>
      </c>
      <c r="Q446" s="401">
        <f t="shared" si="17"/>
        <v>0</v>
      </c>
    </row>
    <row r="447" spans="1:19" ht="15" customHeight="1" x14ac:dyDescent="0.15">
      <c r="A447" s="750"/>
      <c r="B447" s="432" t="s">
        <v>605</v>
      </c>
      <c r="C447" s="404">
        <f>SUM(C445:C446)</f>
        <v>38845</v>
      </c>
      <c r="D447" s="405">
        <f>SUM(D445:D446)</f>
        <v>37812</v>
      </c>
      <c r="E447" s="406">
        <f>SUM(E445:E446)</f>
        <v>37812</v>
      </c>
      <c r="F447" s="407">
        <f>SUM(F445:F446)</f>
        <v>0</v>
      </c>
      <c r="G447" s="408">
        <f>SUM(G445:G446)</f>
        <v>1033</v>
      </c>
      <c r="H447" s="408">
        <f t="shared" ref="H447:Q447" si="18">SUM(H445:H446)</f>
        <v>31467</v>
      </c>
      <c r="I447" s="408">
        <f t="shared" si="18"/>
        <v>5430</v>
      </c>
      <c r="J447" s="408">
        <f t="shared" si="18"/>
        <v>1948</v>
      </c>
      <c r="K447" s="408">
        <f t="shared" si="18"/>
        <v>1</v>
      </c>
      <c r="L447" s="408">
        <f t="shared" si="18"/>
        <v>1</v>
      </c>
      <c r="M447" s="408">
        <f t="shared" si="18"/>
        <v>0</v>
      </c>
      <c r="N447" s="408">
        <f>SUM(N445:N446)</f>
        <v>0</v>
      </c>
      <c r="O447" s="408">
        <f t="shared" si="18"/>
        <v>0</v>
      </c>
      <c r="P447" s="408">
        <f t="shared" si="18"/>
        <v>1</v>
      </c>
      <c r="Q447" s="433">
        <f t="shared" si="18"/>
        <v>0</v>
      </c>
    </row>
    <row r="448" spans="1:19" ht="27.75" customHeight="1" x14ac:dyDescent="0.15">
      <c r="A448" s="434" t="s">
        <v>606</v>
      </c>
      <c r="B448" s="632"/>
      <c r="E448" s="344"/>
      <c r="F448" s="436"/>
      <c r="G448" s="436"/>
      <c r="H448" s="436"/>
      <c r="I448" s="436"/>
      <c r="J448" s="436"/>
      <c r="K448" s="436"/>
      <c r="L448" s="436"/>
      <c r="M448" s="436"/>
      <c r="N448" s="436"/>
      <c r="O448" s="436"/>
      <c r="P448" s="437"/>
      <c r="Q448" s="437"/>
      <c r="R448" s="437"/>
      <c r="S448" s="436"/>
    </row>
    <row r="449" spans="1:23" ht="39.75" customHeight="1" x14ac:dyDescent="0.15">
      <c r="A449" s="744" t="s">
        <v>607</v>
      </c>
      <c r="B449" s="745"/>
      <c r="C449" s="627" t="s">
        <v>0</v>
      </c>
      <c r="D449" s="630" t="s">
        <v>8</v>
      </c>
      <c r="E449" s="73" t="s">
        <v>9</v>
      </c>
      <c r="F449" s="436"/>
      <c r="G449" s="436"/>
      <c r="H449" s="436"/>
      <c r="I449" s="436"/>
      <c r="J449" s="436"/>
      <c r="K449" s="436"/>
      <c r="L449" s="436"/>
      <c r="M449" s="437"/>
      <c r="N449" s="437"/>
      <c r="O449" s="437"/>
    </row>
    <row r="450" spans="1:23" ht="15" customHeight="1" x14ac:dyDescent="0.2">
      <c r="A450" s="746" t="s">
        <v>608</v>
      </c>
      <c r="B450" s="747"/>
      <c r="C450" s="440">
        <f>[15]B!C981</f>
        <v>0</v>
      </c>
      <c r="D450" s="441">
        <f>[15]B!E981</f>
        <v>0</v>
      </c>
      <c r="E450" s="442"/>
      <c r="F450" s="436"/>
      <c r="G450" s="436"/>
      <c r="H450" s="436"/>
      <c r="I450" s="436"/>
      <c r="J450" s="436"/>
      <c r="K450" s="436"/>
      <c r="L450" s="436"/>
      <c r="M450" s="437"/>
      <c r="N450" s="437"/>
      <c r="O450" s="437"/>
    </row>
    <row r="451" spans="1:23" ht="15" customHeight="1" x14ac:dyDescent="0.2">
      <c r="A451" s="740" t="s">
        <v>609</v>
      </c>
      <c r="B451" s="741"/>
      <c r="C451" s="440">
        <f>[15]B!C2587</f>
        <v>45</v>
      </c>
      <c r="D451" s="441">
        <f>[15]B!E2587</f>
        <v>27</v>
      </c>
      <c r="E451" s="215">
        <f>[15]B!AL2587</f>
        <v>853200</v>
      </c>
      <c r="F451" s="436"/>
      <c r="G451" s="436"/>
      <c r="H451" s="436"/>
      <c r="I451" s="436"/>
      <c r="J451" s="436"/>
      <c r="K451" s="436"/>
      <c r="L451" s="436"/>
      <c r="M451" s="437"/>
      <c r="N451" s="437"/>
      <c r="O451" s="437"/>
    </row>
    <row r="452" spans="1:23" ht="15" customHeight="1" x14ac:dyDescent="0.2">
      <c r="A452" s="740" t="s">
        <v>610</v>
      </c>
      <c r="B452" s="741"/>
      <c r="C452" s="440">
        <f>[15]B!C2596</f>
        <v>0</v>
      </c>
      <c r="D452" s="441">
        <f>[15]B!E2596</f>
        <v>0</v>
      </c>
      <c r="E452" s="443"/>
      <c r="F452" s="436"/>
      <c r="G452" s="436"/>
      <c r="H452" s="436"/>
      <c r="I452" s="436"/>
      <c r="J452" s="436"/>
      <c r="K452" s="436"/>
      <c r="L452" s="436"/>
      <c r="M452" s="437"/>
      <c r="N452" s="437"/>
      <c r="O452" s="437"/>
    </row>
    <row r="453" spans="1:23" ht="15" customHeight="1" x14ac:dyDescent="0.2">
      <c r="A453" s="740" t="s">
        <v>611</v>
      </c>
      <c r="B453" s="741"/>
      <c r="C453" s="440">
        <f>[15]B!C66</f>
        <v>436</v>
      </c>
      <c r="D453" s="441">
        <f>[15]B!E66</f>
        <v>416</v>
      </c>
      <c r="E453" s="215">
        <f>[15]B!AL66</f>
        <v>312000</v>
      </c>
      <c r="F453" s="436"/>
      <c r="G453" s="436"/>
      <c r="H453" s="436"/>
      <c r="I453" s="436"/>
      <c r="J453" s="436"/>
      <c r="K453" s="436"/>
      <c r="L453" s="436"/>
      <c r="M453" s="437"/>
      <c r="N453" s="437"/>
      <c r="O453" s="437"/>
    </row>
    <row r="454" spans="1:23" ht="15" customHeight="1" x14ac:dyDescent="0.2">
      <c r="A454" s="740" t="s">
        <v>612</v>
      </c>
      <c r="B454" s="741"/>
      <c r="C454" s="440">
        <f>[15]B!C72</f>
        <v>0</v>
      </c>
      <c r="D454" s="441">
        <f>[15]B!E72</f>
        <v>0</v>
      </c>
      <c r="E454" s="443"/>
      <c r="F454" s="436"/>
      <c r="G454" s="436"/>
      <c r="H454" s="436"/>
      <c r="I454" s="436"/>
      <c r="J454" s="436"/>
      <c r="K454" s="436"/>
      <c r="L454" s="436"/>
      <c r="M454" s="437"/>
      <c r="N454" s="437"/>
      <c r="O454" s="437"/>
    </row>
    <row r="455" spans="1:23" ht="15" customHeight="1" x14ac:dyDescent="0.2">
      <c r="A455" s="740" t="s">
        <v>613</v>
      </c>
      <c r="B455" s="741"/>
      <c r="C455" s="444">
        <f>[15]B!C67</f>
        <v>107</v>
      </c>
      <c r="D455" s="441">
        <f>[15]B!E67</f>
        <v>107</v>
      </c>
      <c r="E455" s="215">
        <f>[15]B!AL67</f>
        <v>1816860</v>
      </c>
      <c r="F455" s="436"/>
      <c r="G455" s="436"/>
      <c r="H455" s="436"/>
      <c r="I455" s="436"/>
      <c r="J455" s="436"/>
      <c r="K455" s="436"/>
      <c r="L455" s="436"/>
      <c r="M455" s="437"/>
      <c r="N455" s="437"/>
      <c r="O455" s="437"/>
    </row>
    <row r="456" spans="1:23" ht="15" customHeight="1" x14ac:dyDescent="0.2">
      <c r="A456" s="740" t="s">
        <v>614</v>
      </c>
      <c r="B456" s="741"/>
      <c r="C456" s="440">
        <f>[15]B!C68</f>
        <v>125</v>
      </c>
      <c r="D456" s="441">
        <f>[15]B!E68</f>
        <v>121</v>
      </c>
      <c r="E456" s="215">
        <f>[15]B!AL68</f>
        <v>4719000</v>
      </c>
      <c r="F456" s="436"/>
      <c r="G456" s="436"/>
      <c r="H456" s="436"/>
      <c r="I456" s="436"/>
      <c r="J456" s="436"/>
      <c r="K456" s="436"/>
      <c r="L456" s="436"/>
      <c r="M456" s="437"/>
      <c r="N456" s="437"/>
      <c r="O456" s="437"/>
    </row>
    <row r="457" spans="1:23" ht="15" customHeight="1" x14ac:dyDescent="0.2">
      <c r="A457" s="740" t="s">
        <v>615</v>
      </c>
      <c r="B457" s="741"/>
      <c r="C457" s="440">
        <f>[15]B!C70</f>
        <v>0</v>
      </c>
      <c r="D457" s="441">
        <f>[15]B!E70</f>
        <v>0</v>
      </c>
      <c r="E457" s="215">
        <f>[15]B!AL70</f>
        <v>0</v>
      </c>
      <c r="F457" s="445"/>
      <c r="G457" s="445"/>
      <c r="H457" s="445"/>
      <c r="I457" s="445"/>
      <c r="J457" s="445"/>
      <c r="K457" s="445"/>
      <c r="L457" s="445"/>
      <c r="M457" s="445"/>
      <c r="N457" s="445"/>
      <c r="O457" s="445"/>
    </row>
    <row r="458" spans="1:23" ht="15" customHeight="1" x14ac:dyDescent="0.2">
      <c r="A458" s="740" t="s">
        <v>616</v>
      </c>
      <c r="B458" s="741"/>
      <c r="C458" s="444">
        <f>[15]B!C69</f>
        <v>6677</v>
      </c>
      <c r="D458" s="441">
        <f>[15]B!E69</f>
        <v>6677</v>
      </c>
      <c r="E458" s="215">
        <f>[15]B!AL69</f>
        <v>15090020</v>
      </c>
      <c r="F458" s="446"/>
      <c r="G458" s="446"/>
      <c r="H458" s="446"/>
      <c r="I458" s="446"/>
      <c r="J458" s="446"/>
      <c r="K458" s="446"/>
      <c r="L458" s="446"/>
      <c r="M458" s="446"/>
      <c r="N458" s="446"/>
      <c r="O458" s="446"/>
    </row>
    <row r="459" spans="1:23" ht="15" customHeight="1" x14ac:dyDescent="0.2">
      <c r="A459" s="740" t="s">
        <v>617</v>
      </c>
      <c r="B459" s="741"/>
      <c r="C459" s="440">
        <f>[15]B!C2584</f>
        <v>0</v>
      </c>
      <c r="D459" s="441">
        <f>[15]B!E2584</f>
        <v>0</v>
      </c>
      <c r="E459" s="443"/>
      <c r="F459" s="446"/>
      <c r="G459" s="446"/>
      <c r="H459" s="446"/>
      <c r="I459" s="446"/>
      <c r="J459" s="446"/>
      <c r="K459" s="446"/>
      <c r="L459" s="446"/>
      <c r="M459" s="446"/>
      <c r="N459" s="446"/>
      <c r="O459" s="446"/>
    </row>
    <row r="460" spans="1:23" ht="15" customHeight="1" x14ac:dyDescent="0.15">
      <c r="A460" s="742" t="s">
        <v>618</v>
      </c>
      <c r="B460" s="743"/>
      <c r="C460" s="447">
        <f>SUM(C450:C459)</f>
        <v>7390</v>
      </c>
      <c r="D460" s="448">
        <f>SUM(D450:D459)</f>
        <v>7348</v>
      </c>
      <c r="E460" s="449">
        <f>SUM(E450:E459)</f>
        <v>22791080</v>
      </c>
      <c r="F460" s="446"/>
      <c r="G460" s="446"/>
      <c r="H460" s="446"/>
      <c r="I460" s="446"/>
      <c r="J460" s="446"/>
      <c r="K460" s="446"/>
      <c r="L460" s="446"/>
      <c r="M460" s="446"/>
      <c r="N460" s="446"/>
      <c r="O460" s="446"/>
    </row>
    <row r="461" spans="1:23" s="451" customFormat="1" ht="24.95" customHeight="1" x14ac:dyDescent="0.15">
      <c r="A461" s="434" t="s">
        <v>619</v>
      </c>
      <c r="B461" s="450"/>
      <c r="F461" s="5"/>
      <c r="N461" s="452"/>
      <c r="O461" s="452"/>
      <c r="P461" s="452"/>
      <c r="Q461" s="452"/>
      <c r="R461" s="452"/>
      <c r="S461" s="452"/>
      <c r="T461" s="453"/>
      <c r="U461" s="452"/>
      <c r="V461" s="452"/>
      <c r="W461" s="452"/>
    </row>
    <row r="462" spans="1:23" ht="24.75" customHeight="1" x14ac:dyDescent="0.15">
      <c r="A462" s="727" t="s">
        <v>620</v>
      </c>
      <c r="B462" s="728"/>
      <c r="C462" s="627" t="s">
        <v>0</v>
      </c>
      <c r="N462" s="453"/>
      <c r="O462" s="453"/>
      <c r="P462" s="453"/>
      <c r="Q462" s="453"/>
      <c r="R462" s="453"/>
      <c r="S462" s="453"/>
      <c r="T462" s="453"/>
      <c r="U462" s="453"/>
      <c r="V462" s="453"/>
      <c r="W462" s="453"/>
    </row>
    <row r="463" spans="1:23" ht="14.1" customHeight="1" x14ac:dyDescent="0.15">
      <c r="A463" s="729" t="s">
        <v>621</v>
      </c>
      <c r="B463" s="730"/>
      <c r="C463" s="454">
        <v>11256</v>
      </c>
      <c r="D463" s="344"/>
      <c r="E463" s="236"/>
      <c r="H463" s="450"/>
      <c r="I463" s="450"/>
      <c r="J463" s="450"/>
      <c r="K463" s="450"/>
      <c r="L463" s="450"/>
      <c r="M463" s="450"/>
      <c r="N463" s="455"/>
      <c r="O463" s="455"/>
      <c r="P463" s="452"/>
      <c r="Q463" s="453"/>
      <c r="R463" s="453"/>
      <c r="S463" s="453"/>
      <c r="T463" s="453"/>
      <c r="U463" s="453"/>
      <c r="V463" s="453"/>
      <c r="W463" s="453"/>
    </row>
    <row r="464" spans="1:23" ht="24.95" customHeight="1" x14ac:dyDescent="0.15">
      <c r="A464" s="456" t="s">
        <v>622</v>
      </c>
      <c r="B464" s="457"/>
      <c r="C464" s="458"/>
      <c r="D464" s="395"/>
      <c r="E464" s="395"/>
      <c r="F464" s="395"/>
      <c r="G464" s="436"/>
      <c r="H464" s="436"/>
      <c r="I464" s="436"/>
      <c r="J464" s="436"/>
      <c r="K464" s="436"/>
      <c r="L464" s="436"/>
      <c r="M464" s="436"/>
      <c r="N464" s="446"/>
      <c r="O464" s="446"/>
      <c r="P464" s="453"/>
      <c r="Q464" s="453"/>
      <c r="R464" s="453"/>
      <c r="S464" s="453"/>
      <c r="T464" s="453"/>
      <c r="U464" s="453"/>
      <c r="V464" s="453"/>
      <c r="W464" s="453"/>
    </row>
    <row r="465" spans="1:28" ht="21.75" customHeight="1" x14ac:dyDescent="0.15">
      <c r="A465" s="459"/>
      <c r="B465" s="460"/>
      <c r="C465" s="461" t="s">
        <v>0</v>
      </c>
      <c r="D465" s="395"/>
      <c r="E465" s="395"/>
      <c r="F465" s="395"/>
      <c r="G465" s="436"/>
      <c r="H465" s="436"/>
      <c r="I465" s="436"/>
      <c r="J465" s="436"/>
      <c r="K465" s="436"/>
      <c r="L465" s="436"/>
      <c r="M465" s="436"/>
      <c r="N465" s="436"/>
      <c r="O465" s="462"/>
    </row>
    <row r="466" spans="1:28" ht="15" customHeight="1" x14ac:dyDescent="0.15">
      <c r="A466" s="731" t="s">
        <v>623</v>
      </c>
      <c r="B466" s="419" t="s">
        <v>624</v>
      </c>
      <c r="C466" s="464"/>
      <c r="D466" s="465"/>
      <c r="E466" s="395"/>
      <c r="F466" s="395"/>
      <c r="G466" s="436"/>
      <c r="H466" s="436"/>
      <c r="I466" s="436"/>
      <c r="J466" s="436"/>
      <c r="K466" s="436"/>
      <c r="L466" s="436"/>
      <c r="M466" s="436"/>
      <c r="N466" s="436"/>
      <c r="O466" s="462"/>
    </row>
    <row r="467" spans="1:28" ht="15" customHeight="1" x14ac:dyDescent="0.15">
      <c r="A467" s="731"/>
      <c r="B467" s="425" t="s">
        <v>625</v>
      </c>
      <c r="C467" s="466">
        <v>3250</v>
      </c>
      <c r="D467" s="465"/>
      <c r="E467" s="395"/>
      <c r="F467" s="395"/>
      <c r="G467" s="436"/>
      <c r="H467" s="436"/>
      <c r="I467" s="436"/>
      <c r="J467" s="436"/>
      <c r="K467" s="436"/>
      <c r="L467" s="436"/>
      <c r="M467" s="436"/>
      <c r="N467" s="436"/>
      <c r="O467" s="462"/>
    </row>
    <row r="468" spans="1:28" ht="15" customHeight="1" x14ac:dyDescent="0.15">
      <c r="A468" s="732" t="s">
        <v>626</v>
      </c>
      <c r="B468" s="733"/>
      <c r="C468" s="467">
        <v>27900</v>
      </c>
      <c r="D468" s="465"/>
      <c r="E468" s="395"/>
      <c r="F468" s="395"/>
      <c r="G468" s="436"/>
      <c r="H468" s="436"/>
      <c r="I468" s="436"/>
      <c r="J468" s="436"/>
      <c r="K468" s="436"/>
      <c r="L468" s="436"/>
      <c r="M468" s="436"/>
      <c r="N468" s="436"/>
      <c r="O468" s="462"/>
    </row>
    <row r="469" spans="1:28" s="291" customFormat="1" ht="24.95" customHeight="1" x14ac:dyDescent="0.15">
      <c r="A469" s="323" t="s">
        <v>627</v>
      </c>
      <c r="B469" s="468"/>
      <c r="C469" s="469"/>
      <c r="D469" s="469"/>
    </row>
    <row r="470" spans="1:28" ht="12.75" customHeight="1" x14ac:dyDescent="0.15">
      <c r="A470" s="734" t="s">
        <v>628</v>
      </c>
      <c r="B470" s="735"/>
      <c r="C470" s="738" t="s">
        <v>104</v>
      </c>
      <c r="D470" s="714" t="s">
        <v>629</v>
      </c>
      <c r="E470" s="715"/>
      <c r="F470" s="715"/>
      <c r="G470" s="715"/>
      <c r="H470" s="715"/>
      <c r="I470" s="716"/>
      <c r="J470" s="717" t="s">
        <v>504</v>
      </c>
    </row>
    <row r="471" spans="1:28" ht="22.5" customHeight="1" x14ac:dyDescent="0.15">
      <c r="A471" s="736"/>
      <c r="B471" s="737"/>
      <c r="C471" s="739"/>
      <c r="D471" s="470" t="s">
        <v>630</v>
      </c>
      <c r="E471" s="471" t="s">
        <v>631</v>
      </c>
      <c r="F471" s="472" t="s">
        <v>632</v>
      </c>
      <c r="G471" s="472" t="s">
        <v>633</v>
      </c>
      <c r="H471" s="472" t="s">
        <v>634</v>
      </c>
      <c r="I471" s="473" t="s">
        <v>635</v>
      </c>
      <c r="J471" s="718"/>
    </row>
    <row r="472" spans="1:28" ht="15" customHeight="1" x14ac:dyDescent="0.15">
      <c r="A472" s="719" t="s">
        <v>636</v>
      </c>
      <c r="B472" s="720"/>
      <c r="C472" s="474">
        <f>SUM(D472:I472)</f>
        <v>0</v>
      </c>
      <c r="D472" s="475"/>
      <c r="E472" s="476"/>
      <c r="F472" s="476"/>
      <c r="G472" s="476"/>
      <c r="H472" s="476"/>
      <c r="I472" s="477"/>
      <c r="J472" s="478"/>
      <c r="K472" s="308" t="str">
        <f>AA472</f>
        <v/>
      </c>
      <c r="L472" s="436"/>
      <c r="M472" s="436"/>
      <c r="N472" s="436"/>
      <c r="O472" s="436"/>
      <c r="P472" s="437"/>
      <c r="Q472" s="437"/>
      <c r="R472" s="437"/>
      <c r="AA472" s="377" t="str">
        <f>IF(J472&gt;C472,"Error: Las actividades totales son menores que las realizadas en beneficiarios","")</f>
        <v/>
      </c>
      <c r="AB472" s="377">
        <f>IF(J472&gt;C472,1,0)</f>
        <v>0</v>
      </c>
    </row>
    <row r="473" spans="1:28" ht="15" customHeight="1" x14ac:dyDescent="0.15">
      <c r="A473" s="721" t="s">
        <v>637</v>
      </c>
      <c r="B473" s="722"/>
      <c r="C473" s="441">
        <f>SUM(D473:I473)</f>
        <v>0</v>
      </c>
      <c r="D473" s="479"/>
      <c r="E473" s="480"/>
      <c r="F473" s="480"/>
      <c r="G473" s="480"/>
      <c r="H473" s="480"/>
      <c r="I473" s="481"/>
      <c r="J473" s="482"/>
      <c r="K473" s="308" t="str">
        <f>AA473</f>
        <v/>
      </c>
      <c r="AA473" s="377" t="str">
        <f>IF(J473&gt;C473,"Error: Las actividades totales son menores que las realizadas en beneficiarios","")</f>
        <v/>
      </c>
      <c r="AB473" s="377">
        <f>IF(J473&gt;C473,1,0)</f>
        <v>0</v>
      </c>
    </row>
    <row r="474" spans="1:28" ht="15" customHeight="1" x14ac:dyDescent="0.15">
      <c r="A474" s="723" t="s">
        <v>638</v>
      </c>
      <c r="B474" s="724"/>
      <c r="C474" s="483">
        <f>SUM(D474:E474)</f>
        <v>0</v>
      </c>
      <c r="D474" s="484"/>
      <c r="E474" s="485"/>
      <c r="F474" s="486"/>
      <c r="G474" s="486"/>
      <c r="H474" s="486"/>
      <c r="I474" s="487"/>
      <c r="J474" s="488"/>
      <c r="K474" s="308" t="str">
        <f>AA474</f>
        <v/>
      </c>
      <c r="AA474" s="377" t="str">
        <f>IF(J474&gt;C474,"Error: Las actividades totales son menores que las realizadas en beneficiarios","")</f>
        <v/>
      </c>
      <c r="AB474" s="377">
        <f>IF(J474&gt;C474,1,0)</f>
        <v>0</v>
      </c>
    </row>
    <row r="475" spans="1:28" ht="24.95" customHeight="1" x14ac:dyDescent="0.15">
      <c r="A475" s="323" t="s">
        <v>639</v>
      </c>
      <c r="B475" s="489"/>
      <c r="C475" s="490"/>
      <c r="D475" s="490"/>
      <c r="E475" s="490"/>
      <c r="F475" s="490"/>
      <c r="G475" s="490"/>
      <c r="H475" s="490"/>
      <c r="I475" s="490"/>
      <c r="J475" s="490"/>
      <c r="K475" s="490"/>
    </row>
    <row r="476" spans="1:28" ht="39.950000000000003" customHeight="1" x14ac:dyDescent="0.15">
      <c r="A476" s="725" t="s">
        <v>640</v>
      </c>
      <c r="B476" s="726"/>
      <c r="C476" s="491" t="s">
        <v>0</v>
      </c>
      <c r="D476" s="628" t="s">
        <v>641</v>
      </c>
      <c r="E476" s="492" t="s">
        <v>642</v>
      </c>
      <c r="F476" s="368"/>
      <c r="G476" s="368"/>
      <c r="H476" s="368"/>
      <c r="L476" s="5" t="s">
        <v>643</v>
      </c>
    </row>
    <row r="477" spans="1:28" ht="15" customHeight="1" x14ac:dyDescent="0.15">
      <c r="A477" s="701" t="s">
        <v>644</v>
      </c>
      <c r="B477" s="493" t="s">
        <v>645</v>
      </c>
      <c r="C477" s="494">
        <v>229</v>
      </c>
      <c r="D477" s="495">
        <v>228</v>
      </c>
      <c r="E477" s="495"/>
      <c r="F477" s="236" t="str">
        <f>AA477</f>
        <v/>
      </c>
      <c r="G477" s="368"/>
      <c r="H477" s="368"/>
      <c r="AA477" s="377" t="str">
        <f>IF(D477&gt;C477,"Error: Las actividades totales son menores que las realizadas en beneficiarios","")</f>
        <v/>
      </c>
      <c r="AB477" s="377">
        <f>IF(D477&gt;C477,1,0)</f>
        <v>0</v>
      </c>
    </row>
    <row r="478" spans="1:28" ht="15" customHeight="1" x14ac:dyDescent="0.15">
      <c r="A478" s="702"/>
      <c r="B478" s="496" t="s">
        <v>646</v>
      </c>
      <c r="C478" s="497"/>
      <c r="D478" s="498"/>
      <c r="E478" s="498"/>
      <c r="F478" s="236" t="str">
        <f>AA478</f>
        <v/>
      </c>
      <c r="G478" s="368"/>
      <c r="H478" s="368"/>
      <c r="AA478" s="377" t="str">
        <f>IF(D478&gt;C478,"Error: Las actividades totales son menores que las realizadas en beneficiarios","")</f>
        <v/>
      </c>
      <c r="AB478" s="377">
        <f>IF(D478&gt;C478,1,0)</f>
        <v>0</v>
      </c>
    </row>
    <row r="479" spans="1:28" ht="15" customHeight="1" x14ac:dyDescent="0.15">
      <c r="A479" s="703"/>
      <c r="B479" s="499" t="s">
        <v>647</v>
      </c>
      <c r="C479" s="500"/>
      <c r="D479" s="501"/>
      <c r="E479" s="501"/>
      <c r="F479" s="236" t="str">
        <f>AA479</f>
        <v/>
      </c>
      <c r="G479" s="368"/>
      <c r="H479" s="368"/>
      <c r="AA479" s="377" t="str">
        <f>IF(D479&gt;C479,"Error: Las actividades totales son menores que las realizadas en beneficiarios","")</f>
        <v/>
      </c>
      <c r="AB479" s="377">
        <f>IF(D479&gt;C479,1,0)</f>
        <v>0</v>
      </c>
    </row>
    <row r="480" spans="1:28" ht="24.95" customHeight="1" x14ac:dyDescent="0.15">
      <c r="A480" s="502" t="s">
        <v>648</v>
      </c>
      <c r="B480" s="503"/>
      <c r="C480" s="504"/>
      <c r="D480" s="505"/>
      <c r="E480" s="505"/>
    </row>
    <row r="481" spans="1:13" ht="18.75" customHeight="1" x14ac:dyDescent="0.15">
      <c r="A481" s="704" t="s">
        <v>649</v>
      </c>
      <c r="B481" s="705"/>
      <c r="C481" s="506" t="s">
        <v>104</v>
      </c>
    </row>
    <row r="482" spans="1:13" ht="15" customHeight="1" x14ac:dyDescent="0.15">
      <c r="A482" s="706" t="s">
        <v>650</v>
      </c>
      <c r="B482" s="707"/>
      <c r="C482" s="507">
        <f>[15]B!C2937</f>
        <v>0</v>
      </c>
    </row>
    <row r="483" spans="1:13" ht="15" customHeight="1" x14ac:dyDescent="0.15">
      <c r="A483" s="708" t="s">
        <v>651</v>
      </c>
      <c r="B483" s="709"/>
      <c r="C483" s="508">
        <f>[15]B!C2938</f>
        <v>0</v>
      </c>
    </row>
    <row r="485" spans="1:13" ht="23.25" customHeight="1" x14ac:dyDescent="0.2">
      <c r="A485" s="509" t="s">
        <v>652</v>
      </c>
      <c r="B485" s="510"/>
      <c r="C485" s="511"/>
      <c r="D485" s="511"/>
    </row>
    <row r="486" spans="1:13" ht="23.25" customHeight="1" x14ac:dyDescent="0.15">
      <c r="A486" s="710" t="s">
        <v>653</v>
      </c>
      <c r="B486" s="711"/>
      <c r="C486" s="512" t="s">
        <v>654</v>
      </c>
      <c r="D486" s="512" t="s">
        <v>655</v>
      </c>
    </row>
    <row r="487" spans="1:13" ht="12.75" customHeight="1" x14ac:dyDescent="0.15">
      <c r="A487" s="712" t="s">
        <v>656</v>
      </c>
      <c r="B487" s="713"/>
      <c r="C487" s="464"/>
      <c r="D487" s="464">
        <v>1</v>
      </c>
    </row>
    <row r="488" spans="1:13" ht="12.75" customHeight="1" x14ac:dyDescent="0.15">
      <c r="A488" s="697" t="s">
        <v>657</v>
      </c>
      <c r="B488" s="698"/>
      <c r="C488" s="513"/>
      <c r="D488" s="513"/>
    </row>
    <row r="489" spans="1:13" ht="12.75" customHeight="1" x14ac:dyDescent="0.15">
      <c r="A489" s="697" t="s">
        <v>658</v>
      </c>
      <c r="B489" s="698"/>
      <c r="C489" s="513"/>
      <c r="D489" s="513">
        <v>7</v>
      </c>
    </row>
    <row r="490" spans="1:13" ht="12.75" customHeight="1" x14ac:dyDescent="0.15">
      <c r="A490" s="697" t="s">
        <v>659</v>
      </c>
      <c r="B490" s="698"/>
      <c r="C490" s="513"/>
      <c r="D490" s="513"/>
    </row>
    <row r="491" spans="1:13" ht="12.75" customHeight="1" x14ac:dyDescent="0.15">
      <c r="A491" s="697" t="s">
        <v>660</v>
      </c>
      <c r="B491" s="698"/>
      <c r="C491" s="513"/>
      <c r="D491" s="513">
        <v>5</v>
      </c>
    </row>
    <row r="492" spans="1:13" ht="12.75" customHeight="1" x14ac:dyDescent="0.15">
      <c r="A492" s="697" t="s">
        <v>661</v>
      </c>
      <c r="B492" s="698"/>
      <c r="C492" s="514"/>
      <c r="D492" s="513">
        <v>8</v>
      </c>
    </row>
    <row r="493" spans="1:13" ht="12.75" customHeight="1" x14ac:dyDescent="0.15">
      <c r="A493" s="699" t="s">
        <v>662</v>
      </c>
      <c r="B493" s="700"/>
      <c r="C493" s="466">
        <v>3</v>
      </c>
      <c r="D493" s="466">
        <v>167</v>
      </c>
    </row>
    <row r="495" spans="1:13" ht="12.75" x14ac:dyDescent="0.2">
      <c r="A495" s="509" t="s">
        <v>663</v>
      </c>
      <c r="B495" s="515"/>
    </row>
    <row r="496" spans="1:13" ht="50.25" customHeight="1" x14ac:dyDescent="0.15">
      <c r="A496" s="688" t="s">
        <v>572</v>
      </c>
      <c r="B496" s="689"/>
      <c r="C496" s="692" t="s">
        <v>0</v>
      </c>
      <c r="D496" s="692" t="s">
        <v>573</v>
      </c>
      <c r="E496" s="694" t="s">
        <v>664</v>
      </c>
      <c r="F496" s="695"/>
      <c r="G496" s="694" t="s">
        <v>665</v>
      </c>
      <c r="H496" s="696"/>
      <c r="I496" s="695"/>
      <c r="J496" s="352" t="s">
        <v>576</v>
      </c>
      <c r="K496" s="352" t="s">
        <v>577</v>
      </c>
      <c r="L496" s="352" t="s">
        <v>578</v>
      </c>
      <c r="M496" s="369" t="s">
        <v>578</v>
      </c>
    </row>
    <row r="497" spans="1:13" ht="54.75" customHeight="1" x14ac:dyDescent="0.15">
      <c r="A497" s="690"/>
      <c r="B497" s="691"/>
      <c r="C497" s="693"/>
      <c r="D497" s="693"/>
      <c r="E497" s="516" t="s">
        <v>666</v>
      </c>
      <c r="F497" s="516" t="s">
        <v>667</v>
      </c>
      <c r="G497" s="517" t="s">
        <v>668</v>
      </c>
      <c r="H497" s="517" t="s">
        <v>669</v>
      </c>
      <c r="I497" s="518" t="s">
        <v>670</v>
      </c>
      <c r="J497" s="516" t="s">
        <v>666</v>
      </c>
      <c r="K497" s="516" t="s">
        <v>667</v>
      </c>
      <c r="L497" s="516" t="s">
        <v>666</v>
      </c>
      <c r="M497" s="516" t="s">
        <v>667</v>
      </c>
    </row>
    <row r="498" spans="1:13" ht="15" customHeight="1" x14ac:dyDescent="0.15">
      <c r="A498" s="686" t="s">
        <v>195</v>
      </c>
      <c r="B498" s="687" t="s">
        <v>195</v>
      </c>
      <c r="C498" s="519">
        <f>SUM(E498:F498)</f>
        <v>0</v>
      </c>
      <c r="D498" s="520"/>
      <c r="E498" s="520"/>
      <c r="F498" s="520"/>
      <c r="G498" s="520"/>
      <c r="H498" s="520"/>
      <c r="I498" s="520"/>
      <c r="J498" s="520"/>
      <c r="K498" s="520"/>
      <c r="L498" s="520"/>
      <c r="M498" s="520"/>
    </row>
    <row r="499" spans="1:13" ht="15" customHeight="1" x14ac:dyDescent="0.15">
      <c r="A499" s="686" t="s">
        <v>197</v>
      </c>
      <c r="B499" s="687" t="s">
        <v>197</v>
      </c>
      <c r="C499" s="519">
        <f>SUM(E499:F499)</f>
        <v>0</v>
      </c>
      <c r="D499" s="520"/>
      <c r="E499" s="520"/>
      <c r="F499" s="520"/>
      <c r="G499" s="520"/>
      <c r="H499" s="520"/>
      <c r="I499" s="520"/>
      <c r="J499" s="520"/>
      <c r="K499" s="520"/>
      <c r="L499" s="520"/>
      <c r="M499" s="520"/>
    </row>
    <row r="500" spans="1:13" ht="15" customHeight="1" x14ac:dyDescent="0.15">
      <c r="A500" s="686" t="s">
        <v>201</v>
      </c>
      <c r="B500" s="687"/>
      <c r="C500" s="519">
        <f>SUM(E500:F500)</f>
        <v>0</v>
      </c>
      <c r="D500" s="520"/>
      <c r="E500" s="520"/>
      <c r="F500" s="520"/>
      <c r="G500" s="520"/>
      <c r="H500" s="520"/>
      <c r="I500" s="520"/>
      <c r="J500" s="520"/>
      <c r="K500" s="520"/>
      <c r="L500" s="520"/>
      <c r="M500" s="520"/>
    </row>
    <row r="501" spans="1:13" ht="15" customHeight="1" x14ac:dyDescent="0.15">
      <c r="A501" s="686" t="s">
        <v>207</v>
      </c>
      <c r="B501" s="687"/>
      <c r="C501" s="519">
        <f>SUM(E501:F501)</f>
        <v>0</v>
      </c>
      <c r="D501" s="520"/>
      <c r="E501" s="520"/>
      <c r="F501" s="520"/>
      <c r="G501" s="520"/>
      <c r="H501" s="520"/>
      <c r="I501" s="520"/>
      <c r="J501" s="520"/>
      <c r="K501" s="520"/>
      <c r="L501" s="520"/>
      <c r="M501" s="520"/>
    </row>
    <row r="502" spans="1:13" ht="15" customHeight="1" x14ac:dyDescent="0.15">
      <c r="A502" s="686" t="s">
        <v>227</v>
      </c>
      <c r="B502" s="687"/>
      <c r="C502" s="519">
        <f>SUM(E502:F502)</f>
        <v>0</v>
      </c>
      <c r="D502" s="520"/>
      <c r="E502" s="520"/>
      <c r="F502" s="520"/>
      <c r="G502" s="520"/>
      <c r="H502" s="520"/>
      <c r="I502" s="520"/>
      <c r="J502" s="520"/>
      <c r="K502" s="520"/>
      <c r="L502" s="520"/>
      <c r="M502" s="520"/>
    </row>
    <row r="503" spans="1:13" ht="15" customHeight="1" x14ac:dyDescent="0.15">
      <c r="A503" s="626"/>
      <c r="B503" s="625" t="s">
        <v>671</v>
      </c>
      <c r="C503" s="519">
        <f t="shared" ref="C503:I503" si="19">SUM(C498:C502)</f>
        <v>0</v>
      </c>
      <c r="D503" s="519">
        <f t="shared" si="19"/>
        <v>0</v>
      </c>
      <c r="E503" s="519">
        <f t="shared" si="19"/>
        <v>0</v>
      </c>
      <c r="F503" s="519">
        <f t="shared" si="19"/>
        <v>0</v>
      </c>
      <c r="G503" s="519">
        <f t="shared" si="19"/>
        <v>0</v>
      </c>
      <c r="H503" s="519">
        <f t="shared" si="19"/>
        <v>0</v>
      </c>
      <c r="I503" s="519">
        <f t="shared" si="19"/>
        <v>0</v>
      </c>
      <c r="J503" s="519">
        <f>SUM(J498:J502)</f>
        <v>0</v>
      </c>
      <c r="K503" s="519">
        <f t="shared" ref="K503" si="20">SUM(K498:K502)</f>
        <v>0</v>
      </c>
      <c r="L503" s="519">
        <f>SUM(L498:L502)</f>
        <v>0</v>
      </c>
      <c r="M503" s="519">
        <f t="shared" ref="M503" si="21">SUM(M498:M502)</f>
        <v>0</v>
      </c>
    </row>
    <row r="504" spans="1:13" ht="24" customHeight="1" x14ac:dyDescent="0.15">
      <c r="A504" s="676" t="s">
        <v>672</v>
      </c>
      <c r="B504" s="677"/>
      <c r="C504" s="519">
        <f>SUM(E504:F504)</f>
        <v>0</v>
      </c>
      <c r="D504" s="520"/>
      <c r="E504" s="520"/>
      <c r="F504" s="520"/>
      <c r="G504" s="520"/>
      <c r="H504" s="520"/>
      <c r="I504" s="520"/>
      <c r="J504" s="520"/>
      <c r="K504" s="520"/>
      <c r="L504" s="520"/>
      <c r="M504" s="520"/>
    </row>
    <row r="505" spans="1:13" ht="15" customHeight="1" x14ac:dyDescent="0.15">
      <c r="A505" s="676" t="s">
        <v>673</v>
      </c>
      <c r="B505" s="677"/>
      <c r="C505" s="519">
        <f>SUM(E505:F505)</f>
        <v>0</v>
      </c>
      <c r="D505" s="520"/>
      <c r="E505" s="520"/>
      <c r="F505" s="520"/>
      <c r="G505" s="520"/>
      <c r="H505" s="520"/>
      <c r="I505" s="520"/>
      <c r="J505" s="520"/>
      <c r="K505" s="520"/>
      <c r="L505" s="520"/>
      <c r="M505" s="520"/>
    </row>
    <row r="506" spans="1:13" ht="15" customHeight="1" x14ac:dyDescent="0.15">
      <c r="A506" s="676" t="s">
        <v>674</v>
      </c>
      <c r="B506" s="677"/>
      <c r="C506" s="519">
        <f>SUM(E506:F506)</f>
        <v>0</v>
      </c>
      <c r="D506" s="520"/>
      <c r="E506" s="520"/>
      <c r="F506" s="520"/>
      <c r="G506" s="520"/>
      <c r="H506" s="520"/>
      <c r="I506" s="520"/>
      <c r="J506" s="520"/>
      <c r="K506" s="520"/>
      <c r="L506" s="520"/>
      <c r="M506" s="520"/>
    </row>
    <row r="507" spans="1:13" ht="15" customHeight="1" x14ac:dyDescent="0.15">
      <c r="A507" s="676" t="s">
        <v>675</v>
      </c>
      <c r="B507" s="677"/>
      <c r="C507" s="519">
        <f>SUM(E507:F507)</f>
        <v>0</v>
      </c>
      <c r="D507" s="520"/>
      <c r="E507" s="520"/>
      <c r="F507" s="520"/>
      <c r="G507" s="520"/>
      <c r="H507" s="520"/>
      <c r="I507" s="520"/>
      <c r="J507" s="520"/>
      <c r="K507" s="520"/>
      <c r="L507" s="520"/>
      <c r="M507" s="520"/>
    </row>
    <row r="508" spans="1:13" ht="15" customHeight="1" x14ac:dyDescent="0.15">
      <c r="A508" s="684" t="s">
        <v>676</v>
      </c>
      <c r="B508" s="685"/>
      <c r="C508" s="519">
        <f t="shared" ref="C508:M508" si="22">SUM(C504:C507)</f>
        <v>0</v>
      </c>
      <c r="D508" s="519">
        <f t="shared" si="22"/>
        <v>0</v>
      </c>
      <c r="E508" s="519">
        <f t="shared" si="22"/>
        <v>0</v>
      </c>
      <c r="F508" s="519">
        <f t="shared" si="22"/>
        <v>0</v>
      </c>
      <c r="G508" s="519">
        <f t="shared" si="22"/>
        <v>0</v>
      </c>
      <c r="H508" s="519">
        <f t="shared" si="22"/>
        <v>0</v>
      </c>
      <c r="I508" s="519">
        <f t="shared" si="22"/>
        <v>0</v>
      </c>
      <c r="J508" s="519">
        <f t="shared" si="22"/>
        <v>0</v>
      </c>
      <c r="K508" s="519">
        <f t="shared" si="22"/>
        <v>0</v>
      </c>
      <c r="L508" s="519">
        <f t="shared" si="22"/>
        <v>0</v>
      </c>
      <c r="M508" s="519">
        <f t="shared" si="22"/>
        <v>0</v>
      </c>
    </row>
    <row r="509" spans="1:13" ht="15" customHeight="1" x14ac:dyDescent="0.15">
      <c r="A509" s="676" t="s">
        <v>677</v>
      </c>
      <c r="B509" s="677"/>
      <c r="C509" s="519">
        <f t="shared" ref="C509" si="23">SUM(E509:F509)</f>
        <v>0</v>
      </c>
      <c r="D509" s="520"/>
      <c r="E509" s="520"/>
      <c r="F509" s="520"/>
      <c r="G509" s="520"/>
      <c r="H509" s="520"/>
      <c r="I509" s="520"/>
      <c r="J509" s="520"/>
      <c r="K509" s="520"/>
      <c r="L509" s="520"/>
      <c r="M509" s="520"/>
    </row>
    <row r="510" spans="1:13" ht="15" customHeight="1" x14ac:dyDescent="0.15">
      <c r="A510" s="676" t="s">
        <v>678</v>
      </c>
      <c r="B510" s="677"/>
      <c r="C510" s="519">
        <f>SUM(E510:F510)</f>
        <v>0</v>
      </c>
      <c r="D510" s="520"/>
      <c r="E510" s="520"/>
      <c r="F510" s="520"/>
      <c r="G510" s="520"/>
      <c r="H510" s="520"/>
      <c r="I510" s="520"/>
      <c r="J510" s="520"/>
      <c r="K510" s="520"/>
      <c r="L510" s="520"/>
      <c r="M510" s="520"/>
    </row>
    <row r="511" spans="1:13" ht="15" customHeight="1" x14ac:dyDescent="0.15">
      <c r="A511" s="676" t="s">
        <v>679</v>
      </c>
      <c r="B511" s="677"/>
      <c r="C511" s="519">
        <f>SUM(E511:F511)</f>
        <v>0</v>
      </c>
      <c r="D511" s="520"/>
      <c r="E511" s="520"/>
      <c r="F511" s="520"/>
      <c r="G511" s="520"/>
      <c r="H511" s="520"/>
      <c r="I511" s="520"/>
      <c r="J511" s="520"/>
      <c r="K511" s="520"/>
      <c r="L511" s="520"/>
      <c r="M511" s="520"/>
    </row>
    <row r="512" spans="1:13" ht="15" customHeight="1" x14ac:dyDescent="0.15">
      <c r="A512" s="626"/>
      <c r="B512" s="524" t="s">
        <v>680</v>
      </c>
      <c r="C512" s="519">
        <f t="shared" ref="C512:M512" si="24">SUM(C509:C511)</f>
        <v>0</v>
      </c>
      <c r="D512" s="519">
        <f t="shared" si="24"/>
        <v>0</v>
      </c>
      <c r="E512" s="519">
        <f t="shared" si="24"/>
        <v>0</v>
      </c>
      <c r="F512" s="519">
        <f t="shared" si="24"/>
        <v>0</v>
      </c>
      <c r="G512" s="519">
        <f t="shared" si="24"/>
        <v>0</v>
      </c>
      <c r="H512" s="519">
        <f t="shared" si="24"/>
        <v>0</v>
      </c>
      <c r="I512" s="519">
        <f t="shared" si="24"/>
        <v>0</v>
      </c>
      <c r="J512" s="519">
        <f t="shared" si="24"/>
        <v>0</v>
      </c>
      <c r="K512" s="519">
        <f t="shared" si="24"/>
        <v>0</v>
      </c>
      <c r="L512" s="519">
        <f t="shared" si="24"/>
        <v>0</v>
      </c>
      <c r="M512" s="519">
        <f t="shared" si="24"/>
        <v>0</v>
      </c>
    </row>
    <row r="513" spans="1:13" ht="15" customHeight="1" x14ac:dyDescent="0.15">
      <c r="A513" s="676" t="s">
        <v>681</v>
      </c>
      <c r="B513" s="677"/>
      <c r="C513" s="519">
        <f>SUM(E513:F513)</f>
        <v>0</v>
      </c>
      <c r="D513" s="520"/>
      <c r="E513" s="520"/>
      <c r="F513" s="520"/>
      <c r="G513" s="520"/>
      <c r="H513" s="520"/>
      <c r="I513" s="520"/>
      <c r="J513" s="520"/>
      <c r="K513" s="520"/>
      <c r="L513" s="520"/>
      <c r="M513" s="520"/>
    </row>
    <row r="514" spans="1:13" ht="15" customHeight="1" x14ac:dyDescent="0.15">
      <c r="A514" s="678" t="s">
        <v>682</v>
      </c>
      <c r="B514" s="679"/>
      <c r="C514" s="519">
        <f>SUM(E514:F514)</f>
        <v>0</v>
      </c>
      <c r="D514" s="520"/>
      <c r="E514" s="520"/>
      <c r="F514" s="520"/>
      <c r="G514" s="520"/>
      <c r="H514" s="520"/>
      <c r="I514" s="520"/>
      <c r="J514" s="520"/>
      <c r="K514" s="520"/>
      <c r="L514" s="520"/>
      <c r="M514" s="520"/>
    </row>
    <row r="515" spans="1:13" ht="15" customHeight="1" x14ac:dyDescent="0.15">
      <c r="A515" s="676" t="s">
        <v>683</v>
      </c>
      <c r="B515" s="677"/>
      <c r="C515" s="519">
        <f>SUM(E515:F515)</f>
        <v>0</v>
      </c>
      <c r="D515" s="520"/>
      <c r="E515" s="520"/>
      <c r="F515" s="520"/>
      <c r="G515" s="520"/>
      <c r="H515" s="520"/>
      <c r="I515" s="520"/>
      <c r="J515" s="520"/>
      <c r="K515" s="520"/>
      <c r="L515" s="520"/>
      <c r="M515" s="520"/>
    </row>
    <row r="516" spans="1:13" ht="15" customHeight="1" x14ac:dyDescent="0.15">
      <c r="A516" s="626"/>
      <c r="B516" s="524" t="s">
        <v>684</v>
      </c>
      <c r="C516" s="519">
        <f>SUM(C513:C515)</f>
        <v>0</v>
      </c>
      <c r="D516" s="519">
        <f t="shared" ref="D516:F516" si="25">SUM(D513:D515)</f>
        <v>0</v>
      </c>
      <c r="E516" s="519">
        <f t="shared" si="25"/>
        <v>0</v>
      </c>
      <c r="F516" s="519">
        <f t="shared" si="25"/>
        <v>0</v>
      </c>
      <c r="G516" s="519">
        <f>SUM(G513:G515)</f>
        <v>0</v>
      </c>
      <c r="H516" s="519">
        <f>SUM(H513:H515)</f>
        <v>0</v>
      </c>
      <c r="I516" s="519">
        <f>SUM(I513:I515)</f>
        <v>0</v>
      </c>
      <c r="J516" s="519">
        <f t="shared" ref="J516:M516" si="26">SUM(J513:J515)</f>
        <v>0</v>
      </c>
      <c r="K516" s="519">
        <f t="shared" si="26"/>
        <v>0</v>
      </c>
      <c r="L516" s="519">
        <f t="shared" si="26"/>
        <v>0</v>
      </c>
      <c r="M516" s="519">
        <f t="shared" si="26"/>
        <v>0</v>
      </c>
    </row>
    <row r="517" spans="1:13" ht="15" customHeight="1" x14ac:dyDescent="0.15">
      <c r="A517" s="682" t="s">
        <v>685</v>
      </c>
      <c r="B517" s="683" t="s">
        <v>46</v>
      </c>
      <c r="C517" s="519">
        <f t="shared" ref="C517:C524" si="27">SUM(E517:F517)</f>
        <v>0</v>
      </c>
      <c r="D517" s="520"/>
      <c r="E517" s="520"/>
      <c r="F517" s="520"/>
      <c r="G517" s="520"/>
      <c r="H517" s="520"/>
      <c r="I517" s="520"/>
      <c r="J517" s="520"/>
      <c r="K517" s="520"/>
      <c r="L517" s="520"/>
      <c r="M517" s="520"/>
    </row>
    <row r="518" spans="1:13" ht="15" customHeight="1" x14ac:dyDescent="0.15">
      <c r="A518" s="682" t="s">
        <v>686</v>
      </c>
      <c r="B518" s="683" t="s">
        <v>686</v>
      </c>
      <c r="C518" s="519">
        <f t="shared" si="27"/>
        <v>0</v>
      </c>
      <c r="D518" s="520"/>
      <c r="E518" s="520"/>
      <c r="F518" s="520"/>
      <c r="G518" s="520"/>
      <c r="H518" s="520"/>
      <c r="I518" s="520"/>
      <c r="J518" s="520"/>
      <c r="K518" s="520"/>
      <c r="L518" s="520"/>
      <c r="M518" s="520"/>
    </row>
    <row r="519" spans="1:13" ht="15" customHeight="1" x14ac:dyDescent="0.15">
      <c r="A519" s="682" t="s">
        <v>687</v>
      </c>
      <c r="B519" s="683" t="s">
        <v>687</v>
      </c>
      <c r="C519" s="519">
        <f t="shared" si="27"/>
        <v>0</v>
      </c>
      <c r="D519" s="520"/>
      <c r="E519" s="520"/>
      <c r="F519" s="520"/>
      <c r="G519" s="520"/>
      <c r="H519" s="520"/>
      <c r="I519" s="520"/>
      <c r="J519" s="520"/>
      <c r="K519" s="520"/>
      <c r="L519" s="520"/>
      <c r="M519" s="520"/>
    </row>
    <row r="520" spans="1:13" ht="15" customHeight="1" x14ac:dyDescent="0.15">
      <c r="A520" s="680" t="s">
        <v>49</v>
      </c>
      <c r="B520" s="681"/>
      <c r="C520" s="519">
        <f t="shared" si="27"/>
        <v>0</v>
      </c>
      <c r="D520" s="520"/>
      <c r="E520" s="520"/>
      <c r="F520" s="520"/>
      <c r="G520" s="520"/>
      <c r="H520" s="520"/>
      <c r="I520" s="520"/>
      <c r="J520" s="520"/>
      <c r="K520" s="520"/>
      <c r="L520" s="520"/>
      <c r="M520" s="520"/>
    </row>
    <row r="521" spans="1:13" ht="15" customHeight="1" x14ac:dyDescent="0.15">
      <c r="A521" s="680" t="s">
        <v>89</v>
      </c>
      <c r="B521" s="681" t="s">
        <v>89</v>
      </c>
      <c r="C521" s="519">
        <f t="shared" si="27"/>
        <v>0</v>
      </c>
      <c r="D521" s="520"/>
      <c r="E521" s="520"/>
      <c r="F521" s="520"/>
      <c r="G521" s="520"/>
      <c r="H521" s="520"/>
      <c r="I521" s="520"/>
      <c r="J521" s="520"/>
      <c r="K521" s="520"/>
      <c r="L521" s="520"/>
      <c r="M521" s="520"/>
    </row>
    <row r="522" spans="1:13" ht="15" customHeight="1" x14ac:dyDescent="0.15">
      <c r="A522" s="676" t="s">
        <v>71</v>
      </c>
      <c r="B522" s="677"/>
      <c r="C522" s="519">
        <f t="shared" si="27"/>
        <v>0</v>
      </c>
      <c r="D522" s="520"/>
      <c r="E522" s="520"/>
      <c r="F522" s="520"/>
      <c r="G522" s="520"/>
      <c r="H522" s="520"/>
      <c r="I522" s="520"/>
      <c r="J522" s="520"/>
      <c r="K522" s="520"/>
      <c r="L522" s="520"/>
      <c r="M522" s="520"/>
    </row>
    <row r="523" spans="1:13" ht="24" customHeight="1" x14ac:dyDescent="0.15">
      <c r="A523" s="680" t="s">
        <v>688</v>
      </c>
      <c r="B523" s="681" t="s">
        <v>688</v>
      </c>
      <c r="C523" s="519">
        <f t="shared" si="27"/>
        <v>0</v>
      </c>
      <c r="D523" s="520"/>
      <c r="E523" s="520"/>
      <c r="F523" s="520"/>
      <c r="G523" s="520"/>
      <c r="H523" s="520"/>
      <c r="I523" s="520"/>
      <c r="J523" s="520"/>
      <c r="K523" s="520"/>
      <c r="L523" s="520"/>
      <c r="M523" s="520"/>
    </row>
    <row r="524" spans="1:13" ht="15" customHeight="1" x14ac:dyDescent="0.15">
      <c r="A524" s="680" t="s">
        <v>67</v>
      </c>
      <c r="B524" s="681" t="s">
        <v>67</v>
      </c>
      <c r="C524" s="519">
        <f t="shared" si="27"/>
        <v>0</v>
      </c>
      <c r="D524" s="520"/>
      <c r="E524" s="520"/>
      <c r="F524" s="520"/>
      <c r="G524" s="520"/>
      <c r="H524" s="520"/>
      <c r="I524" s="520"/>
      <c r="J524" s="520"/>
      <c r="K524" s="520"/>
      <c r="L524" s="520"/>
      <c r="M524" s="520"/>
    </row>
    <row r="525" spans="1:13" ht="15" customHeight="1" x14ac:dyDescent="0.15">
      <c r="A525" s="624"/>
      <c r="B525" s="524" t="s">
        <v>689</v>
      </c>
      <c r="C525" s="519">
        <f>SUM(C517:C524)</f>
        <v>0</v>
      </c>
      <c r="D525" s="519">
        <f>SUM(D517:D524)</f>
        <v>0</v>
      </c>
      <c r="E525" s="519">
        <f t="shared" ref="E525:M525" si="28">SUM(E517:E524)</f>
        <v>0</v>
      </c>
      <c r="F525" s="519">
        <f t="shared" si="28"/>
        <v>0</v>
      </c>
      <c r="G525" s="519">
        <f t="shared" si="28"/>
        <v>0</v>
      </c>
      <c r="H525" s="519">
        <f t="shared" si="28"/>
        <v>0</v>
      </c>
      <c r="I525" s="519">
        <f t="shared" si="28"/>
        <v>0</v>
      </c>
      <c r="J525" s="519">
        <f t="shared" si="28"/>
        <v>0</v>
      </c>
      <c r="K525" s="519">
        <f t="shared" si="28"/>
        <v>0</v>
      </c>
      <c r="L525" s="519">
        <f t="shared" si="28"/>
        <v>0</v>
      </c>
      <c r="M525" s="519">
        <f t="shared" si="28"/>
        <v>0</v>
      </c>
    </row>
    <row r="526" spans="1:13" ht="15" customHeight="1" x14ac:dyDescent="0.15">
      <c r="A526" s="678" t="s">
        <v>690</v>
      </c>
      <c r="B526" s="679"/>
      <c r="C526" s="519">
        <f t="shared" ref="C526:C531" si="29">SUM(E526:F526)</f>
        <v>0</v>
      </c>
      <c r="D526" s="520"/>
      <c r="E526" s="520"/>
      <c r="F526" s="520"/>
      <c r="G526" s="520"/>
      <c r="H526" s="520"/>
      <c r="I526" s="520"/>
      <c r="J526" s="520"/>
      <c r="K526" s="520"/>
      <c r="L526" s="520"/>
      <c r="M526" s="520"/>
    </row>
    <row r="527" spans="1:13" ht="15" customHeight="1" x14ac:dyDescent="0.15">
      <c r="A527" s="678" t="s">
        <v>691</v>
      </c>
      <c r="B527" s="679"/>
      <c r="C527" s="519">
        <f t="shared" si="29"/>
        <v>0</v>
      </c>
      <c r="D527" s="520"/>
      <c r="E527" s="520"/>
      <c r="F527" s="520"/>
      <c r="G527" s="520"/>
      <c r="H527" s="520"/>
      <c r="I527" s="520"/>
      <c r="J527" s="520"/>
      <c r="K527" s="520"/>
      <c r="L527" s="520"/>
      <c r="M527" s="520"/>
    </row>
    <row r="528" spans="1:13" ht="15" customHeight="1" x14ac:dyDescent="0.15">
      <c r="A528" s="678" t="s">
        <v>692</v>
      </c>
      <c r="B528" s="679"/>
      <c r="C528" s="519">
        <f t="shared" si="29"/>
        <v>0</v>
      </c>
      <c r="D528" s="520"/>
      <c r="E528" s="520"/>
      <c r="F528" s="520"/>
      <c r="G528" s="520"/>
      <c r="H528" s="520"/>
      <c r="I528" s="520"/>
      <c r="J528" s="520"/>
      <c r="K528" s="520"/>
      <c r="L528" s="520"/>
      <c r="M528" s="520"/>
    </row>
    <row r="529" spans="1:13" ht="15" customHeight="1" x14ac:dyDescent="0.15">
      <c r="A529" s="676" t="s">
        <v>693</v>
      </c>
      <c r="B529" s="677"/>
      <c r="C529" s="519">
        <f t="shared" si="29"/>
        <v>0</v>
      </c>
      <c r="D529" s="520"/>
      <c r="E529" s="520"/>
      <c r="F529" s="520"/>
      <c r="G529" s="520"/>
      <c r="H529" s="520"/>
      <c r="I529" s="520"/>
      <c r="J529" s="520"/>
      <c r="K529" s="520"/>
      <c r="L529" s="520"/>
      <c r="M529" s="520"/>
    </row>
    <row r="530" spans="1:13" ht="15" customHeight="1" x14ac:dyDescent="0.15">
      <c r="A530" s="676" t="s">
        <v>694</v>
      </c>
      <c r="B530" s="677"/>
      <c r="C530" s="519">
        <f t="shared" si="29"/>
        <v>0</v>
      </c>
      <c r="D530" s="520"/>
      <c r="E530" s="520"/>
      <c r="F530" s="520"/>
      <c r="G530" s="520"/>
      <c r="H530" s="520"/>
      <c r="I530" s="520"/>
      <c r="J530" s="520"/>
      <c r="K530" s="520"/>
      <c r="L530" s="520"/>
      <c r="M530" s="520"/>
    </row>
    <row r="531" spans="1:13" ht="15" customHeight="1" x14ac:dyDescent="0.15">
      <c r="A531" s="676" t="s">
        <v>695</v>
      </c>
      <c r="B531" s="677"/>
      <c r="C531" s="519">
        <f t="shared" si="29"/>
        <v>0</v>
      </c>
      <c r="D531" s="520"/>
      <c r="E531" s="520"/>
      <c r="F531" s="520"/>
      <c r="G531" s="520"/>
      <c r="H531" s="520"/>
      <c r="I531" s="520"/>
      <c r="J531" s="520"/>
      <c r="K531" s="520"/>
      <c r="L531" s="520"/>
      <c r="M531" s="520"/>
    </row>
    <row r="532" spans="1:13" ht="15" customHeight="1" x14ac:dyDescent="0.15">
      <c r="A532" s="624"/>
      <c r="B532" s="524" t="s">
        <v>530</v>
      </c>
      <c r="C532" s="519">
        <f>SUM(C526:C531)</f>
        <v>0</v>
      </c>
      <c r="D532" s="519">
        <f>SUM(D526:D531)</f>
        <v>0</v>
      </c>
      <c r="E532" s="519">
        <f t="shared" ref="E532:M532" si="30">SUM(E526:E531)</f>
        <v>0</v>
      </c>
      <c r="F532" s="519">
        <f t="shared" si="30"/>
        <v>0</v>
      </c>
      <c r="G532" s="519">
        <f t="shared" si="30"/>
        <v>0</v>
      </c>
      <c r="H532" s="519">
        <f t="shared" si="30"/>
        <v>0</v>
      </c>
      <c r="I532" s="519">
        <f t="shared" si="30"/>
        <v>0</v>
      </c>
      <c r="J532" s="519">
        <f t="shared" si="30"/>
        <v>0</v>
      </c>
      <c r="K532" s="519">
        <f t="shared" si="30"/>
        <v>0</v>
      </c>
      <c r="L532" s="519">
        <f t="shared" si="30"/>
        <v>0</v>
      </c>
      <c r="M532" s="519">
        <f t="shared" si="30"/>
        <v>0</v>
      </c>
    </row>
    <row r="533" spans="1:13" ht="15" customHeight="1" x14ac:dyDescent="0.15">
      <c r="A533" s="676" t="s">
        <v>440</v>
      </c>
      <c r="B533" s="677" t="s">
        <v>440</v>
      </c>
      <c r="C533" s="519">
        <f>SUM(E533:F533)</f>
        <v>0</v>
      </c>
      <c r="D533" s="526"/>
      <c r="E533" s="520"/>
      <c r="F533" s="520"/>
      <c r="G533" s="520"/>
      <c r="H533" s="520"/>
      <c r="I533" s="520"/>
      <c r="J533" s="520"/>
      <c r="K533" s="520"/>
      <c r="L533" s="520"/>
      <c r="M533" s="520"/>
    </row>
    <row r="534" spans="1:13" ht="15" customHeight="1" x14ac:dyDescent="0.15">
      <c r="A534" s="676" t="s">
        <v>442</v>
      </c>
      <c r="B534" s="677" t="s">
        <v>442</v>
      </c>
      <c r="C534" s="519">
        <f>SUM(E534:F534)</f>
        <v>0</v>
      </c>
      <c r="D534" s="526"/>
      <c r="E534" s="520"/>
      <c r="F534" s="520"/>
      <c r="G534" s="520"/>
      <c r="H534" s="520"/>
      <c r="I534" s="520"/>
      <c r="J534" s="520"/>
      <c r="K534" s="520"/>
      <c r="L534" s="520"/>
      <c r="M534" s="520"/>
    </row>
    <row r="535" spans="1:13" ht="24" customHeight="1" x14ac:dyDescent="0.15">
      <c r="A535" s="676" t="s">
        <v>696</v>
      </c>
      <c r="B535" s="677"/>
      <c r="C535" s="519">
        <f>SUM(E535:F535)</f>
        <v>0</v>
      </c>
      <c r="D535" s="526"/>
      <c r="E535" s="526"/>
      <c r="F535" s="526"/>
      <c r="G535" s="526"/>
      <c r="H535" s="526"/>
      <c r="I535" s="526"/>
      <c r="J535" s="526"/>
      <c r="K535" s="526"/>
      <c r="L535" s="526"/>
      <c r="M535" s="526"/>
    </row>
    <row r="536" spans="1:13" ht="15" customHeight="1" x14ac:dyDescent="0.15">
      <c r="A536" s="676" t="s">
        <v>185</v>
      </c>
      <c r="B536" s="677"/>
      <c r="C536" s="527"/>
      <c r="D536" s="528"/>
      <c r="E536" s="528"/>
      <c r="F536" s="528"/>
      <c r="G536" s="528"/>
      <c r="H536" s="528"/>
      <c r="I536" s="528"/>
      <c r="J536" s="528"/>
      <c r="K536" s="528"/>
      <c r="L536" s="528"/>
      <c r="M536" s="528"/>
    </row>
    <row r="537" spans="1:13" ht="15" customHeight="1" x14ac:dyDescent="0.15">
      <c r="A537" s="676" t="s">
        <v>186</v>
      </c>
      <c r="B537" s="677"/>
      <c r="C537" s="527"/>
      <c r="D537" s="528"/>
      <c r="E537" s="528"/>
      <c r="F537" s="528"/>
      <c r="G537" s="528"/>
      <c r="H537" s="528"/>
      <c r="I537" s="528"/>
      <c r="J537" s="528"/>
      <c r="K537" s="528"/>
      <c r="L537" s="528"/>
      <c r="M537" s="528"/>
    </row>
    <row r="538" spans="1:13" ht="15" customHeight="1" x14ac:dyDescent="0.15">
      <c r="A538" s="676" t="s">
        <v>697</v>
      </c>
      <c r="B538" s="677"/>
      <c r="C538" s="519">
        <f>SUM(E538:F538)</f>
        <v>0</v>
      </c>
      <c r="D538" s="526"/>
      <c r="E538" s="526"/>
      <c r="F538" s="526"/>
      <c r="G538" s="526"/>
      <c r="H538" s="526"/>
      <c r="I538" s="526"/>
      <c r="J538" s="520"/>
      <c r="K538" s="520"/>
      <c r="L538" s="520"/>
      <c r="M538" s="520"/>
    </row>
    <row r="539" spans="1:13" ht="15" customHeight="1" x14ac:dyDescent="0.15">
      <c r="A539" s="529"/>
      <c r="B539" s="530" t="s">
        <v>698</v>
      </c>
      <c r="C539" s="519">
        <f>SUM(C533:C535)+C538</f>
        <v>0</v>
      </c>
      <c r="D539" s="519">
        <f>SUM(D533:D535)+D538</f>
        <v>0</v>
      </c>
      <c r="E539" s="519">
        <f t="shared" ref="E539:M539" si="31">SUM(E533:E535)+E538</f>
        <v>0</v>
      </c>
      <c r="F539" s="519">
        <f t="shared" si="31"/>
        <v>0</v>
      </c>
      <c r="G539" s="519">
        <f t="shared" si="31"/>
        <v>0</v>
      </c>
      <c r="H539" s="519">
        <f t="shared" si="31"/>
        <v>0</v>
      </c>
      <c r="I539" s="519">
        <f t="shared" si="31"/>
        <v>0</v>
      </c>
      <c r="J539" s="519">
        <f t="shared" si="31"/>
        <v>0</v>
      </c>
      <c r="K539" s="519">
        <f t="shared" si="31"/>
        <v>0</v>
      </c>
      <c r="L539" s="519">
        <f t="shared" si="31"/>
        <v>0</v>
      </c>
      <c r="M539" s="519">
        <f t="shared" si="31"/>
        <v>0</v>
      </c>
    </row>
    <row r="540" spans="1:13" ht="15" customHeight="1" x14ac:dyDescent="0.15">
      <c r="A540" s="531"/>
      <c r="B540" s="530" t="s">
        <v>0</v>
      </c>
      <c r="C540" s="532">
        <f>SUM(C503+C508+C512+C516+C525+C532+C539)</f>
        <v>0</v>
      </c>
      <c r="D540" s="532">
        <f t="shared" ref="D540:M540" si="32">SUM(D503+D508+D512+D516+D525+D532)</f>
        <v>0</v>
      </c>
      <c r="E540" s="532">
        <f t="shared" si="32"/>
        <v>0</v>
      </c>
      <c r="F540" s="532">
        <f t="shared" si="32"/>
        <v>0</v>
      </c>
      <c r="G540" s="532">
        <f t="shared" si="32"/>
        <v>0</v>
      </c>
      <c r="H540" s="532">
        <f t="shared" si="32"/>
        <v>0</v>
      </c>
      <c r="I540" s="532">
        <f t="shared" si="32"/>
        <v>0</v>
      </c>
      <c r="J540" s="532">
        <f>SUM(J503+J508+J512+J516+J525+J532)</f>
        <v>0</v>
      </c>
      <c r="K540" s="532">
        <f>SUM(K503+K508+K512+K516+K525+K532)</f>
        <v>0</v>
      </c>
      <c r="L540" s="532">
        <f t="shared" si="32"/>
        <v>0</v>
      </c>
      <c r="M540" s="532">
        <f t="shared" si="32"/>
        <v>0</v>
      </c>
    </row>
  </sheetData>
  <mergeCells count="217">
    <mergeCell ref="A8:C8"/>
    <mergeCell ref="A71:B71"/>
    <mergeCell ref="A72:B72"/>
    <mergeCell ref="A78:A81"/>
    <mergeCell ref="A86:B86"/>
    <mergeCell ref="A90:A93"/>
    <mergeCell ref="M327:M328"/>
    <mergeCell ref="O327:O328"/>
    <mergeCell ref="P327:P328"/>
    <mergeCell ref="H326:J326"/>
    <mergeCell ref="K326:M326"/>
    <mergeCell ref="N326:N328"/>
    <mergeCell ref="O326:P326"/>
    <mergeCell ref="A280:B280"/>
    <mergeCell ref="A287:B287"/>
    <mergeCell ref="A299:B299"/>
    <mergeCell ref="A97:E97"/>
    <mergeCell ref="A125:B125"/>
    <mergeCell ref="A203:A204"/>
    <mergeCell ref="A219:B219"/>
    <mergeCell ref="A264:B264"/>
    <mergeCell ref="A274:B274"/>
    <mergeCell ref="Q326:Q328"/>
    <mergeCell ref="D327:D328"/>
    <mergeCell ref="E327:F327"/>
    <mergeCell ref="G327:G328"/>
    <mergeCell ref="H327:H328"/>
    <mergeCell ref="I327:I328"/>
    <mergeCell ref="D326:G326"/>
    <mergeCell ref="A329:B329"/>
    <mergeCell ref="A335:A338"/>
    <mergeCell ref="A343:B343"/>
    <mergeCell ref="A347:A350"/>
    <mergeCell ref="A353:B353"/>
    <mergeCell ref="A354:B354"/>
    <mergeCell ref="J327:J328"/>
    <mergeCell ref="K327:K328"/>
    <mergeCell ref="L327:L328"/>
    <mergeCell ref="A326:B328"/>
    <mergeCell ref="C326:C328"/>
    <mergeCell ref="O357:O358"/>
    <mergeCell ref="P357:P358"/>
    <mergeCell ref="A361:B361"/>
    <mergeCell ref="A362:B362"/>
    <mergeCell ref="A364:B364"/>
    <mergeCell ref="A366:B366"/>
    <mergeCell ref="O356:P356"/>
    <mergeCell ref="Q356:Q358"/>
    <mergeCell ref="D357:D358"/>
    <mergeCell ref="E357:F357"/>
    <mergeCell ref="G357:G358"/>
    <mergeCell ref="H357:H358"/>
    <mergeCell ref="I357:I358"/>
    <mergeCell ref="J357:J358"/>
    <mergeCell ref="K357:K358"/>
    <mergeCell ref="L357:L358"/>
    <mergeCell ref="A356:B358"/>
    <mergeCell ref="C356:C358"/>
    <mergeCell ref="D356:G356"/>
    <mergeCell ref="H356:J356"/>
    <mergeCell ref="K356:M356"/>
    <mergeCell ref="N356:N358"/>
    <mergeCell ref="M357:M358"/>
    <mergeCell ref="Q371:Q373"/>
    <mergeCell ref="D372:D373"/>
    <mergeCell ref="E372:F372"/>
    <mergeCell ref="G372:G373"/>
    <mergeCell ref="H372:H373"/>
    <mergeCell ref="I372:I373"/>
    <mergeCell ref="A367:B367"/>
    <mergeCell ref="A368:B368"/>
    <mergeCell ref="A369:B369"/>
    <mergeCell ref="A371:B373"/>
    <mergeCell ref="C371:C373"/>
    <mergeCell ref="D371:G371"/>
    <mergeCell ref="J372:J373"/>
    <mergeCell ref="K372:K373"/>
    <mergeCell ref="L372:L373"/>
    <mergeCell ref="M372:M373"/>
    <mergeCell ref="O372:O373"/>
    <mergeCell ref="P372:P373"/>
    <mergeCell ref="H371:J371"/>
    <mergeCell ref="K371:M371"/>
    <mergeCell ref="N371:N373"/>
    <mergeCell ref="O371:P371"/>
    <mergeCell ref="K384:K386"/>
    <mergeCell ref="L384:N385"/>
    <mergeCell ref="O384:O386"/>
    <mergeCell ref="P384:Q385"/>
    <mergeCell ref="R384:R386"/>
    <mergeCell ref="E385:G385"/>
    <mergeCell ref="H385:J385"/>
    <mergeCell ref="A382:B382"/>
    <mergeCell ref="A383:B383"/>
    <mergeCell ref="A384:B386"/>
    <mergeCell ref="C384:C386"/>
    <mergeCell ref="D384:D386"/>
    <mergeCell ref="E384:J384"/>
    <mergeCell ref="A411:B411"/>
    <mergeCell ref="A412:B412"/>
    <mergeCell ref="A413:A414"/>
    <mergeCell ref="A415:B415"/>
    <mergeCell ref="A416:B417"/>
    <mergeCell ref="C416:C417"/>
    <mergeCell ref="A407:B407"/>
    <mergeCell ref="A408:F408"/>
    <mergeCell ref="A409:B410"/>
    <mergeCell ref="C409:C410"/>
    <mergeCell ref="D409:D410"/>
    <mergeCell ref="E409:E410"/>
    <mergeCell ref="F409:F410"/>
    <mergeCell ref="Q421:Q423"/>
    <mergeCell ref="D422:D423"/>
    <mergeCell ref="E422:F422"/>
    <mergeCell ref="G422:G423"/>
    <mergeCell ref="H422:H423"/>
    <mergeCell ref="I422:I423"/>
    <mergeCell ref="D416:D417"/>
    <mergeCell ref="A418:B418"/>
    <mergeCell ref="A419:B419"/>
    <mergeCell ref="A420:B420"/>
    <mergeCell ref="A421:B423"/>
    <mergeCell ref="C421:C423"/>
    <mergeCell ref="D421:G421"/>
    <mergeCell ref="J422:J423"/>
    <mergeCell ref="K422:K423"/>
    <mergeCell ref="L422:L423"/>
    <mergeCell ref="M422:M423"/>
    <mergeCell ref="O422:O423"/>
    <mergeCell ref="P422:P423"/>
    <mergeCell ref="H421:J421"/>
    <mergeCell ref="K421:M421"/>
    <mergeCell ref="N421:N423"/>
    <mergeCell ref="O421:P421"/>
    <mergeCell ref="A449:B449"/>
    <mergeCell ref="A450:B450"/>
    <mergeCell ref="A451:B451"/>
    <mergeCell ref="A452:B452"/>
    <mergeCell ref="A453:B453"/>
    <mergeCell ref="A454:B454"/>
    <mergeCell ref="A424:A426"/>
    <mergeCell ref="A431:A433"/>
    <mergeCell ref="A434:A436"/>
    <mergeCell ref="A438:A440"/>
    <mergeCell ref="A441:A443"/>
    <mergeCell ref="A445:A447"/>
    <mergeCell ref="A462:B462"/>
    <mergeCell ref="A463:B463"/>
    <mergeCell ref="A466:A467"/>
    <mergeCell ref="A468:B468"/>
    <mergeCell ref="A470:B471"/>
    <mergeCell ref="C470:C471"/>
    <mergeCell ref="A455:B455"/>
    <mergeCell ref="A456:B456"/>
    <mergeCell ref="A457:B457"/>
    <mergeCell ref="A458:B458"/>
    <mergeCell ref="A459:B459"/>
    <mergeCell ref="A460:B460"/>
    <mergeCell ref="A477:A479"/>
    <mergeCell ref="A481:B481"/>
    <mergeCell ref="A482:B482"/>
    <mergeCell ref="A483:B483"/>
    <mergeCell ref="A486:B486"/>
    <mergeCell ref="A487:B487"/>
    <mergeCell ref="D470:I470"/>
    <mergeCell ref="J470:J471"/>
    <mergeCell ref="A472:B472"/>
    <mergeCell ref="A473:B473"/>
    <mergeCell ref="A474:B474"/>
    <mergeCell ref="A476:B476"/>
    <mergeCell ref="A496:B497"/>
    <mergeCell ref="C496:C497"/>
    <mergeCell ref="D496:D497"/>
    <mergeCell ref="E496:F496"/>
    <mergeCell ref="G496:I496"/>
    <mergeCell ref="A498:B498"/>
    <mergeCell ref="A488:B488"/>
    <mergeCell ref="A489:B489"/>
    <mergeCell ref="A490:B490"/>
    <mergeCell ref="A491:B491"/>
    <mergeCell ref="A492:B492"/>
    <mergeCell ref="A493:B493"/>
    <mergeCell ref="A506:B506"/>
    <mergeCell ref="A507:B507"/>
    <mergeCell ref="A508:B508"/>
    <mergeCell ref="A509:B509"/>
    <mergeCell ref="A510:B510"/>
    <mergeCell ref="A511:B511"/>
    <mergeCell ref="A499:B499"/>
    <mergeCell ref="A500:B500"/>
    <mergeCell ref="A501:B501"/>
    <mergeCell ref="A502:B502"/>
    <mergeCell ref="A504:B504"/>
    <mergeCell ref="A505:B505"/>
    <mergeCell ref="A520:B520"/>
    <mergeCell ref="A521:B521"/>
    <mergeCell ref="A522:B522"/>
    <mergeCell ref="A523:B523"/>
    <mergeCell ref="A524:B524"/>
    <mergeCell ref="A526:B526"/>
    <mergeCell ref="A513:B513"/>
    <mergeCell ref="A514:B514"/>
    <mergeCell ref="A515:B515"/>
    <mergeCell ref="A517:B517"/>
    <mergeCell ref="A518:B518"/>
    <mergeCell ref="A519:B519"/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3:B533"/>
  </mergeCells>
  <dataValidations count="1">
    <dataValidation allowBlank="1" showInputMessage="1" showErrorMessage="1" errorTitle="ERROR" error="Por favor ingrese solo Números." sqref="B517:B518 H497:I503 B487:B497 B540 A535:A539 A508 A512 A516:A525 A532 C1:D503 C504:XFD508 N509:XFD1048576 A541:M1048576 B354:B382 B384:B448 B450:B461 A441:A503 J1:XFD503 B463:B485 A1:A438 H1:I495 E1:F495 C509:M539 B1:B352 E497:F503 G1:G503" xr:uid="{DC4FBBFC-2623-47CE-84F4-956DE4F356A4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540"/>
  <sheetViews>
    <sheetView topLeftCell="C1" workbookViewId="0">
      <selection activeCell="G9" sqref="G9"/>
    </sheetView>
  </sheetViews>
  <sheetFormatPr baseColWidth="10" defaultColWidth="11.42578125" defaultRowHeight="10.5" x14ac:dyDescent="0.15"/>
  <cols>
    <col min="1" max="1" width="15.85546875" style="5" customWidth="1"/>
    <col min="2" max="2" width="86.42578125" style="4" customWidth="1"/>
    <col min="3" max="3" width="21.85546875" style="5" customWidth="1"/>
    <col min="4" max="4" width="19" style="5" customWidth="1"/>
    <col min="5" max="5" width="18.5703125" style="5" customWidth="1"/>
    <col min="6" max="6" width="18.42578125" style="5" customWidth="1"/>
    <col min="7" max="7" width="16.85546875" style="5" customWidth="1"/>
    <col min="8" max="13" width="15.7109375" style="5" customWidth="1"/>
    <col min="14" max="18" width="12.7109375" style="5" customWidth="1"/>
    <col min="19" max="25" width="11.42578125" style="5"/>
    <col min="26" max="26" width="5.28515625" style="5" customWidth="1"/>
    <col min="27" max="27" width="13.5703125" style="5" hidden="1" customWidth="1"/>
    <col min="28" max="28" width="11.42578125" style="5" hidden="1" customWidth="1"/>
    <col min="29" max="16384" width="11.42578125" style="5"/>
  </cols>
  <sheetData>
    <row r="1" spans="1:14" s="3" customFormat="1" ht="15" customHeight="1" x14ac:dyDescent="0.15">
      <c r="A1" s="1" t="s">
        <v>1</v>
      </c>
      <c r="B1" s="2"/>
    </row>
    <row r="2" spans="1:14" s="3" customFormat="1" ht="15" customHeight="1" x14ac:dyDescent="0.15">
      <c r="A2" s="1" t="str">
        <f>CONCATENATE("COMUNA: ",[16]NOMBRE!B2," - ","( ",[16]NOMBRE!C2,[16]NOMBRE!D2,[16]NOMBRE!E2,[16]NOMBRE!F2,[16]NOMBRE!G2," )")</f>
        <v>COMUNA: LINARES - ( 07401 )</v>
      </c>
      <c r="B2" s="2"/>
    </row>
    <row r="3" spans="1:14" ht="15" customHeight="1" x14ac:dyDescent="0.15">
      <c r="A3" s="1" t="str">
        <f>CONCATENATE("ESTABLECIMIENTO/ESTRATEGIA: ",[16]NOMBRE!B3," - ","( ",[16]NOMBRE!C3,[16]NOMBRE!D3,[16]NOMBRE!E3,[16]NOMBRE!F3,[16]NOMBRE!G3,[16]NOMBRE!H3," )")</f>
        <v>ESTABLECIMIENTO/ESTRATEGIA: HOSPITAL PRESIDENTE CARLOS IBAÑEZ DEL CAMPO - ( 116108 )</v>
      </c>
    </row>
    <row r="4" spans="1:14" ht="15" customHeight="1" x14ac:dyDescent="0.15">
      <c r="A4" s="1" t="str">
        <f>CONCATENATE("MES: ",[16]NOMBRE!B6," - ","( ",[16]NOMBRE!C6,[16]NOMBRE!D6," )")</f>
        <v>MES: OCTUBRE - ( 10 )</v>
      </c>
    </row>
    <row r="5" spans="1:14" s="3" customFormat="1" ht="15" customHeight="1" x14ac:dyDescent="0.15">
      <c r="A5" s="1" t="str">
        <f>CONCATENATE("AÑO: ",[16]NOMBRE!B7)</f>
        <v>AÑO: 2018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ht="14.25" customHeight="1" x14ac:dyDescent="0.2">
      <c r="A6" s="1"/>
      <c r="B6" s="6"/>
      <c r="C6" s="8"/>
      <c r="D6" s="8" t="s">
        <v>2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2" customFormat="1" ht="14.25" customHeight="1" x14ac:dyDescent="0.15">
      <c r="A7" s="9" t="s">
        <v>3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3" customFormat="1" ht="15.95" customHeight="1" x14ac:dyDescent="0.15">
      <c r="A8" s="860" t="s">
        <v>4</v>
      </c>
      <c r="B8" s="860"/>
      <c r="C8" s="860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5.1" customHeight="1" x14ac:dyDescent="0.15">
      <c r="A9" s="13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7"/>
      <c r="G9" s="533">
        <f>E69+E72+E86+E102+H124+E159+E164+E201+E255+E263+E273+E279+E286+E320+E323</f>
        <v>897029645</v>
      </c>
      <c r="H9" s="7"/>
      <c r="I9" s="7"/>
      <c r="J9" s="7"/>
      <c r="K9" s="7"/>
      <c r="L9" s="7"/>
      <c r="M9" s="7"/>
      <c r="N9" s="7"/>
    </row>
    <row r="10" spans="1:14" s="3" customFormat="1" ht="20.100000000000001" customHeight="1" x14ac:dyDescent="0.15">
      <c r="A10" s="15"/>
      <c r="B10" s="16" t="s">
        <v>10</v>
      </c>
      <c r="C10" s="17">
        <f>SUM(C11:C23)</f>
        <v>13440</v>
      </c>
      <c r="D10" s="18">
        <f>SUM(D11:D23)</f>
        <v>13141</v>
      </c>
      <c r="E10" s="19">
        <f>SUM(E11:E23)</f>
        <v>131169940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ht="15" customHeight="1" x14ac:dyDescent="0.15">
      <c r="A11" s="20" t="s">
        <v>11</v>
      </c>
      <c r="B11" s="21" t="s">
        <v>12</v>
      </c>
      <c r="C11" s="22">
        <f>[16]B!C5</f>
        <v>0</v>
      </c>
      <c r="D11" s="23">
        <f>[16]B!E5</f>
        <v>0</v>
      </c>
      <c r="E11" s="24">
        <f>[16]B!AL5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ht="15" customHeight="1" x14ac:dyDescent="0.15">
      <c r="A12" s="25" t="s">
        <v>13</v>
      </c>
      <c r="B12" s="26" t="s">
        <v>14</v>
      </c>
      <c r="C12" s="22">
        <f>[16]B!C6</f>
        <v>0</v>
      </c>
      <c r="D12" s="23">
        <f>[16]B!E6</f>
        <v>0</v>
      </c>
      <c r="E12" s="24">
        <f>[16]B!AL6</f>
        <v>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ht="15" customHeight="1" x14ac:dyDescent="0.15">
      <c r="A13" s="25" t="s">
        <v>15</v>
      </c>
      <c r="B13" s="26" t="s">
        <v>16</v>
      </c>
      <c r="C13" s="22">
        <f>[16]B!C7</f>
        <v>5396</v>
      </c>
      <c r="D13" s="23">
        <f>[16]B!E7</f>
        <v>5187</v>
      </c>
      <c r="E13" s="24">
        <f>[16]B!AL7</f>
        <v>65926770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5" customHeight="1" x14ac:dyDescent="0.15">
      <c r="A14" s="25" t="s">
        <v>17</v>
      </c>
      <c r="B14" s="26" t="s">
        <v>18</v>
      </c>
      <c r="C14" s="22">
        <f>[16]B!C8</f>
        <v>0</v>
      </c>
      <c r="D14" s="23">
        <f>[16]B!E8</f>
        <v>0</v>
      </c>
      <c r="E14" s="24">
        <f>[16]B!AL8</f>
        <v>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ht="15" customHeight="1" x14ac:dyDescent="0.15">
      <c r="A15" s="25" t="s">
        <v>19</v>
      </c>
      <c r="B15" s="26" t="s">
        <v>20</v>
      </c>
      <c r="C15" s="22">
        <f>[16]B!C9</f>
        <v>0</v>
      </c>
      <c r="D15" s="23">
        <f>[16]B!E9</f>
        <v>0</v>
      </c>
      <c r="E15" s="24">
        <f>[16]B!AL9</f>
        <v>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ht="15" customHeight="1" x14ac:dyDescent="0.15">
      <c r="A16" s="25" t="s">
        <v>21</v>
      </c>
      <c r="B16" s="26" t="s">
        <v>22</v>
      </c>
      <c r="C16" s="22">
        <f>[16]B!C10</f>
        <v>0</v>
      </c>
      <c r="D16" s="23">
        <f>[16]B!E10</f>
        <v>0</v>
      </c>
      <c r="E16" s="24">
        <f>[16]B!AL10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ht="15" customHeight="1" x14ac:dyDescent="0.15">
      <c r="A17" s="25" t="s">
        <v>23</v>
      </c>
      <c r="B17" s="26" t="s">
        <v>24</v>
      </c>
      <c r="C17" s="22">
        <f>[16]B!C11</f>
        <v>225</v>
      </c>
      <c r="D17" s="23">
        <f>[16]B!E11</f>
        <v>135</v>
      </c>
      <c r="E17" s="24">
        <f>[16]B!AL11</f>
        <v>2150550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ht="24" customHeight="1" x14ac:dyDescent="0.15">
      <c r="A18" s="25" t="s">
        <v>25</v>
      </c>
      <c r="B18" s="26" t="s">
        <v>26</v>
      </c>
      <c r="C18" s="22">
        <f>[16]B!C12</f>
        <v>0</v>
      </c>
      <c r="D18" s="23">
        <f>[16]B!E12</f>
        <v>0</v>
      </c>
      <c r="E18" s="24">
        <f>[16]B!AL12</f>
        <v>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ht="24" customHeight="1" x14ac:dyDescent="0.15">
      <c r="A19" s="25" t="s">
        <v>27</v>
      </c>
      <c r="B19" s="26" t="s">
        <v>28</v>
      </c>
      <c r="C19" s="22">
        <f>[16]B!C13</f>
        <v>0</v>
      </c>
      <c r="D19" s="23">
        <f>[16]B!E13</f>
        <v>0</v>
      </c>
      <c r="E19" s="24">
        <f>[16]B!AL13</f>
        <v>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ht="24" customHeight="1" x14ac:dyDescent="0.15">
      <c r="A20" s="25" t="s">
        <v>29</v>
      </c>
      <c r="B20" s="26" t="s">
        <v>30</v>
      </c>
      <c r="C20" s="22">
        <f>[16]B!C14</f>
        <v>0</v>
      </c>
      <c r="D20" s="23">
        <f>[16]B!E14</f>
        <v>0</v>
      </c>
      <c r="E20" s="24">
        <f>[16]B!AL14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ht="24" customHeight="1" x14ac:dyDescent="0.15">
      <c r="A21" s="25" t="s">
        <v>31</v>
      </c>
      <c r="B21" s="26" t="s">
        <v>32</v>
      </c>
      <c r="C21" s="22">
        <f>[16]B!C15</f>
        <v>2707</v>
      </c>
      <c r="D21" s="23">
        <f>[16]B!E15</f>
        <v>2707</v>
      </c>
      <c r="E21" s="24">
        <f>[16]B!AL15</f>
        <v>17378940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ht="24" customHeight="1" x14ac:dyDescent="0.15">
      <c r="A22" s="25" t="s">
        <v>33</v>
      </c>
      <c r="B22" s="27" t="s">
        <v>34</v>
      </c>
      <c r="C22" s="22">
        <f>[16]B!C16</f>
        <v>1688</v>
      </c>
      <c r="D22" s="23">
        <f>[16]B!E16</f>
        <v>1688</v>
      </c>
      <c r="E22" s="24">
        <f>[16]B!AL16</f>
        <v>13014480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ht="24" customHeight="1" x14ac:dyDescent="0.15">
      <c r="A23" s="25" t="s">
        <v>35</v>
      </c>
      <c r="B23" s="26" t="s">
        <v>36</v>
      </c>
      <c r="C23" s="22">
        <f>[16]B!C17</f>
        <v>3424</v>
      </c>
      <c r="D23" s="23">
        <f>[16]B!E17</f>
        <v>3424</v>
      </c>
      <c r="E23" s="24">
        <f>[16]B!AL17</f>
        <v>32699200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ht="15" customHeight="1" x14ac:dyDescent="0.15">
      <c r="A24" s="25" t="s">
        <v>37</v>
      </c>
      <c r="B24" s="26" t="s">
        <v>38</v>
      </c>
      <c r="C24" s="22">
        <f>[16]B!C988</f>
        <v>15</v>
      </c>
      <c r="D24" s="23">
        <f>[16]B!E988</f>
        <v>15</v>
      </c>
      <c r="E24" s="24">
        <f>[16]B!AL988</f>
        <v>484500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ht="21.75" customHeight="1" x14ac:dyDescent="0.15">
      <c r="A25" s="28"/>
      <c r="B25" s="29" t="s">
        <v>39</v>
      </c>
      <c r="C25" s="30">
        <f>SUM(C26:C31)</f>
        <v>0</v>
      </c>
      <c r="D25" s="31"/>
      <c r="E25" s="32"/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ht="15" customHeight="1" x14ac:dyDescent="0.15">
      <c r="A26" s="25" t="s">
        <v>40</v>
      </c>
      <c r="B26" s="26" t="s">
        <v>41</v>
      </c>
      <c r="C26" s="33">
        <f>[16]B!C19</f>
        <v>0</v>
      </c>
      <c r="D26" s="34"/>
      <c r="E26" s="35"/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ht="15" customHeight="1" x14ac:dyDescent="0.15">
      <c r="A27" s="36"/>
      <c r="B27" s="26" t="s">
        <v>42</v>
      </c>
      <c r="C27" s="33">
        <f>[16]B!C20</f>
        <v>0</v>
      </c>
      <c r="D27" s="34"/>
      <c r="E27" s="35"/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ht="15" customHeight="1" x14ac:dyDescent="0.15">
      <c r="A28" s="25"/>
      <c r="B28" s="26" t="s">
        <v>43</v>
      </c>
      <c r="C28" s="33">
        <f>[16]B!C21</f>
        <v>0</v>
      </c>
      <c r="D28" s="34"/>
      <c r="E28" s="35"/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ht="15" customHeight="1" x14ac:dyDescent="0.15">
      <c r="A29" s="37"/>
      <c r="B29" s="26" t="s">
        <v>44</v>
      </c>
      <c r="C29" s="33">
        <f>[16]B!C22</f>
        <v>0</v>
      </c>
      <c r="D29" s="34"/>
      <c r="E29" s="35"/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ht="15" customHeight="1" x14ac:dyDescent="0.15">
      <c r="A30" s="37"/>
      <c r="B30" s="26" t="s">
        <v>45</v>
      </c>
      <c r="C30" s="33">
        <f>[16]B!C23</f>
        <v>0</v>
      </c>
      <c r="D30" s="34"/>
      <c r="E30" s="35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ht="15" customHeight="1" x14ac:dyDescent="0.15">
      <c r="A31" s="38">
        <v>101308</v>
      </c>
      <c r="B31" s="26" t="s">
        <v>46</v>
      </c>
      <c r="C31" s="33">
        <f>[16]B!C24</f>
        <v>0</v>
      </c>
      <c r="D31" s="34"/>
      <c r="E31" s="35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ht="20.100000000000001" customHeight="1" x14ac:dyDescent="0.15">
      <c r="A32" s="39"/>
      <c r="B32" s="40" t="s">
        <v>47</v>
      </c>
      <c r="C32" s="41">
        <f>SUM(C33:C43)</f>
        <v>5573</v>
      </c>
      <c r="D32" s="42">
        <f t="shared" ref="D32:E32" si="0">SUM(D33:D43)</f>
        <v>5566</v>
      </c>
      <c r="E32" s="42">
        <f t="shared" si="0"/>
        <v>11855860</v>
      </c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5" customHeight="1" x14ac:dyDescent="0.15">
      <c r="A33" s="20" t="s">
        <v>48</v>
      </c>
      <c r="B33" s="21" t="s">
        <v>49</v>
      </c>
      <c r="C33" s="43">
        <f>[16]B!$C$28</f>
        <v>2712</v>
      </c>
      <c r="D33" s="43">
        <f>[16]B!$E$28</f>
        <v>2705</v>
      </c>
      <c r="E33" s="44">
        <f>[16]B!$AL$28</f>
        <v>3381250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ht="15" customHeight="1" x14ac:dyDescent="0.15">
      <c r="A34" s="25" t="s">
        <v>50</v>
      </c>
      <c r="B34" s="26" t="s">
        <v>51</v>
      </c>
      <c r="C34" s="33">
        <f>[16]B!$C$29</f>
        <v>0</v>
      </c>
      <c r="D34" s="33">
        <f>[16]B!$E$29</f>
        <v>0</v>
      </c>
      <c r="E34" s="45">
        <f>[16]B!$AL$29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ht="15" customHeight="1" x14ac:dyDescent="0.15">
      <c r="A35" s="25" t="s">
        <v>52</v>
      </c>
      <c r="B35" s="26" t="s">
        <v>53</v>
      </c>
      <c r="C35" s="33">
        <f>[16]B!$C$30</f>
        <v>0</v>
      </c>
      <c r="D35" s="33">
        <f>[16]B!$E$30</f>
        <v>0</v>
      </c>
      <c r="E35" s="45">
        <f>[16]B!$AL$30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5" customHeight="1" x14ac:dyDescent="0.15">
      <c r="A36" s="25" t="s">
        <v>54</v>
      </c>
      <c r="B36" s="26" t="s">
        <v>55</v>
      </c>
      <c r="C36" s="33">
        <f>[16]B!$C$31</f>
        <v>93</v>
      </c>
      <c r="D36" s="33">
        <f>[16]B!$E$31</f>
        <v>93</v>
      </c>
      <c r="E36" s="45">
        <f>[16]B!$AL$31</f>
        <v>158100</v>
      </c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5" customHeight="1" x14ac:dyDescent="0.15">
      <c r="A37" s="25" t="s">
        <v>56</v>
      </c>
      <c r="B37" s="26" t="s">
        <v>57</v>
      </c>
      <c r="C37" s="33">
        <f>[16]B!$C$32</f>
        <v>1688</v>
      </c>
      <c r="D37" s="33">
        <f>[16]B!$E$32</f>
        <v>1688</v>
      </c>
      <c r="E37" s="45">
        <f>[16]B!$AL$32</f>
        <v>2312560</v>
      </c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5" customHeight="1" x14ac:dyDescent="0.15">
      <c r="A38" s="25" t="s">
        <v>58</v>
      </c>
      <c r="B38" s="26" t="s">
        <v>59</v>
      </c>
      <c r="C38" s="33">
        <f>[16]B!$C$33</f>
        <v>0</v>
      </c>
      <c r="D38" s="33">
        <f>[16]B!$E$33</f>
        <v>0</v>
      </c>
      <c r="E38" s="45">
        <f>[16]B!$AL$33</f>
        <v>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5" customHeight="1" x14ac:dyDescent="0.15">
      <c r="A39" s="25" t="s">
        <v>60</v>
      </c>
      <c r="B39" s="26" t="s">
        <v>61</v>
      </c>
      <c r="C39" s="33">
        <f>[16]B!$C$984</f>
        <v>231</v>
      </c>
      <c r="D39" s="33">
        <f>[16]B!$E$984</f>
        <v>231</v>
      </c>
      <c r="E39" s="45">
        <f>[16]B!$AL$984</f>
        <v>706860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5" customHeight="1" x14ac:dyDescent="0.15">
      <c r="A40" s="25" t="s">
        <v>62</v>
      </c>
      <c r="B40" s="26" t="s">
        <v>63</v>
      </c>
      <c r="C40" s="33">
        <f>[16]B!$C$985</f>
        <v>367</v>
      </c>
      <c r="D40" s="33">
        <f>[16]B!$E$985</f>
        <v>367</v>
      </c>
      <c r="E40" s="45">
        <f>[16]B!$AL$985</f>
        <v>1123020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5" customHeight="1" x14ac:dyDescent="0.15">
      <c r="A41" s="25" t="s">
        <v>64</v>
      </c>
      <c r="B41" s="26" t="s">
        <v>65</v>
      </c>
      <c r="C41" s="33">
        <f>[16]B!$C$986</f>
        <v>11</v>
      </c>
      <c r="D41" s="33">
        <f>[16]B!$E$986</f>
        <v>11</v>
      </c>
      <c r="E41" s="45">
        <f>[16]B!$AL$986</f>
        <v>133760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5" customHeight="1" x14ac:dyDescent="0.15">
      <c r="A42" s="25" t="s">
        <v>66</v>
      </c>
      <c r="B42" s="26" t="s">
        <v>67</v>
      </c>
      <c r="C42" s="33">
        <f>[16]B!$C$987</f>
        <v>57</v>
      </c>
      <c r="D42" s="33">
        <f>[16]B!$E$987</f>
        <v>57</v>
      </c>
      <c r="E42" s="45">
        <f>[16]B!$AL$987</f>
        <v>811110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5" customHeight="1" x14ac:dyDescent="0.15">
      <c r="A43" s="25" t="s">
        <v>68</v>
      </c>
      <c r="B43" s="26" t="s">
        <v>69</v>
      </c>
      <c r="C43" s="33">
        <f>[16]B!$C$983</f>
        <v>414</v>
      </c>
      <c r="D43" s="33">
        <f>[16]B!$E$983</f>
        <v>414</v>
      </c>
      <c r="E43" s="45">
        <f>[16]B!$AL$983</f>
        <v>3229200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5" customHeight="1" x14ac:dyDescent="0.15">
      <c r="A44" s="28"/>
      <c r="B44" s="29" t="s">
        <v>39</v>
      </c>
      <c r="C44" s="46">
        <f>SUM(C45:C49)</f>
        <v>276</v>
      </c>
      <c r="D44" s="46"/>
      <c r="E44" s="4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5" customHeight="1" x14ac:dyDescent="0.15">
      <c r="A45" s="48"/>
      <c r="B45" s="26" t="s">
        <v>70</v>
      </c>
      <c r="C45" s="33">
        <f>[16]B!$C$35</f>
        <v>276</v>
      </c>
      <c r="D45" s="49"/>
      <c r="E45" s="50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5" customHeight="1" x14ac:dyDescent="0.15">
      <c r="A46" s="48"/>
      <c r="B46" s="26" t="s">
        <v>71</v>
      </c>
      <c r="C46" s="33">
        <f>[16]B!$C$36</f>
        <v>0</v>
      </c>
      <c r="D46" s="49"/>
      <c r="E46" s="50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5" customHeight="1" x14ac:dyDescent="0.15">
      <c r="A47" s="48"/>
      <c r="B47" s="26" t="s">
        <v>72</v>
      </c>
      <c r="C47" s="33">
        <f>[16]B!$C$37</f>
        <v>0</v>
      </c>
      <c r="D47" s="49"/>
      <c r="E47" s="50"/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ht="15" customHeight="1" x14ac:dyDescent="0.15">
      <c r="A48" s="48"/>
      <c r="B48" s="26" t="s">
        <v>73</v>
      </c>
      <c r="C48" s="33">
        <f>[16]B!$C$38</f>
        <v>0</v>
      </c>
      <c r="D48" s="49"/>
      <c r="E48" s="50"/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ht="15" customHeight="1" x14ac:dyDescent="0.15">
      <c r="A49" s="51"/>
      <c r="B49" s="52" t="s">
        <v>74</v>
      </c>
      <c r="C49" s="53">
        <f>[16]B!$C$39</f>
        <v>0</v>
      </c>
      <c r="D49" s="49"/>
      <c r="E49" s="50"/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ht="20.100000000000001" customHeight="1" x14ac:dyDescent="0.15">
      <c r="A50" s="39"/>
      <c r="B50" s="40" t="s">
        <v>75</v>
      </c>
      <c r="C50" s="41">
        <f>SUM(C51:C52)</f>
        <v>0</v>
      </c>
      <c r="D50" s="42">
        <f>SUM(D51:D52)</f>
        <v>0</v>
      </c>
      <c r="E50" s="54">
        <f>SUM(E51:E52)</f>
        <v>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ht="15" customHeight="1" x14ac:dyDescent="0.15">
      <c r="A51" s="20" t="s">
        <v>76</v>
      </c>
      <c r="B51" s="21" t="s">
        <v>77</v>
      </c>
      <c r="C51" s="55">
        <f>[16]B!$C$989</f>
        <v>0</v>
      </c>
      <c r="D51" s="55">
        <f>[16]B!$E$989</f>
        <v>0</v>
      </c>
      <c r="E51" s="56">
        <f>[16]B!$AL$989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ht="15" customHeight="1" x14ac:dyDescent="0.15">
      <c r="A52" s="25" t="s">
        <v>78</v>
      </c>
      <c r="B52" s="26" t="s">
        <v>79</v>
      </c>
      <c r="C52" s="57">
        <f>[16]B!$C$990</f>
        <v>0</v>
      </c>
      <c r="D52" s="57">
        <f>[16]B!$E$990</f>
        <v>0</v>
      </c>
      <c r="E52" s="58">
        <f>[16]B!$AL$990</f>
        <v>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ht="15" customHeight="1" x14ac:dyDescent="0.15">
      <c r="A53" s="28"/>
      <c r="B53" s="59" t="s">
        <v>80</v>
      </c>
      <c r="C53" s="60">
        <f>C54</f>
        <v>0</v>
      </c>
      <c r="D53" s="60"/>
      <c r="E53" s="61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ht="24" customHeight="1" x14ac:dyDescent="0.15">
      <c r="A54" s="25" t="s">
        <v>81</v>
      </c>
      <c r="B54" s="52" t="s">
        <v>82</v>
      </c>
      <c r="C54" s="53">
        <f>[16]B!$C$961</f>
        <v>0</v>
      </c>
      <c r="D54" s="49"/>
      <c r="E54" s="5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ht="20.100000000000001" customHeight="1" x14ac:dyDescent="0.15">
      <c r="A55" s="62"/>
      <c r="B55" s="40" t="s">
        <v>83</v>
      </c>
      <c r="C55" s="41">
        <f>SUM(C56:C59)</f>
        <v>1241</v>
      </c>
      <c r="D55" s="42">
        <f>SUM(D56:D59)</f>
        <v>1241</v>
      </c>
      <c r="E55" s="54">
        <f>SUM(E56:E59)</f>
        <v>2411980</v>
      </c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ht="15" customHeight="1" x14ac:dyDescent="0.15">
      <c r="A56" s="20" t="s">
        <v>84</v>
      </c>
      <c r="B56" s="21" t="s">
        <v>85</v>
      </c>
      <c r="C56" s="55">
        <f>[16]B!$C$43</f>
        <v>33</v>
      </c>
      <c r="D56" s="55">
        <f>[16]B!$E$43</f>
        <v>33</v>
      </c>
      <c r="E56" s="56">
        <f>[16]B!$AL$43</f>
        <v>135630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ht="15" customHeight="1" x14ac:dyDescent="0.15">
      <c r="A57" s="25" t="s">
        <v>86</v>
      </c>
      <c r="B57" s="26" t="s">
        <v>87</v>
      </c>
      <c r="C57" s="57">
        <f>[16]B!$C$44</f>
        <v>852</v>
      </c>
      <c r="D57" s="57">
        <f>[16]B!$E$44</f>
        <v>852</v>
      </c>
      <c r="E57" s="58">
        <f>[16]B!$AL$44</f>
        <v>1925520</v>
      </c>
      <c r="F57" s="7"/>
      <c r="G57" s="7"/>
      <c r="H57" s="7"/>
      <c r="I57" s="7"/>
      <c r="J57" s="7"/>
      <c r="K57" s="7"/>
      <c r="L57" s="7"/>
      <c r="M57" s="7"/>
      <c r="N57" s="7"/>
    </row>
    <row r="58" spans="1:14" s="3" customFormat="1" ht="15" customHeight="1" x14ac:dyDescent="0.15">
      <c r="A58" s="25" t="s">
        <v>88</v>
      </c>
      <c r="B58" s="26" t="s">
        <v>89</v>
      </c>
      <c r="C58" s="57">
        <f>[16]B!$C$45</f>
        <v>67</v>
      </c>
      <c r="D58" s="57">
        <f>[16]B!$E$45</f>
        <v>67</v>
      </c>
      <c r="E58" s="58">
        <f>[16]B!$AL$45</f>
        <v>151420</v>
      </c>
      <c r="F58" s="7"/>
      <c r="G58" s="7"/>
      <c r="H58" s="7"/>
      <c r="I58" s="7"/>
      <c r="J58" s="7"/>
      <c r="K58" s="7"/>
      <c r="L58" s="7"/>
      <c r="M58" s="7"/>
      <c r="N58" s="7"/>
    </row>
    <row r="59" spans="1:14" s="3" customFormat="1" ht="15" customHeight="1" x14ac:dyDescent="0.15">
      <c r="A59" s="25" t="s">
        <v>90</v>
      </c>
      <c r="B59" s="26" t="s">
        <v>91</v>
      </c>
      <c r="C59" s="57">
        <f>[16]B!$C$46</f>
        <v>289</v>
      </c>
      <c r="D59" s="57">
        <f>[16]B!$E$46</f>
        <v>289</v>
      </c>
      <c r="E59" s="58">
        <f>[16]B!$AL$46</f>
        <v>199410</v>
      </c>
      <c r="F59" s="7"/>
      <c r="G59" s="7"/>
      <c r="H59" s="7"/>
      <c r="I59" s="7"/>
      <c r="J59" s="7"/>
      <c r="K59" s="7"/>
      <c r="L59" s="7"/>
      <c r="M59" s="7"/>
      <c r="N59" s="7"/>
    </row>
    <row r="60" spans="1:14" s="3" customFormat="1" ht="15" customHeight="1" x14ac:dyDescent="0.15">
      <c r="A60" s="63"/>
      <c r="B60" s="59" t="s">
        <v>92</v>
      </c>
      <c r="C60" s="64">
        <f>C61</f>
        <v>0</v>
      </c>
      <c r="D60" s="60"/>
      <c r="E60" s="61"/>
      <c r="F60" s="7"/>
      <c r="G60" s="7"/>
      <c r="H60" s="7"/>
      <c r="I60" s="7"/>
      <c r="J60" s="7"/>
      <c r="K60" s="7"/>
      <c r="L60" s="7"/>
      <c r="M60" s="7"/>
      <c r="N60" s="7"/>
    </row>
    <row r="61" spans="1:14" s="3" customFormat="1" ht="15" customHeight="1" x14ac:dyDescent="0.15">
      <c r="A61" s="38"/>
      <c r="B61" s="52" t="s">
        <v>93</v>
      </c>
      <c r="C61" s="65">
        <f>[16]B!$C$48</f>
        <v>0</v>
      </c>
      <c r="D61" s="49"/>
      <c r="E61" s="50"/>
      <c r="F61" s="7"/>
      <c r="G61" s="7"/>
      <c r="H61" s="7"/>
      <c r="I61" s="7"/>
      <c r="J61" s="7"/>
      <c r="K61" s="7"/>
      <c r="L61" s="7"/>
      <c r="M61" s="7"/>
      <c r="N61" s="7"/>
    </row>
    <row r="62" spans="1:14" s="3" customFormat="1" ht="20.100000000000001" customHeight="1" x14ac:dyDescent="0.15">
      <c r="A62" s="62"/>
      <c r="B62" s="40" t="s">
        <v>94</v>
      </c>
      <c r="C62" s="41">
        <f>SUM(C63:C65)</f>
        <v>572</v>
      </c>
      <c r="D62" s="42">
        <f>SUM(D63:D65)</f>
        <v>572</v>
      </c>
      <c r="E62" s="54">
        <f>SUM(E63:E65)</f>
        <v>853030</v>
      </c>
      <c r="F62" s="7"/>
      <c r="G62" s="7"/>
      <c r="H62" s="7"/>
      <c r="I62" s="7"/>
      <c r="J62" s="7"/>
      <c r="K62" s="7"/>
      <c r="L62" s="7"/>
      <c r="M62" s="7"/>
      <c r="N62" s="7"/>
    </row>
    <row r="63" spans="1:14" s="3" customFormat="1" ht="15" customHeight="1" x14ac:dyDescent="0.15">
      <c r="A63" s="20" t="s">
        <v>95</v>
      </c>
      <c r="B63" s="21" t="s">
        <v>96</v>
      </c>
      <c r="C63" s="55">
        <f>[16]B!$C$52</f>
        <v>239</v>
      </c>
      <c r="D63" s="55">
        <f>[16]B!$E$52</f>
        <v>239</v>
      </c>
      <c r="E63" s="56">
        <f>[16]B!$AL$52</f>
        <v>468440</v>
      </c>
      <c r="F63" s="7"/>
      <c r="G63" s="7"/>
      <c r="H63" s="7"/>
      <c r="I63" s="7"/>
      <c r="J63" s="7"/>
      <c r="K63" s="7"/>
      <c r="L63" s="7"/>
      <c r="M63" s="7"/>
      <c r="N63" s="7"/>
    </row>
    <row r="64" spans="1:14" s="3" customFormat="1" ht="15" customHeight="1" x14ac:dyDescent="0.15">
      <c r="A64" s="25" t="s">
        <v>97</v>
      </c>
      <c r="B64" s="26" t="s">
        <v>98</v>
      </c>
      <c r="C64" s="57">
        <f>[16]B!$C$53</f>
        <v>10</v>
      </c>
      <c r="D64" s="57">
        <f>[16]B!$E$53</f>
        <v>10</v>
      </c>
      <c r="E64" s="58">
        <f>[16]B!$AL$53</f>
        <v>19600</v>
      </c>
      <c r="F64" s="7"/>
      <c r="G64" s="7"/>
      <c r="H64" s="7"/>
      <c r="I64" s="7"/>
      <c r="J64" s="7"/>
      <c r="K64" s="7"/>
      <c r="L64" s="7"/>
      <c r="M64" s="7"/>
      <c r="N64" s="7"/>
    </row>
    <row r="65" spans="1:14" s="3" customFormat="1" ht="15" customHeight="1" x14ac:dyDescent="0.15">
      <c r="A65" s="25" t="s">
        <v>99</v>
      </c>
      <c r="B65" s="26" t="s">
        <v>100</v>
      </c>
      <c r="C65" s="57">
        <f>[16]B!$C$54</f>
        <v>323</v>
      </c>
      <c r="D65" s="57">
        <f>[16]B!$E$54</f>
        <v>323</v>
      </c>
      <c r="E65" s="58">
        <f>[16]B!$AL$54</f>
        <v>364990</v>
      </c>
      <c r="F65" s="7"/>
      <c r="G65" s="7"/>
      <c r="H65" s="7"/>
      <c r="I65" s="7"/>
      <c r="J65" s="7"/>
      <c r="K65" s="7"/>
      <c r="L65" s="7"/>
      <c r="M65" s="7"/>
      <c r="N65" s="7"/>
    </row>
    <row r="66" spans="1:14" s="3" customFormat="1" ht="15" customHeight="1" x14ac:dyDescent="0.15">
      <c r="A66" s="28"/>
      <c r="B66" s="29" t="s">
        <v>101</v>
      </c>
      <c r="C66" s="66">
        <f>SUM(C67:C68)</f>
        <v>15</v>
      </c>
      <c r="D66" s="66"/>
      <c r="E66" s="67"/>
      <c r="F66" s="7"/>
      <c r="G66" s="7"/>
      <c r="H66" s="7"/>
      <c r="I66" s="7"/>
      <c r="J66" s="7"/>
      <c r="K66" s="7"/>
      <c r="L66" s="7"/>
      <c r="M66" s="7"/>
      <c r="N66" s="7"/>
    </row>
    <row r="67" spans="1:14" s="3" customFormat="1" ht="15" customHeight="1" x14ac:dyDescent="0.15">
      <c r="A67" s="48"/>
      <c r="B67" s="26" t="s">
        <v>102</v>
      </c>
      <c r="C67" s="57">
        <f xml:space="preserve"> [16]B!$C$56</f>
        <v>15</v>
      </c>
      <c r="D67" s="49"/>
      <c r="E67" s="68"/>
      <c r="F67" s="7"/>
      <c r="G67" s="7"/>
      <c r="H67" s="7"/>
      <c r="I67" s="7"/>
      <c r="J67" s="7"/>
      <c r="K67" s="7"/>
      <c r="L67" s="7"/>
      <c r="M67" s="7"/>
      <c r="N67" s="7"/>
    </row>
    <row r="68" spans="1:14" s="3" customFormat="1" ht="15" customHeight="1" x14ac:dyDescent="0.15">
      <c r="A68" s="51"/>
      <c r="B68" s="52" t="s">
        <v>103</v>
      </c>
      <c r="C68" s="65">
        <f>[16]B!$C$57</f>
        <v>0</v>
      </c>
      <c r="D68" s="69"/>
      <c r="E68" s="70"/>
      <c r="F68" s="7"/>
      <c r="G68" s="7"/>
      <c r="H68" s="7"/>
      <c r="I68" s="7"/>
      <c r="J68" s="7"/>
      <c r="K68" s="7"/>
      <c r="L68" s="7"/>
      <c r="M68" s="7"/>
      <c r="N68" s="7"/>
    </row>
    <row r="69" spans="1:14" s="3" customFormat="1" ht="15" customHeight="1" x14ac:dyDescent="0.15">
      <c r="A69" s="71"/>
      <c r="B69" s="13" t="s">
        <v>104</v>
      </c>
      <c r="C69" s="41">
        <f>C10+C32+C50+C55+C62+C24+C25+C44+C53+C60+C66</f>
        <v>21132</v>
      </c>
      <c r="D69" s="41">
        <f>D10+D32+D50+D55+D62+D24</f>
        <v>20535</v>
      </c>
      <c r="E69" s="72">
        <f>E10+E32+E50+E55+E62+E24</f>
        <v>146775310</v>
      </c>
      <c r="F69" s="7"/>
      <c r="G69" s="7"/>
      <c r="H69" s="7"/>
      <c r="I69" s="7"/>
      <c r="J69" s="7"/>
      <c r="K69" s="7"/>
      <c r="L69" s="7"/>
      <c r="M69" s="7"/>
      <c r="N69" s="7"/>
    </row>
    <row r="70" spans="1:14" ht="24.95" customHeight="1" x14ac:dyDescent="0.15">
      <c r="A70" s="12" t="s">
        <v>105</v>
      </c>
    </row>
    <row r="71" spans="1:14" ht="35.1" customHeight="1" x14ac:dyDescent="0.15">
      <c r="A71" s="797" t="s">
        <v>106</v>
      </c>
      <c r="B71" s="855"/>
      <c r="C71" s="73" t="s">
        <v>7</v>
      </c>
      <c r="D71" s="73" t="s">
        <v>8</v>
      </c>
      <c r="E71" s="73" t="s">
        <v>9</v>
      </c>
    </row>
    <row r="72" spans="1:14" s="76" customFormat="1" ht="15" customHeight="1" x14ac:dyDescent="0.2">
      <c r="A72" s="849" t="s">
        <v>107</v>
      </c>
      <c r="B72" s="861"/>
      <c r="C72" s="41">
        <f>SUM(C73:C78,C82:C85)</f>
        <v>73159</v>
      </c>
      <c r="D72" s="74">
        <f>SUM(D73:D77,D78,D82:D84)</f>
        <v>72329</v>
      </c>
      <c r="E72" s="75">
        <f>SUM(E73:E77,E78,E82:E84)</f>
        <v>117906770</v>
      </c>
    </row>
    <row r="73" spans="1:14" ht="15" customHeight="1" x14ac:dyDescent="0.15">
      <c r="A73" s="77" t="s">
        <v>108</v>
      </c>
      <c r="B73" s="78" t="s">
        <v>109</v>
      </c>
      <c r="C73" s="55">
        <f>[16]B!$C$210</f>
        <v>23889</v>
      </c>
      <c r="D73" s="55">
        <f>[16]B!$E$210</f>
        <v>23486</v>
      </c>
      <c r="E73" s="79">
        <f>[16]B!$AL$210</f>
        <v>29833870</v>
      </c>
    </row>
    <row r="74" spans="1:14" ht="15" customHeight="1" x14ac:dyDescent="0.15">
      <c r="A74" s="637" t="s">
        <v>110</v>
      </c>
      <c r="B74" s="81" t="s">
        <v>111</v>
      </c>
      <c r="C74" s="57">
        <f>[16]B!$C$272</f>
        <v>37409</v>
      </c>
      <c r="D74" s="57">
        <f>SUM([16]B!E212:E215,[16]B!E216:E260,[16]B!E261:E271)</f>
        <v>37090</v>
      </c>
      <c r="E74" s="82">
        <f>[16]B!$AL$272</f>
        <v>53609430</v>
      </c>
    </row>
    <row r="75" spans="1:14" ht="15" customHeight="1" x14ac:dyDescent="0.15">
      <c r="A75" s="637" t="s">
        <v>112</v>
      </c>
      <c r="B75" s="81" t="s">
        <v>113</v>
      </c>
      <c r="C75" s="57">
        <f>[16]B!$C$311</f>
        <v>2382</v>
      </c>
      <c r="D75" s="57">
        <f>[16]B!$E$311</f>
        <v>2371</v>
      </c>
      <c r="E75" s="82">
        <f>[16]B!$AL$311</f>
        <v>9374150</v>
      </c>
    </row>
    <row r="76" spans="1:14" ht="15" customHeight="1" x14ac:dyDescent="0.15">
      <c r="A76" s="637" t="s">
        <v>114</v>
      </c>
      <c r="B76" s="81" t="s">
        <v>115</v>
      </c>
      <c r="C76" s="57">
        <f>[16]B!$C$318</f>
        <v>0</v>
      </c>
      <c r="D76" s="57">
        <f>[16]B!$E$318</f>
        <v>0</v>
      </c>
      <c r="E76" s="82">
        <f>[16]B!$AL$318</f>
        <v>0</v>
      </c>
    </row>
    <row r="77" spans="1:14" ht="15" customHeight="1" x14ac:dyDescent="0.15">
      <c r="A77" s="637" t="s">
        <v>116</v>
      </c>
      <c r="B77" s="83" t="s">
        <v>117</v>
      </c>
      <c r="C77" s="84">
        <f>[16]B!$C$374</f>
        <v>446</v>
      </c>
      <c r="D77" s="84">
        <f>[16]B!$E$374</f>
        <v>446</v>
      </c>
      <c r="E77" s="85">
        <f>[16]B!$AL$374</f>
        <v>3059620</v>
      </c>
    </row>
    <row r="78" spans="1:14" ht="15" customHeight="1" x14ac:dyDescent="0.15">
      <c r="A78" s="862" t="s">
        <v>118</v>
      </c>
      <c r="B78" s="87" t="s">
        <v>119</v>
      </c>
      <c r="C78" s="88">
        <f>SUM(C79:C81)</f>
        <v>5905</v>
      </c>
      <c r="D78" s="88">
        <f>SUM(D79:D81)</f>
        <v>5836</v>
      </c>
      <c r="E78" s="89">
        <f>SUM(E79:E81)</f>
        <v>17668100</v>
      </c>
    </row>
    <row r="79" spans="1:14" ht="15" customHeight="1" x14ac:dyDescent="0.15">
      <c r="A79" s="862"/>
      <c r="B79" s="90" t="s">
        <v>120</v>
      </c>
      <c r="C79" s="91">
        <f>[16]B!$C$411</f>
        <v>5324</v>
      </c>
      <c r="D79" s="91">
        <f>[16]B!$E$411</f>
        <v>5262</v>
      </c>
      <c r="E79" s="92">
        <f>[16]B!$AL$411</f>
        <v>15003830</v>
      </c>
    </row>
    <row r="80" spans="1:14" ht="15" customHeight="1" x14ac:dyDescent="0.15">
      <c r="A80" s="862"/>
      <c r="B80" s="93" t="s">
        <v>121</v>
      </c>
      <c r="C80" s="57">
        <f>[16]B!$C$432</f>
        <v>20</v>
      </c>
      <c r="D80" s="57">
        <f>SUM([16]B!E413:E429,[16]B!E430:E431)</f>
        <v>20</v>
      </c>
      <c r="E80" s="82">
        <f>[16]B!$AL$432</f>
        <v>62570</v>
      </c>
    </row>
    <row r="81" spans="1:5" ht="15" customHeight="1" x14ac:dyDescent="0.15">
      <c r="A81" s="862"/>
      <c r="B81" s="93" t="s">
        <v>122</v>
      </c>
      <c r="C81" s="57">
        <f>[16]B!$C$451</f>
        <v>561</v>
      </c>
      <c r="D81" s="57">
        <f>[16]B!$E$451</f>
        <v>554</v>
      </c>
      <c r="E81" s="82">
        <f>[16]B!$AL$451</f>
        <v>2601700</v>
      </c>
    </row>
    <row r="82" spans="1:5" ht="15" customHeight="1" x14ac:dyDescent="0.15">
      <c r="A82" s="637" t="s">
        <v>123</v>
      </c>
      <c r="B82" s="81" t="s">
        <v>124</v>
      </c>
      <c r="C82" s="57">
        <f>[16]B!$C$461</f>
        <v>0</v>
      </c>
      <c r="D82" s="57">
        <f>[16]B!$E$461</f>
        <v>0</v>
      </c>
      <c r="E82" s="82">
        <f>[16]B!$AL$461</f>
        <v>0</v>
      </c>
    </row>
    <row r="83" spans="1:5" s="96" customFormat="1" ht="15" customHeight="1" x14ac:dyDescent="0.15">
      <c r="A83" s="637" t="s">
        <v>125</v>
      </c>
      <c r="B83" s="81" t="s">
        <v>126</v>
      </c>
      <c r="C83" s="94">
        <f>[16]B!$C$512</f>
        <v>60</v>
      </c>
      <c r="D83" s="94">
        <f>SUM([16]B!E475:E498,[16]B!E499:E511)</f>
        <v>60</v>
      </c>
      <c r="E83" s="95">
        <f>[16]B!$AL$512</f>
        <v>61340</v>
      </c>
    </row>
    <row r="84" spans="1:5" ht="15" customHeight="1" x14ac:dyDescent="0.15">
      <c r="A84" s="637" t="s">
        <v>127</v>
      </c>
      <c r="B84" s="81" t="s">
        <v>128</v>
      </c>
      <c r="C84" s="57">
        <f>[16]B!$C$542</f>
        <v>3057</v>
      </c>
      <c r="D84" s="57">
        <f>[16]B!$E$542</f>
        <v>3040</v>
      </c>
      <c r="E84" s="82">
        <f>[16]B!$AL$542</f>
        <v>4300260</v>
      </c>
    </row>
    <row r="85" spans="1:5" s="99" customFormat="1" ht="15" customHeight="1" x14ac:dyDescent="0.15">
      <c r="A85" s="97" t="s">
        <v>129</v>
      </c>
      <c r="B85" s="83" t="s">
        <v>130</v>
      </c>
      <c r="C85" s="84">
        <f>[16]B!$C$2939</f>
        <v>11</v>
      </c>
      <c r="D85" s="98"/>
      <c r="E85" s="98"/>
    </row>
    <row r="86" spans="1:5" s="3" customFormat="1" ht="15" customHeight="1" x14ac:dyDescent="0.15">
      <c r="A86" s="849" t="s">
        <v>131</v>
      </c>
      <c r="B86" s="850"/>
      <c r="C86" s="88">
        <f>+C87+C88+C89+C90+C94+C95</f>
        <v>5812</v>
      </c>
      <c r="D86" s="88">
        <f>+D87+D88+D89+D90+D94</f>
        <v>5787</v>
      </c>
      <c r="E86" s="89">
        <f>+E87+E88+E89+E90+E94</f>
        <v>105910700</v>
      </c>
    </row>
    <row r="87" spans="1:5" ht="15" customHeight="1" x14ac:dyDescent="0.15">
      <c r="A87" s="100" t="s">
        <v>132</v>
      </c>
      <c r="B87" s="101" t="s">
        <v>133</v>
      </c>
      <c r="C87" s="91">
        <f>[16]B!$C$600</f>
        <v>3600</v>
      </c>
      <c r="D87" s="91">
        <f>SUM([16]B!E545:E546,[16]B!E547,[16]B!E548,[16]B!E549:E559,[16]B!E560:E566,[16]B!E567:E575,[16]B!E576,[16]B!E577:E595,[16]B!E596:E598)</f>
        <v>3577</v>
      </c>
      <c r="E87" s="92">
        <f>[16]B!$AL$600</f>
        <v>30949030</v>
      </c>
    </row>
    <row r="88" spans="1:5" ht="15" customHeight="1" x14ac:dyDescent="0.15">
      <c r="A88" s="637" t="s">
        <v>134</v>
      </c>
      <c r="B88" s="81" t="s">
        <v>135</v>
      </c>
      <c r="C88" s="57">
        <f>[16]B!$C$623</f>
        <v>2</v>
      </c>
      <c r="D88" s="57">
        <f>[16]B!$E$623</f>
        <v>2</v>
      </c>
      <c r="E88" s="82">
        <f>[16]B!$AL$623</f>
        <v>52640</v>
      </c>
    </row>
    <row r="89" spans="1:5" ht="15" customHeight="1" x14ac:dyDescent="0.15">
      <c r="A89" s="637" t="s">
        <v>136</v>
      </c>
      <c r="B89" s="81" t="s">
        <v>137</v>
      </c>
      <c r="C89" s="57">
        <f>[16]B!$C$650</f>
        <v>1079</v>
      </c>
      <c r="D89" s="57">
        <f>[16]B!$E$650</f>
        <v>1077</v>
      </c>
      <c r="E89" s="82">
        <f>[16]B!$AL$650</f>
        <v>57577800</v>
      </c>
    </row>
    <row r="90" spans="1:5" ht="15" customHeight="1" x14ac:dyDescent="0.15">
      <c r="A90" s="862" t="s">
        <v>112</v>
      </c>
      <c r="B90" s="81" t="s">
        <v>138</v>
      </c>
      <c r="C90" s="57">
        <f>SUM(C91:C93)</f>
        <v>1131</v>
      </c>
      <c r="D90" s="57">
        <f>SUM(D91:D93)</f>
        <v>1131</v>
      </c>
      <c r="E90" s="82">
        <f>SUM(E91:E93)</f>
        <v>17331230</v>
      </c>
    </row>
    <row r="91" spans="1:5" ht="15" customHeight="1" x14ac:dyDescent="0.15">
      <c r="A91" s="862"/>
      <c r="B91" s="93" t="s">
        <v>139</v>
      </c>
      <c r="C91" s="57">
        <f>[16]B!$C$672-[16]B!C652-[16]B!C653</f>
        <v>530</v>
      </c>
      <c r="D91" s="57">
        <f>[16]B!$E$672-[16]B!E652-[16]B!E653</f>
        <v>530</v>
      </c>
      <c r="E91" s="82">
        <f>[16]B!$AL$672-[16]B!$AL$652-[16]B!$AL$653</f>
        <v>10463580</v>
      </c>
    </row>
    <row r="92" spans="1:5" ht="15" customHeight="1" x14ac:dyDescent="0.15">
      <c r="A92" s="862"/>
      <c r="B92" s="93" t="s">
        <v>140</v>
      </c>
      <c r="C92" s="57">
        <f>[16]B!$C$652</f>
        <v>378</v>
      </c>
      <c r="D92" s="57">
        <f>[16]B!$E$652</f>
        <v>378</v>
      </c>
      <c r="E92" s="82">
        <f>[16]B!$AL$652</f>
        <v>2173500</v>
      </c>
    </row>
    <row r="93" spans="1:5" ht="15" customHeight="1" x14ac:dyDescent="0.15">
      <c r="A93" s="862"/>
      <c r="B93" s="93" t="s">
        <v>141</v>
      </c>
      <c r="C93" s="57">
        <f>[16]B!$C$653</f>
        <v>223</v>
      </c>
      <c r="D93" s="57">
        <f>[16]B!$E$653</f>
        <v>223</v>
      </c>
      <c r="E93" s="82">
        <f>[16]B!$AL$653</f>
        <v>4694150</v>
      </c>
    </row>
    <row r="94" spans="1:5" ht="15" customHeight="1" x14ac:dyDescent="0.15">
      <c r="A94" s="637" t="s">
        <v>114</v>
      </c>
      <c r="B94" s="81" t="s">
        <v>142</v>
      </c>
      <c r="C94" s="57">
        <f>[16]B!$C$704</f>
        <v>0</v>
      </c>
      <c r="D94" s="57">
        <f>[16]B!$E$704</f>
        <v>0</v>
      </c>
      <c r="E94" s="82">
        <f>[16]B!$AL$704</f>
        <v>0</v>
      </c>
    </row>
    <row r="95" spans="1:5" s="99" customFormat="1" ht="15" customHeight="1" x14ac:dyDescent="0.15">
      <c r="A95" s="637"/>
      <c r="B95" s="81" t="s">
        <v>143</v>
      </c>
      <c r="C95" s="57">
        <f>[16]B!$C$763</f>
        <v>0</v>
      </c>
      <c r="D95" s="98"/>
      <c r="E95" s="98"/>
    </row>
    <row r="96" spans="1:5" s="3" customFormat="1" ht="15" customHeight="1" x14ac:dyDescent="0.15">
      <c r="A96" s="102"/>
      <c r="B96" s="102" t="s">
        <v>144</v>
      </c>
      <c r="C96" s="103">
        <f>[16]B!$C$958</f>
        <v>0</v>
      </c>
      <c r="D96" s="104">
        <f>[16]B!$E$958</f>
        <v>0</v>
      </c>
      <c r="E96" s="105">
        <f>[16]B!$AL$958</f>
        <v>0</v>
      </c>
    </row>
    <row r="97" spans="1:8" s="106" customFormat="1" ht="24.95" customHeight="1" x14ac:dyDescent="0.15">
      <c r="A97" s="866" t="s">
        <v>145</v>
      </c>
      <c r="B97" s="866"/>
      <c r="C97" s="866"/>
      <c r="D97" s="866"/>
      <c r="E97" s="866"/>
    </row>
    <row r="98" spans="1:8" s="106" customFormat="1" ht="35.1" customHeight="1" x14ac:dyDescent="0.15">
      <c r="A98" s="13" t="s">
        <v>146</v>
      </c>
      <c r="B98" s="640" t="s">
        <v>6</v>
      </c>
      <c r="C98" s="73" t="s">
        <v>7</v>
      </c>
      <c r="D98" s="73" t="s">
        <v>8</v>
      </c>
      <c r="E98" s="73" t="s">
        <v>9</v>
      </c>
    </row>
    <row r="99" spans="1:8" s="106" customFormat="1" ht="15" customHeight="1" x14ac:dyDescent="0.15">
      <c r="A99" s="20" t="s">
        <v>147</v>
      </c>
      <c r="B99" s="78" t="s">
        <v>148</v>
      </c>
      <c r="C99" s="55">
        <f>[16]B!C770+[16]B!C777+[16]B!C781+[16]B!C788+[16]B!C797+[16]B!C801+[16]B!C805+[16]B!C809+[16]B!C820+[16]B!C828+[16]B!C833+[16]B!C851+[16]B!C869+[16]B!C817</f>
        <v>0</v>
      </c>
      <c r="D99" s="55">
        <f>[16]B!E770+[16]B!E777+[16]B!E781+[16]B!E788+[16]B!E797+[16]B!E801+[16]B!E805+[16]B!E809+[16]B!E820+[16]B!E828+[16]B!E833+[16]B!E851+[16]B!E869+[16]B!E817</f>
        <v>0</v>
      </c>
      <c r="E99" s="82">
        <f>[16]B!AL770+[16]B!AL777+[16]B!AL781+[16]B!AL788+[16]B!AL797+[16]B!AL801+[16]B!AL805+[16]B!AL809+[16]B!AL820+[16]B!AL828+[16]B!AL833+[16]B!AL851+[16]B!AL869+[16]B!AL817</f>
        <v>0</v>
      </c>
    </row>
    <row r="100" spans="1:8" s="106" customFormat="1" ht="15" customHeight="1" x14ac:dyDescent="0.15">
      <c r="A100" s="25">
        <v>2001</v>
      </c>
      <c r="B100" s="81" t="s">
        <v>149</v>
      </c>
      <c r="C100" s="57">
        <f>[16]B!C2223+[16]B!C2266+[16]B!C2267</f>
        <v>1664</v>
      </c>
      <c r="D100" s="57">
        <f>[16]B!E2214+[16]B!E2266+[16]B!E2267</f>
        <v>1473</v>
      </c>
      <c r="E100" s="82">
        <f>[16]B!AL2214+[16]B!AL2266+[16]B!AL2267</f>
        <v>15030010</v>
      </c>
    </row>
    <row r="101" spans="1:8" s="106" customFormat="1" ht="15" customHeight="1" x14ac:dyDescent="0.15">
      <c r="A101" s="38" t="s">
        <v>150</v>
      </c>
      <c r="B101" s="108" t="s">
        <v>151</v>
      </c>
      <c r="C101" s="65">
        <f>[16]B!C2529</f>
        <v>7</v>
      </c>
      <c r="D101" s="65">
        <f>[16]B!E2529</f>
        <v>7</v>
      </c>
      <c r="E101" s="85">
        <f>[16]B!AL2529</f>
        <v>586210</v>
      </c>
    </row>
    <row r="102" spans="1:8" s="106" customFormat="1" ht="15" customHeight="1" x14ac:dyDescent="0.15">
      <c r="A102" s="71"/>
      <c r="B102" s="109" t="s">
        <v>152</v>
      </c>
      <c r="C102" s="110">
        <f>SUM(C99:C101)</f>
        <v>1671</v>
      </c>
      <c r="D102" s="110">
        <f>SUM(D99:D101)</f>
        <v>1480</v>
      </c>
      <c r="E102" s="111">
        <f>SUM(E99:E101)</f>
        <v>15616220</v>
      </c>
    </row>
    <row r="103" spans="1:8" s="115" customFormat="1" ht="24.95" customHeight="1" x14ac:dyDescent="0.15">
      <c r="A103" s="112" t="s">
        <v>153</v>
      </c>
      <c r="B103" s="113"/>
      <c r="C103" s="112"/>
      <c r="D103" s="112"/>
      <c r="E103" s="112"/>
      <c r="F103" s="114"/>
      <c r="G103" s="114"/>
    </row>
    <row r="104" spans="1:8" s="106" customFormat="1" ht="33.75" customHeight="1" x14ac:dyDescent="0.15">
      <c r="A104" s="638" t="s">
        <v>5</v>
      </c>
      <c r="B104" s="638" t="s">
        <v>6</v>
      </c>
      <c r="C104" s="73" t="s">
        <v>7</v>
      </c>
      <c r="D104" s="73" t="s">
        <v>8</v>
      </c>
      <c r="E104" s="73" t="s">
        <v>154</v>
      </c>
      <c r="F104" s="73" t="s">
        <v>155</v>
      </c>
      <c r="G104" s="73" t="s">
        <v>156</v>
      </c>
      <c r="H104" s="73" t="s">
        <v>9</v>
      </c>
    </row>
    <row r="105" spans="1:8" s="106" customFormat="1" ht="15" customHeight="1" x14ac:dyDescent="0.15">
      <c r="A105" s="20" t="s">
        <v>157</v>
      </c>
      <c r="B105" s="78" t="s">
        <v>158</v>
      </c>
      <c r="C105" s="55">
        <f>[16]B!$C$1125</f>
        <v>6</v>
      </c>
      <c r="D105" s="55">
        <f>[16]B!$I$1125</f>
        <v>6</v>
      </c>
      <c r="E105" s="55">
        <f>[16]B!$I$1125</f>
        <v>6</v>
      </c>
      <c r="F105" s="55">
        <f>[16]B!$L$1125</f>
        <v>0</v>
      </c>
      <c r="G105" s="117"/>
      <c r="H105" s="79">
        <f>[16]B!$AL$1125</f>
        <v>1012920</v>
      </c>
    </row>
    <row r="106" spans="1:8" s="106" customFormat="1" ht="15" customHeight="1" x14ac:dyDescent="0.15">
      <c r="A106" s="25" t="s">
        <v>159</v>
      </c>
      <c r="B106" s="81" t="s">
        <v>160</v>
      </c>
      <c r="C106" s="57">
        <f>[16]B!C1262</f>
        <v>147</v>
      </c>
      <c r="D106" s="57">
        <f>[16]B!I1262</f>
        <v>140</v>
      </c>
      <c r="E106" s="57">
        <f>[16]B!I1262</f>
        <v>140</v>
      </c>
      <c r="F106" s="57">
        <f>[16]B!L1262</f>
        <v>1</v>
      </c>
      <c r="G106" s="118"/>
      <c r="H106" s="82">
        <f>[16]B!$AL$1262</f>
        <v>63956835</v>
      </c>
    </row>
    <row r="107" spans="1:8" s="106" customFormat="1" ht="15" customHeight="1" x14ac:dyDescent="0.15">
      <c r="A107" s="25" t="s">
        <v>161</v>
      </c>
      <c r="B107" s="81" t="s">
        <v>162</v>
      </c>
      <c r="C107" s="57">
        <f>[16]B!C1404</f>
        <v>61</v>
      </c>
      <c r="D107" s="57">
        <f>[16]B!I1401</f>
        <v>40</v>
      </c>
      <c r="E107" s="57">
        <f>[16]B!I1401</f>
        <v>40</v>
      </c>
      <c r="F107" s="57">
        <f>[16]B!L1401</f>
        <v>3</v>
      </c>
      <c r="G107" s="118"/>
      <c r="H107" s="82">
        <f>[16]B!$AL$1401</f>
        <v>4810600</v>
      </c>
    </row>
    <row r="108" spans="1:8" s="106" customFormat="1" ht="15" customHeight="1" x14ac:dyDescent="0.15">
      <c r="A108" s="25" t="s">
        <v>163</v>
      </c>
      <c r="B108" s="81" t="s">
        <v>164</v>
      </c>
      <c r="C108" s="57">
        <f>[16]B!C1468</f>
        <v>14</v>
      </c>
      <c r="D108" s="57">
        <f>[16]B!I1468</f>
        <v>13</v>
      </c>
      <c r="E108" s="57">
        <f>[16]B!I1468</f>
        <v>13</v>
      </c>
      <c r="F108" s="57">
        <f>[16]B!L1468</f>
        <v>1</v>
      </c>
      <c r="G108" s="118"/>
      <c r="H108" s="82">
        <f>[16]B!AL1468</f>
        <v>1170110</v>
      </c>
    </row>
    <row r="109" spans="1:8" s="106" customFormat="1" ht="15" customHeight="1" x14ac:dyDescent="0.15">
      <c r="A109" s="25" t="s">
        <v>165</v>
      </c>
      <c r="B109" s="81" t="s">
        <v>166</v>
      </c>
      <c r="C109" s="57">
        <f>[16]B!$C$1537</f>
        <v>38</v>
      </c>
      <c r="D109" s="57">
        <f>[16]B!$I$1537</f>
        <v>29</v>
      </c>
      <c r="E109" s="57">
        <f>[16]B!$I$1537</f>
        <v>29</v>
      </c>
      <c r="F109" s="57">
        <f>[16]B!$L$1537</f>
        <v>7</v>
      </c>
      <c r="G109" s="118"/>
      <c r="H109" s="82">
        <f>[16]B!$AL$1537</f>
        <v>1946730</v>
      </c>
    </row>
    <row r="110" spans="1:8" s="106" customFormat="1" ht="15" customHeight="1" x14ac:dyDescent="0.15">
      <c r="A110" s="25" t="s">
        <v>167</v>
      </c>
      <c r="B110" s="81" t="s">
        <v>168</v>
      </c>
      <c r="C110" s="57">
        <f>[16]B!$C$1582</f>
        <v>73</v>
      </c>
      <c r="D110" s="57">
        <f>[16]B!$I$1582</f>
        <v>59</v>
      </c>
      <c r="E110" s="57">
        <f>[16]B!$I$1582</f>
        <v>59</v>
      </c>
      <c r="F110" s="57">
        <f>[16]B!$L$1582</f>
        <v>6</v>
      </c>
      <c r="G110" s="118"/>
      <c r="H110" s="82">
        <f>[16]B!$AL$1582</f>
        <v>4168690</v>
      </c>
    </row>
    <row r="111" spans="1:8" s="106" customFormat="1" ht="15" customHeight="1" x14ac:dyDescent="0.15">
      <c r="A111" s="25" t="s">
        <v>169</v>
      </c>
      <c r="B111" s="81" t="s">
        <v>170</v>
      </c>
      <c r="C111" s="57">
        <f>[16]B!$C$1800</f>
        <v>13</v>
      </c>
      <c r="D111" s="57">
        <f>[16]B!$I$1787</f>
        <v>6</v>
      </c>
      <c r="E111" s="57">
        <f>[16]B!$I$1787</f>
        <v>6</v>
      </c>
      <c r="F111" s="57">
        <f>[16]B!$L$1787</f>
        <v>2</v>
      </c>
      <c r="G111" s="118"/>
      <c r="H111" s="82">
        <f>[16]B!$AL$1787</f>
        <v>1210420</v>
      </c>
    </row>
    <row r="112" spans="1:8" s="106" customFormat="1" ht="15" customHeight="1" x14ac:dyDescent="0.15">
      <c r="A112" s="25" t="s">
        <v>171</v>
      </c>
      <c r="B112" s="81" t="s">
        <v>172</v>
      </c>
      <c r="C112" s="57">
        <f>[16]B!$C$1870</f>
        <v>6</v>
      </c>
      <c r="D112" s="57">
        <f>[16]B!$I$1866</f>
        <v>6</v>
      </c>
      <c r="E112" s="57">
        <f>[16]B!$I$1866</f>
        <v>6</v>
      </c>
      <c r="F112" s="57">
        <f>[16]B!$L$1866</f>
        <v>0</v>
      </c>
      <c r="G112" s="118"/>
      <c r="H112" s="82">
        <f>[16]B!$AL$1866</f>
        <v>625290</v>
      </c>
    </row>
    <row r="113" spans="1:12" s="106" customFormat="1" ht="15" customHeight="1" x14ac:dyDescent="0.15">
      <c r="A113" s="25" t="s">
        <v>173</v>
      </c>
      <c r="B113" s="81" t="s">
        <v>174</v>
      </c>
      <c r="C113" s="57">
        <f>[16]B!$C$2032</f>
        <v>239</v>
      </c>
      <c r="D113" s="57">
        <f>[16]B!$I$2025</f>
        <v>170</v>
      </c>
      <c r="E113" s="57">
        <f>[16]B!$I$2025</f>
        <v>170</v>
      </c>
      <c r="F113" s="57">
        <f>[16]B!$L$2025</f>
        <v>26</v>
      </c>
      <c r="G113" s="118"/>
      <c r="H113" s="82">
        <f>[16]B!$AL$2025</f>
        <v>48290370</v>
      </c>
    </row>
    <row r="114" spans="1:12" s="106" customFormat="1" ht="15" customHeight="1" x14ac:dyDescent="0.15">
      <c r="A114" s="25" t="s">
        <v>175</v>
      </c>
      <c r="B114" s="81" t="s">
        <v>176</v>
      </c>
      <c r="C114" s="57">
        <f>[16]B!C2071</f>
        <v>11</v>
      </c>
      <c r="D114" s="57">
        <f>[16]B!I2071</f>
        <v>7</v>
      </c>
      <c r="E114" s="57">
        <f>[16]B!I2071</f>
        <v>7</v>
      </c>
      <c r="F114" s="57">
        <f>[16]B!L2071</f>
        <v>0</v>
      </c>
      <c r="G114" s="118"/>
      <c r="H114" s="82">
        <f>[16]B!AL2071</f>
        <v>849320</v>
      </c>
    </row>
    <row r="115" spans="1:12" s="106" customFormat="1" ht="15" customHeight="1" x14ac:dyDescent="0.15">
      <c r="A115" s="25" t="s">
        <v>177</v>
      </c>
      <c r="B115" s="81" t="s">
        <v>178</v>
      </c>
      <c r="C115" s="57">
        <f>[16]B!$C$2194</f>
        <v>59</v>
      </c>
      <c r="D115" s="57">
        <f>[16]B!I2194</f>
        <v>38</v>
      </c>
      <c r="E115" s="57">
        <f>[16]B!I2194</f>
        <v>38</v>
      </c>
      <c r="F115" s="57">
        <f>[16]B!L2194</f>
        <v>4</v>
      </c>
      <c r="G115" s="118"/>
      <c r="H115" s="82">
        <f>[16]B!AL2194</f>
        <v>9689570</v>
      </c>
    </row>
    <row r="116" spans="1:12" s="106" customFormat="1" ht="15" customHeight="1" x14ac:dyDescent="0.15">
      <c r="A116" s="25" t="s">
        <v>179</v>
      </c>
      <c r="B116" s="81" t="s">
        <v>180</v>
      </c>
      <c r="C116" s="57">
        <f>[16]B!$C$2229</f>
        <v>9</v>
      </c>
      <c r="D116" s="57">
        <f>[16]B!I2229</f>
        <v>8</v>
      </c>
      <c r="E116" s="57">
        <f>[16]B!I2229</f>
        <v>8</v>
      </c>
      <c r="F116" s="57">
        <f>[16]B!L2229</f>
        <v>0</v>
      </c>
      <c r="G116" s="118"/>
      <c r="H116" s="82">
        <f>[16]B!$AL$2229</f>
        <v>1875900</v>
      </c>
    </row>
    <row r="117" spans="1:12" s="106" customFormat="1" ht="15" customHeight="1" x14ac:dyDescent="0.15">
      <c r="A117" s="25" t="s">
        <v>181</v>
      </c>
      <c r="B117" s="81" t="s">
        <v>182</v>
      </c>
      <c r="C117" s="57">
        <f>[16]B!$C$2264</f>
        <v>84</v>
      </c>
      <c r="D117" s="57">
        <f>[16]B!$I$2264</f>
        <v>34</v>
      </c>
      <c r="E117" s="57">
        <f>[16]B!$I$2264</f>
        <v>34</v>
      </c>
      <c r="F117" s="57">
        <f>[16]B!$L$2264</f>
        <v>15</v>
      </c>
      <c r="G117" s="118"/>
      <c r="H117" s="82">
        <f>[16]B!$AL$2264</f>
        <v>8001330</v>
      </c>
    </row>
    <row r="118" spans="1:12" s="119" customFormat="1" ht="15" customHeight="1" x14ac:dyDescent="0.15">
      <c r="A118" s="25" t="s">
        <v>183</v>
      </c>
      <c r="B118" s="81" t="s">
        <v>184</v>
      </c>
      <c r="C118" s="57">
        <f>SUM(C119:C121)</f>
        <v>115</v>
      </c>
      <c r="D118" s="57">
        <f>SUM(D119:D121)</f>
        <v>39</v>
      </c>
      <c r="E118" s="57">
        <f>SUM(E119:E121)</f>
        <v>39</v>
      </c>
      <c r="F118" s="57">
        <f>SUM(F119:F121)</f>
        <v>0</v>
      </c>
      <c r="G118" s="118"/>
      <c r="H118" s="82">
        <f>SUM(H119:H121)</f>
        <v>5681910</v>
      </c>
    </row>
    <row r="119" spans="1:12" s="119" customFormat="1" ht="15" customHeight="1" x14ac:dyDescent="0.15">
      <c r="A119" s="25"/>
      <c r="B119" s="120" t="s">
        <v>185</v>
      </c>
      <c r="C119" s="49"/>
      <c r="D119" s="49"/>
      <c r="E119" s="49"/>
      <c r="F119" s="49"/>
      <c r="G119" s="118"/>
      <c r="H119" s="121"/>
    </row>
    <row r="120" spans="1:12" s="119" customFormat="1" ht="15" customHeight="1" x14ac:dyDescent="0.15">
      <c r="A120" s="25"/>
      <c r="B120" s="120" t="s">
        <v>186</v>
      </c>
      <c r="C120" s="49"/>
      <c r="D120" s="49"/>
      <c r="E120" s="49"/>
      <c r="F120" s="49"/>
      <c r="G120" s="118"/>
      <c r="H120" s="121"/>
    </row>
    <row r="121" spans="1:12" s="119" customFormat="1" ht="15" customHeight="1" x14ac:dyDescent="0.15">
      <c r="A121" s="25"/>
      <c r="B121" s="120" t="s">
        <v>187</v>
      </c>
      <c r="C121" s="57">
        <f>[16]B!C2272</f>
        <v>115</v>
      </c>
      <c r="D121" s="57">
        <f>[16]B!I2272</f>
        <v>39</v>
      </c>
      <c r="E121" s="57">
        <f>[16]B!I2272</f>
        <v>39</v>
      </c>
      <c r="F121" s="57">
        <f>[16]B!L2272</f>
        <v>0</v>
      </c>
      <c r="G121" s="118"/>
      <c r="H121" s="82">
        <f>[16]B!AL2272</f>
        <v>5681910</v>
      </c>
    </row>
    <row r="122" spans="1:12" s="106" customFormat="1" ht="15" customHeight="1" x14ac:dyDescent="0.15">
      <c r="A122" s="25" t="s">
        <v>188</v>
      </c>
      <c r="B122" s="81" t="s">
        <v>189</v>
      </c>
      <c r="C122" s="57">
        <f>[16]B!$C$2505</f>
        <v>83</v>
      </c>
      <c r="D122" s="57">
        <f>[16]B!$I$2505</f>
        <v>64</v>
      </c>
      <c r="E122" s="57">
        <f>[16]B!$I$2505</f>
        <v>64</v>
      </c>
      <c r="F122" s="57">
        <f>[16]B!$L$2505</f>
        <v>5</v>
      </c>
      <c r="G122" s="118"/>
      <c r="H122" s="82">
        <f>[16]B!$AL$2505</f>
        <v>14484260</v>
      </c>
    </row>
    <row r="123" spans="1:12" s="106" customFormat="1" ht="15" customHeight="1" x14ac:dyDescent="0.15">
      <c r="A123" s="38">
        <v>2106</v>
      </c>
      <c r="B123" s="108" t="s">
        <v>190</v>
      </c>
      <c r="C123" s="65">
        <f>[16]B!$C2517</f>
        <v>5</v>
      </c>
      <c r="D123" s="65">
        <f>[16]B!$I2517</f>
        <v>4</v>
      </c>
      <c r="E123" s="65">
        <f>[16]B!$I2517</f>
        <v>4</v>
      </c>
      <c r="F123" s="65">
        <f>[16]B!$L2517</f>
        <v>1</v>
      </c>
      <c r="G123" s="65">
        <f>[16]B!C2517</f>
        <v>5</v>
      </c>
      <c r="H123" s="65">
        <f>+([16]B!$AL2517)*0.75</f>
        <v>228330</v>
      </c>
    </row>
    <row r="124" spans="1:12" s="106" customFormat="1" ht="15" customHeight="1" x14ac:dyDescent="0.15">
      <c r="A124" s="122"/>
      <c r="B124" s="109" t="s">
        <v>191</v>
      </c>
      <c r="C124" s="88">
        <f>SUM(C105:C118)+C122+C123</f>
        <v>963</v>
      </c>
      <c r="D124" s="88">
        <f>SUM(D105:D118)+D122+D123</f>
        <v>663</v>
      </c>
      <c r="E124" s="88">
        <f>SUM(E105:E118)+E122+E123</f>
        <v>663</v>
      </c>
      <c r="F124" s="88">
        <f>SUM(F105:F118)+F122+F123</f>
        <v>71</v>
      </c>
      <c r="G124" s="65">
        <f>[16]B!C2517</f>
        <v>5</v>
      </c>
      <c r="H124" s="89">
        <f>SUM(H105:H118)+H122+H123</f>
        <v>168002585</v>
      </c>
    </row>
    <row r="125" spans="1:12" s="12" customFormat="1" ht="24.95" customHeight="1" x14ac:dyDescent="0.15">
      <c r="A125" s="868" t="s">
        <v>192</v>
      </c>
      <c r="B125" s="866"/>
      <c r="C125" s="123"/>
      <c r="D125" s="123"/>
      <c r="E125" s="124"/>
      <c r="F125" s="11"/>
      <c r="G125" s="11"/>
      <c r="H125" s="11"/>
      <c r="I125" s="11"/>
      <c r="J125" s="11"/>
      <c r="K125" s="11"/>
      <c r="L125" s="11"/>
    </row>
    <row r="126" spans="1:12" s="3" customFormat="1" ht="35.1" customHeight="1" x14ac:dyDescent="0.15">
      <c r="A126" s="13" t="s">
        <v>5</v>
      </c>
      <c r="B126" s="13" t="s">
        <v>6</v>
      </c>
      <c r="C126" s="73" t="s">
        <v>7</v>
      </c>
      <c r="D126" s="73" t="s">
        <v>8</v>
      </c>
      <c r="E126" s="73" t="s">
        <v>9</v>
      </c>
      <c r="F126" s="7"/>
      <c r="G126" s="7"/>
      <c r="H126" s="7"/>
      <c r="I126" s="7"/>
      <c r="J126" s="7"/>
      <c r="K126" s="7"/>
      <c r="L126" s="7"/>
    </row>
    <row r="127" spans="1:12" s="3" customFormat="1" ht="20.100000000000001" customHeight="1" x14ac:dyDescent="0.15">
      <c r="A127" s="13"/>
      <c r="B127" s="125" t="s">
        <v>193</v>
      </c>
      <c r="C127" s="41"/>
      <c r="D127" s="41"/>
      <c r="E127" s="75"/>
      <c r="F127" s="7"/>
      <c r="G127" s="7"/>
      <c r="H127" s="7"/>
      <c r="I127" s="7"/>
      <c r="J127" s="7"/>
      <c r="K127" s="7"/>
      <c r="L127" s="7"/>
    </row>
    <row r="128" spans="1:12" s="3" customFormat="1" ht="24" customHeight="1" x14ac:dyDescent="0.15">
      <c r="A128" s="20" t="s">
        <v>194</v>
      </c>
      <c r="B128" s="78" t="s">
        <v>195</v>
      </c>
      <c r="C128" s="126">
        <f>[16]B!$C$115</f>
        <v>5256</v>
      </c>
      <c r="D128" s="126">
        <f>[16]B!$E$115</f>
        <v>4789</v>
      </c>
      <c r="E128" s="127">
        <f>[16]B!$AL$115</f>
        <v>178677590</v>
      </c>
      <c r="F128" s="7"/>
      <c r="G128" s="7"/>
      <c r="H128" s="7"/>
      <c r="I128" s="7"/>
      <c r="J128" s="7"/>
      <c r="K128" s="7"/>
      <c r="L128" s="7"/>
    </row>
    <row r="129" spans="1:12" s="3" customFormat="1" ht="24" customHeight="1" x14ac:dyDescent="0.15">
      <c r="A129" s="25" t="s">
        <v>196</v>
      </c>
      <c r="B129" s="81" t="s">
        <v>197</v>
      </c>
      <c r="C129" s="128">
        <f>[16]B!$C$116</f>
        <v>0</v>
      </c>
      <c r="D129" s="128">
        <f>[16]B!$E$116</f>
        <v>0</v>
      </c>
      <c r="E129" s="129">
        <f>[16]B!$AL$116</f>
        <v>0</v>
      </c>
      <c r="F129" s="7"/>
      <c r="G129" s="7"/>
      <c r="H129" s="7"/>
      <c r="I129" s="7"/>
      <c r="J129" s="7"/>
      <c r="K129" s="7"/>
      <c r="L129" s="7"/>
    </row>
    <row r="130" spans="1:12" s="3" customFormat="1" ht="24" customHeight="1" x14ac:dyDescent="0.15">
      <c r="A130" s="25" t="s">
        <v>198</v>
      </c>
      <c r="B130" s="81" t="s">
        <v>199</v>
      </c>
      <c r="C130" s="128">
        <f>[16]B!$C$117</f>
        <v>0</v>
      </c>
      <c r="D130" s="128">
        <f>[16]B!$E$117</f>
        <v>0</v>
      </c>
      <c r="E130" s="129">
        <f>[16]B!$AL$117</f>
        <v>0</v>
      </c>
      <c r="F130" s="7"/>
      <c r="G130" s="7"/>
      <c r="H130" s="7"/>
      <c r="I130" s="7"/>
      <c r="J130" s="7"/>
      <c r="K130" s="7"/>
      <c r="L130" s="7"/>
    </row>
    <row r="131" spans="1:12" s="3" customFormat="1" ht="15" customHeight="1" x14ac:dyDescent="0.15">
      <c r="A131" s="25" t="s">
        <v>200</v>
      </c>
      <c r="B131" s="81" t="s">
        <v>201</v>
      </c>
      <c r="C131" s="128">
        <f>[16]B!$C$118</f>
        <v>228</v>
      </c>
      <c r="D131" s="128">
        <f>[16]B!$E$118</f>
        <v>228</v>
      </c>
      <c r="E131" s="129">
        <f>[16]B!$AL$118</f>
        <v>35365080</v>
      </c>
      <c r="F131" s="7"/>
      <c r="G131" s="7"/>
      <c r="H131" s="7"/>
      <c r="I131" s="7"/>
      <c r="J131" s="7"/>
      <c r="K131" s="7"/>
      <c r="L131" s="7"/>
    </row>
    <row r="132" spans="1:12" s="3" customFormat="1" ht="15" customHeight="1" x14ac:dyDescent="0.15">
      <c r="A132" s="25" t="s">
        <v>202</v>
      </c>
      <c r="B132" s="81" t="s">
        <v>203</v>
      </c>
      <c r="C132" s="128">
        <f>[16]B!$C$119</f>
        <v>0</v>
      </c>
      <c r="D132" s="128">
        <f>[16]B!$E$119</f>
        <v>0</v>
      </c>
      <c r="E132" s="129">
        <f>[16]B!$AL$119</f>
        <v>0</v>
      </c>
      <c r="F132" s="7"/>
      <c r="G132" s="7"/>
      <c r="H132" s="7"/>
      <c r="I132" s="7"/>
      <c r="J132" s="7"/>
      <c r="K132" s="7"/>
      <c r="L132" s="7"/>
    </row>
    <row r="133" spans="1:12" s="3" customFormat="1" ht="15" customHeight="1" x14ac:dyDescent="0.15">
      <c r="A133" s="25" t="s">
        <v>204</v>
      </c>
      <c r="B133" s="81" t="s">
        <v>205</v>
      </c>
      <c r="C133" s="128">
        <f>[16]B!$C$120</f>
        <v>0</v>
      </c>
      <c r="D133" s="128">
        <f>[16]B!$E$120</f>
        <v>0</v>
      </c>
      <c r="E133" s="129">
        <f>[16]B!$AL$120</f>
        <v>0</v>
      </c>
      <c r="F133" s="7"/>
      <c r="G133" s="7"/>
      <c r="H133" s="7"/>
      <c r="I133" s="7"/>
      <c r="J133" s="7"/>
      <c r="K133" s="7"/>
      <c r="L133" s="7"/>
    </row>
    <row r="134" spans="1:12" s="3" customFormat="1" ht="15" customHeight="1" x14ac:dyDescent="0.15">
      <c r="A134" s="25" t="s">
        <v>206</v>
      </c>
      <c r="B134" s="81" t="s">
        <v>207</v>
      </c>
      <c r="C134" s="128">
        <f>[16]B!$C$121</f>
        <v>181</v>
      </c>
      <c r="D134" s="128">
        <f>[16]B!$E$121</f>
        <v>174</v>
      </c>
      <c r="E134" s="129">
        <f>[16]B!$AL$121</f>
        <v>13036080</v>
      </c>
      <c r="F134" s="7"/>
      <c r="G134" s="7"/>
      <c r="H134" s="7"/>
      <c r="I134" s="7"/>
      <c r="J134" s="7"/>
      <c r="K134" s="7"/>
      <c r="L134" s="7"/>
    </row>
    <row r="135" spans="1:12" s="3" customFormat="1" ht="15" customHeight="1" x14ac:dyDescent="0.15">
      <c r="A135" s="25" t="s">
        <v>208</v>
      </c>
      <c r="B135" s="81" t="s">
        <v>209</v>
      </c>
      <c r="C135" s="128">
        <f>[16]B!$C$122</f>
        <v>135</v>
      </c>
      <c r="D135" s="128">
        <f>[16]B!$E$122</f>
        <v>135</v>
      </c>
      <c r="E135" s="129">
        <f>[16]B!$AL$122</f>
        <v>10114200</v>
      </c>
      <c r="F135" s="7"/>
      <c r="G135" s="7"/>
      <c r="H135" s="7"/>
      <c r="I135" s="7"/>
      <c r="J135" s="7"/>
      <c r="K135" s="7"/>
      <c r="L135" s="7"/>
    </row>
    <row r="136" spans="1:12" s="3" customFormat="1" ht="15" customHeight="1" x14ac:dyDescent="0.15">
      <c r="A136" s="25" t="s">
        <v>210</v>
      </c>
      <c r="B136" s="81" t="s">
        <v>211</v>
      </c>
      <c r="C136" s="128">
        <f>[16]B!$C$123</f>
        <v>0</v>
      </c>
      <c r="D136" s="128">
        <f>[16]B!$E$123</f>
        <v>0</v>
      </c>
      <c r="E136" s="129">
        <f>[16]B!$AL$123</f>
        <v>0</v>
      </c>
      <c r="F136" s="7"/>
      <c r="G136" s="7"/>
      <c r="H136" s="7"/>
      <c r="I136" s="7"/>
      <c r="J136" s="7"/>
      <c r="K136" s="7"/>
      <c r="L136" s="7"/>
    </row>
    <row r="137" spans="1:12" s="3" customFormat="1" ht="15" customHeight="1" x14ac:dyDescent="0.15">
      <c r="A137" s="25" t="s">
        <v>212</v>
      </c>
      <c r="B137" s="81" t="s">
        <v>213</v>
      </c>
      <c r="C137" s="128">
        <f>[16]B!$C$124</f>
        <v>85</v>
      </c>
      <c r="D137" s="128">
        <f>[16]B!$E$124</f>
        <v>85</v>
      </c>
      <c r="E137" s="129">
        <f>[16]B!$AL$124</f>
        <v>5712850</v>
      </c>
      <c r="F137" s="7"/>
      <c r="G137" s="7"/>
      <c r="H137" s="7"/>
      <c r="I137" s="7"/>
      <c r="J137" s="7"/>
      <c r="K137" s="7"/>
      <c r="L137" s="7"/>
    </row>
    <row r="138" spans="1:12" s="3" customFormat="1" ht="15" customHeight="1" x14ac:dyDescent="0.15">
      <c r="A138" s="25" t="s">
        <v>214</v>
      </c>
      <c r="B138" s="81" t="s">
        <v>215</v>
      </c>
      <c r="C138" s="128">
        <f>[16]B!$C$125</f>
        <v>0</v>
      </c>
      <c r="D138" s="128">
        <f>[16]B!$E$125</f>
        <v>0</v>
      </c>
      <c r="E138" s="129">
        <f>[16]B!$AL$125</f>
        <v>0</v>
      </c>
      <c r="F138" s="7"/>
      <c r="G138" s="7"/>
      <c r="H138" s="7"/>
      <c r="I138" s="7"/>
      <c r="J138" s="7"/>
      <c r="K138" s="7"/>
      <c r="L138" s="7"/>
    </row>
    <row r="139" spans="1:12" s="3" customFormat="1" ht="15" customHeight="1" x14ac:dyDescent="0.15">
      <c r="A139" s="25" t="s">
        <v>216</v>
      </c>
      <c r="B139" s="81" t="s">
        <v>217</v>
      </c>
      <c r="C139" s="128">
        <f>[16]B!$C$126</f>
        <v>0</v>
      </c>
      <c r="D139" s="128">
        <f>[16]B!$E$126</f>
        <v>0</v>
      </c>
      <c r="E139" s="129">
        <f>[16]B!$AL$126</f>
        <v>0</v>
      </c>
      <c r="F139" s="7"/>
      <c r="G139" s="7"/>
      <c r="H139" s="7"/>
      <c r="I139" s="7"/>
      <c r="J139" s="7"/>
      <c r="K139" s="7"/>
      <c r="L139" s="7"/>
    </row>
    <row r="140" spans="1:12" s="3" customFormat="1" ht="15" customHeight="1" x14ac:dyDescent="0.15">
      <c r="A140" s="38" t="s">
        <v>218</v>
      </c>
      <c r="B140" s="108" t="s">
        <v>219</v>
      </c>
      <c r="C140" s="130">
        <f>[16]B!$C$127</f>
        <v>0</v>
      </c>
      <c r="D140" s="130">
        <f>[16]B!$E$127</f>
        <v>0</v>
      </c>
      <c r="E140" s="131">
        <f>[16]B!$AL$127</f>
        <v>0</v>
      </c>
      <c r="F140" s="7"/>
      <c r="G140" s="7"/>
      <c r="H140" s="7"/>
      <c r="I140" s="7"/>
      <c r="J140" s="7"/>
      <c r="K140" s="7"/>
      <c r="L140" s="7"/>
    </row>
    <row r="141" spans="1:12" s="3" customFormat="1" ht="20.100000000000001" customHeight="1" x14ac:dyDescent="0.15">
      <c r="A141" s="122"/>
      <c r="B141" s="109" t="s">
        <v>220</v>
      </c>
      <c r="C141" s="132">
        <f>SUM(C128:C140)</f>
        <v>5885</v>
      </c>
      <c r="D141" s="132">
        <f>SUM(D128:D140)</f>
        <v>5411</v>
      </c>
      <c r="E141" s="89">
        <f>SUM(E128:E140)</f>
        <v>242905800</v>
      </c>
      <c r="F141" s="7"/>
      <c r="G141" s="7"/>
      <c r="H141" s="7"/>
      <c r="I141" s="7"/>
      <c r="J141" s="7"/>
      <c r="K141" s="7"/>
      <c r="L141" s="7"/>
    </row>
    <row r="142" spans="1:12" s="3" customFormat="1" ht="20.100000000000001" customHeight="1" x14ac:dyDescent="0.15">
      <c r="A142" s="122"/>
      <c r="B142" s="133" t="s">
        <v>221</v>
      </c>
      <c r="C142" s="132">
        <f>SUM(C143:C152)</f>
        <v>855</v>
      </c>
      <c r="D142" s="132">
        <f>SUM(D143:D152)</f>
        <v>814</v>
      </c>
      <c r="E142" s="89">
        <f>SUM(E143:E152)</f>
        <v>4557850</v>
      </c>
      <c r="F142" s="7"/>
      <c r="G142" s="7"/>
      <c r="H142" s="7"/>
      <c r="I142" s="7"/>
      <c r="J142" s="7"/>
      <c r="K142" s="7"/>
      <c r="L142" s="7"/>
    </row>
    <row r="143" spans="1:12" s="3" customFormat="1" ht="15" customHeight="1" x14ac:dyDescent="0.15">
      <c r="A143" s="20" t="s">
        <v>222</v>
      </c>
      <c r="B143" s="78" t="s">
        <v>223</v>
      </c>
      <c r="C143" s="134">
        <f>[16]B!$C$130</f>
        <v>0</v>
      </c>
      <c r="D143" s="134">
        <f>[16]B!$E$130</f>
        <v>0</v>
      </c>
      <c r="E143" s="127">
        <f>[16]B!$AL$130</f>
        <v>0</v>
      </c>
      <c r="F143" s="7"/>
      <c r="G143" s="7"/>
      <c r="H143" s="7"/>
      <c r="I143" s="7"/>
      <c r="J143" s="7"/>
      <c r="K143" s="7"/>
      <c r="L143" s="7"/>
    </row>
    <row r="144" spans="1:12" s="3" customFormat="1" ht="15" customHeight="1" x14ac:dyDescent="0.15">
      <c r="A144" s="25" t="s">
        <v>224</v>
      </c>
      <c r="B144" s="81" t="s">
        <v>225</v>
      </c>
      <c r="C144" s="135">
        <f>[16]B!$C$131</f>
        <v>0</v>
      </c>
      <c r="D144" s="135">
        <f>[16]B!$E$131</f>
        <v>0</v>
      </c>
      <c r="E144" s="129">
        <f>[16]B!$AL$131</f>
        <v>0</v>
      </c>
      <c r="F144" s="7"/>
      <c r="G144" s="7"/>
      <c r="H144" s="7"/>
      <c r="I144" s="7"/>
      <c r="J144" s="7"/>
      <c r="K144" s="7"/>
      <c r="L144" s="7"/>
    </row>
    <row r="145" spans="1:12" s="3" customFormat="1" ht="15" customHeight="1" x14ac:dyDescent="0.15">
      <c r="A145" s="25" t="s">
        <v>226</v>
      </c>
      <c r="B145" s="81" t="s">
        <v>227</v>
      </c>
      <c r="C145" s="135">
        <f>[16]B!$C$132</f>
        <v>0</v>
      </c>
      <c r="D145" s="135">
        <f>[16]B!$E$132</f>
        <v>0</v>
      </c>
      <c r="E145" s="129">
        <f>[16]B!$AL$132</f>
        <v>0</v>
      </c>
      <c r="F145" s="7"/>
      <c r="G145" s="7"/>
      <c r="H145" s="7"/>
      <c r="I145" s="7"/>
      <c r="J145" s="7"/>
      <c r="K145" s="7"/>
      <c r="L145" s="7"/>
    </row>
    <row r="146" spans="1:12" s="3" customFormat="1" ht="15" customHeight="1" x14ac:dyDescent="0.15">
      <c r="A146" s="25" t="s">
        <v>228</v>
      </c>
      <c r="B146" s="81" t="s">
        <v>229</v>
      </c>
      <c r="C146" s="135">
        <f>[16]B!$C$133</f>
        <v>821</v>
      </c>
      <c r="D146" s="135">
        <f>[16]B!$E$133</f>
        <v>781</v>
      </c>
      <c r="E146" s="129">
        <f>[16]B!$AL$133</f>
        <v>4318930</v>
      </c>
      <c r="F146" s="7"/>
      <c r="G146" s="7"/>
      <c r="H146" s="7"/>
      <c r="I146" s="7"/>
      <c r="J146" s="7"/>
      <c r="K146" s="7"/>
      <c r="L146" s="7"/>
    </row>
    <row r="147" spans="1:12" s="3" customFormat="1" ht="15" customHeight="1" x14ac:dyDescent="0.15">
      <c r="A147" s="25" t="s">
        <v>230</v>
      </c>
      <c r="B147" s="81" t="s">
        <v>231</v>
      </c>
      <c r="C147" s="135">
        <f>[16]B!$C$134</f>
        <v>0</v>
      </c>
      <c r="D147" s="135">
        <f>[16]B!$E$134</f>
        <v>0</v>
      </c>
      <c r="E147" s="129">
        <f>[16]B!$AL$134</f>
        <v>0</v>
      </c>
      <c r="F147" s="7"/>
      <c r="G147" s="7"/>
      <c r="H147" s="7"/>
      <c r="I147" s="7"/>
      <c r="J147" s="7"/>
      <c r="K147" s="7"/>
      <c r="L147" s="7"/>
    </row>
    <row r="148" spans="1:12" s="3" customFormat="1" ht="15" customHeight="1" x14ac:dyDescent="0.15">
      <c r="A148" s="25" t="s">
        <v>232</v>
      </c>
      <c r="B148" s="81" t="s">
        <v>233</v>
      </c>
      <c r="C148" s="135">
        <f>[16]B!$C$135</f>
        <v>0</v>
      </c>
      <c r="D148" s="135">
        <f>[16]B!$E$135</f>
        <v>0</v>
      </c>
      <c r="E148" s="129">
        <f>[16]B!$AL$135</f>
        <v>0</v>
      </c>
      <c r="F148" s="7"/>
      <c r="G148" s="7"/>
      <c r="H148" s="7"/>
      <c r="I148" s="7"/>
      <c r="J148" s="7"/>
      <c r="K148" s="7"/>
      <c r="L148" s="7"/>
    </row>
    <row r="149" spans="1:12" s="3" customFormat="1" ht="15" customHeight="1" x14ac:dyDescent="0.15">
      <c r="A149" s="25" t="s">
        <v>234</v>
      </c>
      <c r="B149" s="81" t="s">
        <v>235</v>
      </c>
      <c r="C149" s="135">
        <f>[16]B!$C$136</f>
        <v>0</v>
      </c>
      <c r="D149" s="135">
        <f>[16]B!$E$136</f>
        <v>0</v>
      </c>
      <c r="E149" s="129">
        <f>[16]B!$AL$136</f>
        <v>0</v>
      </c>
      <c r="F149" s="7"/>
      <c r="G149" s="7"/>
      <c r="H149" s="7"/>
      <c r="I149" s="7"/>
      <c r="J149" s="7"/>
      <c r="K149" s="7"/>
      <c r="L149" s="7"/>
    </row>
    <row r="150" spans="1:12" s="3" customFormat="1" ht="15" customHeight="1" x14ac:dyDescent="0.15">
      <c r="A150" s="25" t="s">
        <v>236</v>
      </c>
      <c r="B150" s="81" t="s">
        <v>237</v>
      </c>
      <c r="C150" s="135">
        <f>[16]B!$C$137</f>
        <v>34</v>
      </c>
      <c r="D150" s="135">
        <f>[16]B!$E$137</f>
        <v>33</v>
      </c>
      <c r="E150" s="129">
        <f>[16]B!$AL$137</f>
        <v>238920</v>
      </c>
      <c r="F150" s="7"/>
      <c r="G150" s="7"/>
      <c r="H150" s="7"/>
      <c r="I150" s="7"/>
      <c r="J150" s="7"/>
      <c r="K150" s="7"/>
      <c r="L150" s="7"/>
    </row>
    <row r="151" spans="1:12" s="3" customFormat="1" ht="14.1" customHeight="1" x14ac:dyDescent="0.15">
      <c r="A151" s="25" t="s">
        <v>238</v>
      </c>
      <c r="B151" s="81" t="s">
        <v>239</v>
      </c>
      <c r="C151" s="135">
        <f>[16]B!$C$138</f>
        <v>0</v>
      </c>
      <c r="D151" s="135">
        <f>[16]B!$E$138</f>
        <v>0</v>
      </c>
      <c r="E151" s="129">
        <f>[16]B!$AL$138</f>
        <v>0</v>
      </c>
      <c r="F151" s="7"/>
      <c r="G151" s="7"/>
      <c r="H151" s="7"/>
      <c r="I151" s="7"/>
      <c r="J151" s="7"/>
      <c r="K151" s="7"/>
      <c r="L151" s="7"/>
    </row>
    <row r="152" spans="1:12" s="3" customFormat="1" ht="15" customHeight="1" x14ac:dyDescent="0.15">
      <c r="A152" s="38" t="s">
        <v>240</v>
      </c>
      <c r="B152" s="108" t="s">
        <v>241</v>
      </c>
      <c r="C152" s="136">
        <f>[16]B!$C$139</f>
        <v>0</v>
      </c>
      <c r="D152" s="136">
        <f>[16]B!$E$139</f>
        <v>0</v>
      </c>
      <c r="E152" s="131">
        <f>[16]B!$AL$139</f>
        <v>0</v>
      </c>
      <c r="F152" s="7"/>
      <c r="G152" s="7"/>
      <c r="H152" s="7"/>
      <c r="I152" s="7"/>
      <c r="J152" s="7"/>
      <c r="K152" s="7"/>
      <c r="L152" s="7"/>
    </row>
    <row r="153" spans="1:12" s="3" customFormat="1" ht="15" customHeight="1" x14ac:dyDescent="0.15">
      <c r="A153" s="137"/>
      <c r="B153" s="138" t="s">
        <v>242</v>
      </c>
      <c r="C153" s="139">
        <f>SUM(C154:C158)</f>
        <v>0</v>
      </c>
      <c r="D153" s="139"/>
      <c r="E153" s="140"/>
      <c r="F153" s="7"/>
      <c r="G153" s="7"/>
      <c r="H153" s="7"/>
      <c r="I153" s="7"/>
      <c r="J153" s="7"/>
      <c r="K153" s="7"/>
      <c r="L153" s="7"/>
    </row>
    <row r="154" spans="1:12" s="3" customFormat="1" ht="14.1" customHeight="1" x14ac:dyDescent="0.15">
      <c r="A154" s="38">
        <v>203211</v>
      </c>
      <c r="B154" s="108" t="s">
        <v>243</v>
      </c>
      <c r="C154" s="135">
        <f>[16]B!$C$141</f>
        <v>0</v>
      </c>
      <c r="D154" s="141"/>
      <c r="E154" s="142"/>
      <c r="F154" s="7"/>
      <c r="G154" s="7"/>
      <c r="H154" s="7"/>
      <c r="I154" s="7"/>
      <c r="J154" s="7"/>
      <c r="K154" s="7"/>
      <c r="L154" s="7"/>
    </row>
    <row r="155" spans="1:12" s="3" customFormat="1" ht="23.25" customHeight="1" x14ac:dyDescent="0.15">
      <c r="A155" s="143" t="s">
        <v>244</v>
      </c>
      <c r="B155" s="144" t="s">
        <v>245</v>
      </c>
      <c r="C155" s="135">
        <f>[16]B!C142</f>
        <v>0</v>
      </c>
      <c r="D155" s="145"/>
      <c r="E155" s="146"/>
      <c r="F155" s="7"/>
      <c r="G155" s="7"/>
      <c r="H155" s="7"/>
      <c r="I155" s="7"/>
      <c r="J155" s="7"/>
      <c r="K155" s="7"/>
      <c r="L155" s="7"/>
    </row>
    <row r="156" spans="1:12" s="3" customFormat="1" ht="14.1" customHeight="1" x14ac:dyDescent="0.15">
      <c r="A156" s="143" t="s">
        <v>246</v>
      </c>
      <c r="B156" s="144" t="s">
        <v>247</v>
      </c>
      <c r="C156" s="135">
        <f>[16]B!C143</f>
        <v>0</v>
      </c>
      <c r="D156" s="145"/>
      <c r="E156" s="146"/>
      <c r="F156" s="7"/>
      <c r="G156" s="7"/>
      <c r="H156" s="7"/>
      <c r="I156" s="7"/>
      <c r="J156" s="7"/>
      <c r="K156" s="7"/>
      <c r="L156" s="7"/>
    </row>
    <row r="157" spans="1:12" s="3" customFormat="1" ht="14.1" customHeight="1" x14ac:dyDescent="0.15">
      <c r="A157" s="143" t="s">
        <v>248</v>
      </c>
      <c r="B157" s="144" t="s">
        <v>249</v>
      </c>
      <c r="C157" s="135">
        <f>[16]B!C144</f>
        <v>0</v>
      </c>
      <c r="D157" s="145"/>
      <c r="E157" s="146"/>
      <c r="F157" s="7"/>
      <c r="G157" s="7"/>
      <c r="H157" s="7"/>
      <c r="I157" s="7"/>
      <c r="J157" s="7"/>
      <c r="K157" s="7"/>
      <c r="L157" s="7"/>
    </row>
    <row r="158" spans="1:12" s="3" customFormat="1" ht="24" customHeight="1" x14ac:dyDescent="0.15">
      <c r="A158" s="143" t="s">
        <v>250</v>
      </c>
      <c r="B158" s="144" t="s">
        <v>251</v>
      </c>
      <c r="C158" s="135">
        <f>[16]B!C145</f>
        <v>0</v>
      </c>
      <c r="D158" s="145"/>
      <c r="E158" s="146"/>
      <c r="F158" s="7"/>
      <c r="G158" s="7"/>
      <c r="H158" s="7"/>
      <c r="I158" s="7"/>
      <c r="J158" s="7"/>
      <c r="K158" s="7"/>
      <c r="L158" s="7"/>
    </row>
    <row r="159" spans="1:12" s="3" customFormat="1" ht="15" customHeight="1" x14ac:dyDescent="0.15">
      <c r="A159" s="122"/>
      <c r="B159" s="147" t="s">
        <v>252</v>
      </c>
      <c r="C159" s="148">
        <f>(C141+C142+C153)</f>
        <v>6740</v>
      </c>
      <c r="D159" s="148">
        <f>(D141+D142)</f>
        <v>6225</v>
      </c>
      <c r="E159" s="89">
        <f>(E141+E142)</f>
        <v>247463650</v>
      </c>
      <c r="F159" s="7"/>
      <c r="G159" s="7"/>
      <c r="H159" s="7"/>
      <c r="I159" s="7"/>
      <c r="J159" s="7"/>
      <c r="K159" s="7"/>
      <c r="L159" s="7"/>
    </row>
    <row r="160" spans="1:12" s="12" customFormat="1" ht="24.95" customHeight="1" x14ac:dyDescent="0.15">
      <c r="A160" s="112" t="s">
        <v>253</v>
      </c>
      <c r="B160" s="149"/>
      <c r="C160" s="123"/>
      <c r="D160" s="123"/>
      <c r="E160" s="124"/>
      <c r="F160" s="11"/>
      <c r="G160" s="11"/>
      <c r="H160" s="11"/>
      <c r="I160" s="11"/>
      <c r="J160" s="11"/>
      <c r="K160" s="11"/>
      <c r="L160" s="11"/>
    </row>
    <row r="161" spans="1:14" s="3" customFormat="1" ht="35.1" customHeight="1" x14ac:dyDescent="0.15">
      <c r="A161" s="13" t="s">
        <v>5</v>
      </c>
      <c r="B161" s="13" t="s">
        <v>6</v>
      </c>
      <c r="C161" s="73" t="s">
        <v>7</v>
      </c>
      <c r="D161" s="73" t="s">
        <v>8</v>
      </c>
      <c r="E161" s="73" t="s">
        <v>9</v>
      </c>
      <c r="F161" s="7"/>
      <c r="G161" s="7"/>
      <c r="H161" s="7"/>
      <c r="I161" s="7"/>
      <c r="J161" s="7"/>
      <c r="K161" s="7"/>
      <c r="L161" s="7"/>
    </row>
    <row r="162" spans="1:14" s="3" customFormat="1" ht="15" customHeight="1" x14ac:dyDescent="0.15">
      <c r="A162" s="20" t="s">
        <v>254</v>
      </c>
      <c r="B162" s="78" t="s">
        <v>255</v>
      </c>
      <c r="C162" s="150">
        <f>[16]B!$C$61</f>
        <v>187</v>
      </c>
      <c r="D162" s="150">
        <f>[16]B!$E$61</f>
        <v>2</v>
      </c>
      <c r="E162" s="129">
        <f>[16]B!$AL$61</f>
        <v>1700</v>
      </c>
      <c r="F162" s="7"/>
      <c r="G162" s="7"/>
      <c r="H162" s="7"/>
      <c r="I162" s="7"/>
      <c r="J162" s="7"/>
      <c r="K162" s="7"/>
      <c r="L162" s="7"/>
    </row>
    <row r="163" spans="1:14" s="3" customFormat="1" ht="15" customHeight="1" x14ac:dyDescent="0.15">
      <c r="A163" s="38" t="s">
        <v>256</v>
      </c>
      <c r="B163" s="108" t="s">
        <v>257</v>
      </c>
      <c r="C163" s="65">
        <f>SUM([16]B!$C$62+[16]B!$C$63)</f>
        <v>0</v>
      </c>
      <c r="D163" s="151">
        <f>SUM([16]B!$E$62+[16]B!$E$63)</f>
        <v>0</v>
      </c>
      <c r="E163" s="129">
        <f>SUM([16]B!$AL$62+[16]B!$AL$63)</f>
        <v>0</v>
      </c>
      <c r="F163" s="7"/>
      <c r="G163" s="7"/>
      <c r="H163" s="7"/>
      <c r="I163" s="7"/>
      <c r="J163" s="7"/>
      <c r="K163" s="7"/>
      <c r="L163" s="7"/>
    </row>
    <row r="164" spans="1:14" s="3" customFormat="1" ht="15" customHeight="1" x14ac:dyDescent="0.15">
      <c r="A164" s="152"/>
      <c r="B164" s="153" t="s">
        <v>258</v>
      </c>
      <c r="C164" s="154">
        <f>SUM(C162:C163)</f>
        <v>187</v>
      </c>
      <c r="D164" s="154">
        <f>SUM(D162:D163)</f>
        <v>2</v>
      </c>
      <c r="E164" s="155">
        <f>SUM(E162:E163)</f>
        <v>1700</v>
      </c>
      <c r="F164" s="7"/>
      <c r="G164" s="7"/>
      <c r="H164" s="7"/>
      <c r="I164" s="7"/>
      <c r="J164" s="7"/>
      <c r="K164" s="7"/>
      <c r="L164" s="7"/>
    </row>
    <row r="165" spans="1:14" s="3" customFormat="1" ht="24.95" customHeight="1" x14ac:dyDescent="0.15">
      <c r="A165" s="112" t="s">
        <v>259</v>
      </c>
      <c r="B165" s="156"/>
      <c r="C165" s="157"/>
      <c r="D165" s="157"/>
      <c r="E165" s="158"/>
      <c r="F165" s="7"/>
      <c r="G165" s="7"/>
      <c r="H165" s="7"/>
      <c r="I165" s="7"/>
      <c r="J165" s="7"/>
      <c r="K165" s="7"/>
      <c r="L165" s="7"/>
      <c r="M165" s="7"/>
      <c r="N165" s="7"/>
    </row>
    <row r="166" spans="1:14" s="3" customFormat="1" ht="35.1" customHeight="1" x14ac:dyDescent="0.15">
      <c r="A166" s="13" t="s">
        <v>5</v>
      </c>
      <c r="B166" s="13" t="s">
        <v>6</v>
      </c>
      <c r="C166" s="73" t="s">
        <v>7</v>
      </c>
      <c r="D166" s="159" t="s">
        <v>8</v>
      </c>
      <c r="E166" s="73" t="s">
        <v>9</v>
      </c>
      <c r="F166" s="7"/>
      <c r="G166" s="7"/>
      <c r="H166" s="7"/>
      <c r="I166" s="7"/>
      <c r="J166" s="7"/>
      <c r="K166" s="7"/>
      <c r="L166" s="7"/>
      <c r="M166" s="7"/>
      <c r="N166" s="7"/>
    </row>
    <row r="167" spans="1:14" s="3" customFormat="1" ht="15" customHeight="1" x14ac:dyDescent="0.15">
      <c r="A167" s="20">
        <v>1101004</v>
      </c>
      <c r="B167" s="78" t="s">
        <v>260</v>
      </c>
      <c r="C167" s="160">
        <f>[16]B!$C$993</f>
        <v>21</v>
      </c>
      <c r="D167" s="160">
        <f>[16]B!$E$993</f>
        <v>21</v>
      </c>
      <c r="E167" s="129">
        <f>[16]B!$AL$993</f>
        <v>338520</v>
      </c>
      <c r="F167" s="7"/>
      <c r="G167" s="7"/>
      <c r="H167" s="7"/>
      <c r="I167" s="7"/>
      <c r="J167" s="7"/>
      <c r="K167" s="7"/>
      <c r="L167" s="7"/>
      <c r="M167" s="7"/>
      <c r="N167" s="7"/>
    </row>
    <row r="168" spans="1:14" s="3" customFormat="1" ht="15" customHeight="1" x14ac:dyDescent="0.15">
      <c r="A168" s="25">
        <v>1101006</v>
      </c>
      <c r="B168" s="81" t="s">
        <v>261</v>
      </c>
      <c r="C168" s="161">
        <f>[16]B!$C$994</f>
        <v>0</v>
      </c>
      <c r="D168" s="161">
        <f>[16]B!$E$994</f>
        <v>0</v>
      </c>
      <c r="E168" s="129">
        <f>[16]B!$AL$994</f>
        <v>0</v>
      </c>
      <c r="F168" s="7"/>
      <c r="G168" s="7"/>
      <c r="H168" s="7"/>
      <c r="I168" s="7"/>
      <c r="J168" s="7"/>
      <c r="K168" s="7"/>
      <c r="L168" s="7"/>
      <c r="M168" s="7"/>
      <c r="N168" s="7"/>
    </row>
    <row r="169" spans="1:14" s="3" customFormat="1" ht="15" customHeight="1" x14ac:dyDescent="0.15">
      <c r="A169" s="25" t="s">
        <v>262</v>
      </c>
      <c r="B169" s="81" t="s">
        <v>263</v>
      </c>
      <c r="C169" s="161">
        <f>[16]B!$C$1693</f>
        <v>776</v>
      </c>
      <c r="D169" s="161">
        <f>[16]B!$E$1693</f>
        <v>772</v>
      </c>
      <c r="E169" s="129">
        <f>[16]B!$AL$1693</f>
        <v>4261440</v>
      </c>
      <c r="F169" s="7"/>
      <c r="G169" s="7"/>
      <c r="H169" s="7"/>
      <c r="I169" s="7"/>
      <c r="J169" s="7"/>
      <c r="K169" s="7"/>
      <c r="L169" s="7"/>
      <c r="M169" s="7"/>
      <c r="N169" s="7"/>
    </row>
    <row r="170" spans="1:14" s="3" customFormat="1" ht="24" customHeight="1" x14ac:dyDescent="0.15">
      <c r="A170" s="25" t="s">
        <v>264</v>
      </c>
      <c r="B170" s="81" t="s">
        <v>265</v>
      </c>
      <c r="C170" s="161">
        <f>[16]B!$C$1694</f>
        <v>24</v>
      </c>
      <c r="D170" s="161">
        <f>[16]B!$E$1694</f>
        <v>24</v>
      </c>
      <c r="E170" s="129">
        <f>[16]B!$AL$1694</f>
        <v>373200</v>
      </c>
      <c r="F170" s="7"/>
      <c r="G170" s="7"/>
      <c r="H170" s="7"/>
      <c r="I170" s="7"/>
      <c r="J170" s="7"/>
      <c r="K170" s="7"/>
      <c r="L170" s="7"/>
      <c r="M170" s="7"/>
      <c r="N170" s="7"/>
    </row>
    <row r="171" spans="1:14" s="3" customFormat="1" ht="24" customHeight="1" x14ac:dyDescent="0.15">
      <c r="A171" s="25" t="s">
        <v>266</v>
      </c>
      <c r="B171" s="81" t="s">
        <v>267</v>
      </c>
      <c r="C171" s="161">
        <f>[16]B!$C$1695</f>
        <v>58</v>
      </c>
      <c r="D171" s="161">
        <f>[16]B!$E$1695</f>
        <v>58</v>
      </c>
      <c r="E171" s="129">
        <f>[16]B!$AL$1695</f>
        <v>1530040</v>
      </c>
      <c r="F171" s="7"/>
      <c r="G171" s="7"/>
      <c r="H171" s="7"/>
      <c r="I171" s="7"/>
      <c r="J171" s="7"/>
      <c r="K171" s="7"/>
      <c r="L171" s="7"/>
      <c r="M171" s="7"/>
      <c r="N171" s="7"/>
    </row>
    <row r="172" spans="1:14" s="3" customFormat="1" ht="15" customHeight="1" x14ac:dyDescent="0.15">
      <c r="A172" s="25" t="s">
        <v>268</v>
      </c>
      <c r="B172" s="81" t="s">
        <v>269</v>
      </c>
      <c r="C172" s="161">
        <f>[16]B!$C$1696</f>
        <v>0</v>
      </c>
      <c r="D172" s="161">
        <f>[16]B!$E$1696</f>
        <v>0</v>
      </c>
      <c r="E172" s="129">
        <f>[16]B!$AL$1696</f>
        <v>0</v>
      </c>
      <c r="F172" s="7"/>
      <c r="G172" s="7"/>
      <c r="H172" s="7"/>
      <c r="I172" s="7"/>
      <c r="J172" s="7"/>
      <c r="K172" s="7"/>
      <c r="L172" s="7"/>
      <c r="M172" s="7"/>
      <c r="N172" s="7"/>
    </row>
    <row r="173" spans="1:14" s="3" customFormat="1" ht="15" customHeight="1" x14ac:dyDescent="0.15">
      <c r="A173" s="25" t="s">
        <v>270</v>
      </c>
      <c r="B173" s="81" t="s">
        <v>271</v>
      </c>
      <c r="C173" s="161">
        <f>[16]B!$C$1697</f>
        <v>170</v>
      </c>
      <c r="D173" s="161">
        <f>[16]B!$E$1697</f>
        <v>170</v>
      </c>
      <c r="E173" s="129">
        <f>[16]B!$AL$1697</f>
        <v>9542100</v>
      </c>
      <c r="F173" s="7"/>
      <c r="G173" s="7"/>
      <c r="H173" s="7"/>
      <c r="I173" s="7"/>
      <c r="J173" s="7"/>
      <c r="K173" s="7"/>
      <c r="L173" s="7"/>
      <c r="M173" s="7"/>
      <c r="N173" s="7"/>
    </row>
    <row r="174" spans="1:14" s="3" customFormat="1" ht="24" customHeight="1" x14ac:dyDescent="0.15">
      <c r="A174" s="25" t="s">
        <v>272</v>
      </c>
      <c r="B174" s="81" t="s">
        <v>273</v>
      </c>
      <c r="C174" s="161">
        <f>[16]B!$C$1698</f>
        <v>0</v>
      </c>
      <c r="D174" s="161">
        <f>[16]B!$E$1698</f>
        <v>0</v>
      </c>
      <c r="E174" s="129">
        <f>[16]B!$AL$1698</f>
        <v>0</v>
      </c>
      <c r="F174" s="7"/>
      <c r="G174" s="7"/>
      <c r="H174" s="7"/>
      <c r="I174" s="7"/>
      <c r="J174" s="7"/>
      <c r="K174" s="7"/>
      <c r="L174" s="7"/>
      <c r="M174" s="7"/>
      <c r="N174" s="7"/>
    </row>
    <row r="175" spans="1:14" s="3" customFormat="1" ht="15" customHeight="1" x14ac:dyDescent="0.15">
      <c r="A175" s="25" t="s">
        <v>274</v>
      </c>
      <c r="B175" s="81" t="s">
        <v>275</v>
      </c>
      <c r="C175" s="161">
        <f>[16]B!$C$1699</f>
        <v>0</v>
      </c>
      <c r="D175" s="161">
        <f>[16]B!$E$1699</f>
        <v>0</v>
      </c>
      <c r="E175" s="129">
        <f>[16]B!$AL$1699</f>
        <v>0</v>
      </c>
      <c r="F175" s="7"/>
      <c r="G175" s="7"/>
      <c r="H175" s="7"/>
      <c r="I175" s="7"/>
      <c r="J175" s="7"/>
      <c r="K175" s="7"/>
      <c r="L175" s="7"/>
      <c r="M175" s="7"/>
      <c r="N175" s="7"/>
    </row>
    <row r="176" spans="1:14" s="3" customFormat="1" ht="15" customHeight="1" x14ac:dyDescent="0.15">
      <c r="A176" s="25" t="s">
        <v>276</v>
      </c>
      <c r="B176" s="81" t="s">
        <v>277</v>
      </c>
      <c r="C176" s="161">
        <f>[16]B!$C$1700</f>
        <v>0</v>
      </c>
      <c r="D176" s="161">
        <f>[16]B!$E$1700</f>
        <v>0</v>
      </c>
      <c r="E176" s="129">
        <f>[16]B!$AL$1700</f>
        <v>0</v>
      </c>
      <c r="F176" s="7"/>
      <c r="G176" s="7"/>
      <c r="H176" s="7"/>
      <c r="I176" s="7"/>
      <c r="J176" s="7"/>
      <c r="K176" s="7"/>
      <c r="L176" s="7"/>
      <c r="M176" s="7"/>
      <c r="N176" s="7"/>
    </row>
    <row r="177" spans="1:14" s="3" customFormat="1" ht="15" customHeight="1" x14ac:dyDescent="0.15">
      <c r="A177" s="25" t="s">
        <v>278</v>
      </c>
      <c r="B177" s="81" t="s">
        <v>279</v>
      </c>
      <c r="C177" s="161">
        <f>[16]B!$C$1701</f>
        <v>0</v>
      </c>
      <c r="D177" s="161">
        <f>[16]B!$E$1701</f>
        <v>0</v>
      </c>
      <c r="E177" s="129">
        <f>[16]B!$AL$1701</f>
        <v>0</v>
      </c>
      <c r="F177" s="7"/>
      <c r="G177" s="7"/>
      <c r="H177" s="7"/>
      <c r="I177" s="7"/>
      <c r="J177" s="7"/>
      <c r="K177" s="7"/>
      <c r="L177" s="7"/>
      <c r="M177" s="7"/>
      <c r="N177" s="7"/>
    </row>
    <row r="178" spans="1:14" s="3" customFormat="1" ht="15" customHeight="1" x14ac:dyDescent="0.15">
      <c r="A178" s="25" t="s">
        <v>280</v>
      </c>
      <c r="B178" s="81" t="s">
        <v>281</v>
      </c>
      <c r="C178" s="161">
        <f>[16]B!$C$1702</f>
        <v>0</v>
      </c>
      <c r="D178" s="161">
        <f>[16]B!$E$1702</f>
        <v>0</v>
      </c>
      <c r="E178" s="129">
        <f>[16]B!$AL$1702</f>
        <v>0</v>
      </c>
      <c r="F178" s="7"/>
      <c r="G178" s="7"/>
      <c r="H178" s="7"/>
      <c r="I178" s="7"/>
      <c r="J178" s="7"/>
      <c r="K178" s="7"/>
      <c r="L178" s="7"/>
      <c r="M178" s="7"/>
      <c r="N178" s="7"/>
    </row>
    <row r="179" spans="1:14" s="3" customFormat="1" ht="15" customHeight="1" x14ac:dyDescent="0.15">
      <c r="A179" s="25" t="s">
        <v>282</v>
      </c>
      <c r="B179" s="81" t="s">
        <v>283</v>
      </c>
      <c r="C179" s="161">
        <f>[16]B!$C$1703</f>
        <v>0</v>
      </c>
      <c r="D179" s="161">
        <f>[16]B!$E$1703</f>
        <v>0</v>
      </c>
      <c r="E179" s="129">
        <f>[16]B!$AL$1703</f>
        <v>0</v>
      </c>
      <c r="F179" s="7"/>
      <c r="G179" s="7"/>
      <c r="H179" s="7"/>
      <c r="I179" s="7"/>
      <c r="J179" s="7"/>
      <c r="K179" s="7"/>
      <c r="L179" s="7"/>
      <c r="M179" s="7"/>
      <c r="N179" s="7"/>
    </row>
    <row r="180" spans="1:14" s="3" customFormat="1" ht="15" customHeight="1" x14ac:dyDescent="0.15">
      <c r="A180" s="25" t="s">
        <v>284</v>
      </c>
      <c r="B180" s="81" t="s">
        <v>285</v>
      </c>
      <c r="C180" s="161">
        <f>[16]B!$C$1704</f>
        <v>0</v>
      </c>
      <c r="D180" s="161">
        <f>[16]B!$E$1704</f>
        <v>0</v>
      </c>
      <c r="E180" s="129">
        <f>[16]B!$AL$1704</f>
        <v>0</v>
      </c>
      <c r="F180" s="7"/>
      <c r="G180" s="7"/>
      <c r="H180" s="7"/>
      <c r="I180" s="7"/>
      <c r="J180" s="7"/>
      <c r="K180" s="7"/>
      <c r="L180" s="7"/>
      <c r="M180" s="7"/>
      <c r="N180" s="7"/>
    </row>
    <row r="181" spans="1:14" s="3" customFormat="1" ht="15" customHeight="1" x14ac:dyDescent="0.15">
      <c r="A181" s="25" t="s">
        <v>286</v>
      </c>
      <c r="B181" s="81" t="s">
        <v>287</v>
      </c>
      <c r="C181" s="161">
        <f>[16]B!$C$1705</f>
        <v>0</v>
      </c>
      <c r="D181" s="161">
        <f>[16]B!$E$1705</f>
        <v>0</v>
      </c>
      <c r="E181" s="129">
        <f>[16]B!$AL$1705</f>
        <v>0</v>
      </c>
      <c r="F181" s="7"/>
      <c r="G181" s="7"/>
      <c r="H181" s="7"/>
      <c r="I181" s="7"/>
      <c r="J181" s="7"/>
      <c r="K181" s="7"/>
      <c r="L181" s="7"/>
      <c r="M181" s="7"/>
      <c r="N181" s="7"/>
    </row>
    <row r="182" spans="1:14" s="3" customFormat="1" ht="15" customHeight="1" x14ac:dyDescent="0.15">
      <c r="A182" s="25" t="s">
        <v>288</v>
      </c>
      <c r="B182" s="81" t="s">
        <v>289</v>
      </c>
      <c r="C182" s="161">
        <f>[16]B!$C$1706</f>
        <v>0</v>
      </c>
      <c r="D182" s="161">
        <f>[16]B!$E$1706</f>
        <v>0</v>
      </c>
      <c r="E182" s="129">
        <f>[16]B!$AL$1706</f>
        <v>0</v>
      </c>
      <c r="F182" s="7"/>
      <c r="G182" s="7"/>
      <c r="H182" s="7"/>
      <c r="I182" s="7"/>
      <c r="J182" s="7"/>
      <c r="K182" s="7"/>
      <c r="L182" s="7"/>
      <c r="M182" s="7"/>
      <c r="N182" s="7"/>
    </row>
    <row r="183" spans="1:14" s="3" customFormat="1" ht="24" customHeight="1" x14ac:dyDescent="0.15">
      <c r="A183" s="25" t="s">
        <v>290</v>
      </c>
      <c r="B183" s="81" t="s">
        <v>291</v>
      </c>
      <c r="C183" s="161">
        <f>[16]B!$C$1707</f>
        <v>0</v>
      </c>
      <c r="D183" s="161">
        <f>[16]B!$E$1707</f>
        <v>0</v>
      </c>
      <c r="E183" s="129">
        <f>[16]B!$AL$1707</f>
        <v>0</v>
      </c>
      <c r="F183" s="7"/>
      <c r="G183" s="7"/>
      <c r="H183" s="7"/>
      <c r="I183" s="7"/>
      <c r="J183" s="7"/>
      <c r="K183" s="7"/>
      <c r="L183" s="7"/>
      <c r="M183" s="7"/>
      <c r="N183" s="7"/>
    </row>
    <row r="184" spans="1:14" s="3" customFormat="1" ht="15" customHeight="1" x14ac:dyDescent="0.15">
      <c r="A184" s="25" t="s">
        <v>292</v>
      </c>
      <c r="B184" s="81" t="s">
        <v>293</v>
      </c>
      <c r="C184" s="161">
        <f>[16]B!$C$1708</f>
        <v>0</v>
      </c>
      <c r="D184" s="161">
        <f>[16]B!$E$1708</f>
        <v>0</v>
      </c>
      <c r="E184" s="129">
        <f>[16]B!$AL$1708</f>
        <v>0</v>
      </c>
      <c r="F184" s="7"/>
      <c r="G184" s="7"/>
      <c r="H184" s="7"/>
      <c r="I184" s="7"/>
      <c r="J184" s="7"/>
      <c r="K184" s="7"/>
      <c r="L184" s="7"/>
      <c r="M184" s="7"/>
      <c r="N184" s="7"/>
    </row>
    <row r="185" spans="1:14" s="3" customFormat="1" ht="15" customHeight="1" x14ac:dyDescent="0.15">
      <c r="A185" s="25" t="s">
        <v>294</v>
      </c>
      <c r="B185" s="81" t="s">
        <v>295</v>
      </c>
      <c r="C185" s="161">
        <f>[16]B!$C$1709</f>
        <v>0</v>
      </c>
      <c r="D185" s="161">
        <f>[16]B!$E$1709</f>
        <v>0</v>
      </c>
      <c r="E185" s="129">
        <f>[16]B!$AL$1709</f>
        <v>0</v>
      </c>
      <c r="F185" s="7"/>
      <c r="G185" s="7"/>
      <c r="H185" s="7"/>
      <c r="I185" s="7"/>
      <c r="J185" s="7"/>
      <c r="K185" s="7"/>
      <c r="L185" s="7"/>
      <c r="M185" s="7"/>
      <c r="N185" s="7"/>
    </row>
    <row r="186" spans="1:14" s="3" customFormat="1" ht="15" customHeight="1" x14ac:dyDescent="0.15">
      <c r="A186" s="25" t="s">
        <v>296</v>
      </c>
      <c r="B186" s="81" t="s">
        <v>297</v>
      </c>
      <c r="C186" s="161">
        <f>[16]B!$C$1710</f>
        <v>0</v>
      </c>
      <c r="D186" s="161">
        <f>[16]B!$E$1710</f>
        <v>0</v>
      </c>
      <c r="E186" s="129">
        <f>[16]B!$AL$1710</f>
        <v>0</v>
      </c>
      <c r="F186" s="7"/>
      <c r="G186" s="7"/>
      <c r="H186" s="7"/>
      <c r="I186" s="7"/>
      <c r="J186" s="7"/>
      <c r="K186" s="7"/>
      <c r="L186" s="7"/>
      <c r="M186" s="7"/>
      <c r="N186" s="7"/>
    </row>
    <row r="187" spans="1:14" s="3" customFormat="1" ht="15" customHeight="1" x14ac:dyDescent="0.15">
      <c r="A187" s="25" t="s">
        <v>298</v>
      </c>
      <c r="B187" s="81" t="s">
        <v>299</v>
      </c>
      <c r="C187" s="161">
        <f>[16]B!$C$1711</f>
        <v>0</v>
      </c>
      <c r="D187" s="161">
        <f>[16]B!$E$1711</f>
        <v>0</v>
      </c>
      <c r="E187" s="129">
        <f>[16]B!$AL$1711</f>
        <v>0</v>
      </c>
      <c r="F187" s="7"/>
      <c r="G187" s="7"/>
      <c r="H187" s="7"/>
      <c r="I187" s="7"/>
      <c r="J187" s="7"/>
      <c r="K187" s="7"/>
      <c r="L187" s="7"/>
      <c r="M187" s="7"/>
      <c r="N187" s="7"/>
    </row>
    <row r="188" spans="1:14" s="3" customFormat="1" ht="15" customHeight="1" x14ac:dyDescent="0.15">
      <c r="A188" s="25" t="s">
        <v>300</v>
      </c>
      <c r="B188" s="81" t="s">
        <v>301</v>
      </c>
      <c r="C188" s="161">
        <f>[16]B!$C$1712</f>
        <v>0</v>
      </c>
      <c r="D188" s="161">
        <f>[16]B!$E$1712</f>
        <v>0</v>
      </c>
      <c r="E188" s="129">
        <f>[16]B!$AL$1712</f>
        <v>0</v>
      </c>
      <c r="F188" s="7"/>
      <c r="G188" s="7"/>
      <c r="H188" s="7"/>
      <c r="I188" s="7"/>
      <c r="J188" s="7"/>
      <c r="K188" s="7"/>
      <c r="L188" s="7"/>
      <c r="M188" s="7"/>
      <c r="N188" s="7"/>
    </row>
    <row r="189" spans="1:14" s="3" customFormat="1" ht="15" customHeight="1" x14ac:dyDescent="0.15">
      <c r="A189" s="25" t="s">
        <v>302</v>
      </c>
      <c r="B189" s="81" t="s">
        <v>303</v>
      </c>
      <c r="C189" s="161">
        <f>[16]B!$C$1713</f>
        <v>0</v>
      </c>
      <c r="D189" s="161">
        <f>[16]B!$E$1713</f>
        <v>0</v>
      </c>
      <c r="E189" s="129">
        <f>[16]B!$AL$1713</f>
        <v>0</v>
      </c>
      <c r="F189" s="7"/>
      <c r="G189" s="7"/>
      <c r="H189" s="7"/>
      <c r="I189" s="7"/>
      <c r="J189" s="7"/>
      <c r="K189" s="7"/>
      <c r="L189" s="7"/>
      <c r="M189" s="7"/>
      <c r="N189" s="7"/>
    </row>
    <row r="190" spans="1:14" s="3" customFormat="1" ht="15" customHeight="1" x14ac:dyDescent="0.15">
      <c r="A190" s="25" t="s">
        <v>304</v>
      </c>
      <c r="B190" s="81" t="s">
        <v>305</v>
      </c>
      <c r="C190" s="161">
        <f>[16]B!$C$1714</f>
        <v>0</v>
      </c>
      <c r="D190" s="161">
        <f>[16]B!$E$1714</f>
        <v>0</v>
      </c>
      <c r="E190" s="129">
        <f>[16]B!$AL$1714</f>
        <v>0</v>
      </c>
      <c r="F190" s="7"/>
      <c r="G190" s="7"/>
      <c r="H190" s="7"/>
      <c r="I190" s="7"/>
      <c r="J190" s="7"/>
      <c r="K190" s="7"/>
      <c r="L190" s="7"/>
      <c r="M190" s="7"/>
      <c r="N190" s="7"/>
    </row>
    <row r="191" spans="1:14" s="3" customFormat="1" ht="15" customHeight="1" x14ac:dyDescent="0.15">
      <c r="A191" s="25" t="s">
        <v>306</v>
      </c>
      <c r="B191" s="81" t="s">
        <v>307</v>
      </c>
      <c r="C191" s="161">
        <f>[16]B!$C$1715</f>
        <v>0</v>
      </c>
      <c r="D191" s="161">
        <f>[16]B!$E$1715</f>
        <v>0</v>
      </c>
      <c r="E191" s="129">
        <f>[16]B!$AL$1715</f>
        <v>0</v>
      </c>
      <c r="F191" s="7"/>
      <c r="G191" s="7"/>
      <c r="H191" s="7"/>
      <c r="I191" s="7"/>
      <c r="J191" s="7"/>
      <c r="K191" s="7"/>
      <c r="L191" s="7"/>
      <c r="M191" s="7"/>
      <c r="N191" s="7"/>
    </row>
    <row r="192" spans="1:14" s="3" customFormat="1" ht="15" customHeight="1" x14ac:dyDescent="0.15">
      <c r="A192" s="25" t="s">
        <v>308</v>
      </c>
      <c r="B192" s="81" t="s">
        <v>309</v>
      </c>
      <c r="C192" s="161">
        <f>[16]B!$C$1716</f>
        <v>0</v>
      </c>
      <c r="D192" s="161">
        <f>[16]B!$E$1716</f>
        <v>0</v>
      </c>
      <c r="E192" s="129">
        <f>[16]B!$AL$1716</f>
        <v>0</v>
      </c>
      <c r="F192" s="7"/>
      <c r="G192" s="7"/>
      <c r="H192" s="7"/>
      <c r="I192" s="7"/>
      <c r="J192" s="7"/>
      <c r="K192" s="7"/>
      <c r="L192" s="7"/>
      <c r="M192" s="7"/>
      <c r="N192" s="7"/>
    </row>
    <row r="193" spans="1:14" s="3" customFormat="1" ht="15" customHeight="1" x14ac:dyDescent="0.15">
      <c r="A193" s="25">
        <v>1801001</v>
      </c>
      <c r="B193" s="81" t="s">
        <v>310</v>
      </c>
      <c r="C193" s="161">
        <f>[16]B!$C$1937</f>
        <v>87</v>
      </c>
      <c r="D193" s="161">
        <f>[16]B!$E$1937</f>
        <v>87</v>
      </c>
      <c r="E193" s="129">
        <f>[16]B!$AL$1937</f>
        <v>3314700</v>
      </c>
      <c r="F193" s="7"/>
      <c r="G193" s="7"/>
      <c r="H193" s="7"/>
      <c r="I193" s="7"/>
      <c r="J193" s="7"/>
      <c r="K193" s="7"/>
      <c r="L193" s="7"/>
      <c r="M193" s="7"/>
      <c r="N193" s="7"/>
    </row>
    <row r="194" spans="1:14" s="3" customFormat="1" ht="15" customHeight="1" x14ac:dyDescent="0.15">
      <c r="A194" s="25">
        <v>1801003</v>
      </c>
      <c r="B194" s="81" t="s">
        <v>311</v>
      </c>
      <c r="C194" s="161">
        <f>[16]B!$C$1938</f>
        <v>0</v>
      </c>
      <c r="D194" s="161">
        <f>[16]B!$E$1938</f>
        <v>0</v>
      </c>
      <c r="E194" s="129">
        <f>[16]B!$AL$1938</f>
        <v>0</v>
      </c>
      <c r="F194" s="7"/>
      <c r="G194" s="7"/>
      <c r="H194" s="7"/>
      <c r="I194" s="7"/>
      <c r="J194" s="7"/>
      <c r="K194" s="7"/>
      <c r="L194" s="7"/>
      <c r="M194" s="7"/>
      <c r="N194" s="7"/>
    </row>
    <row r="195" spans="1:14" s="3" customFormat="1" ht="15" customHeight="1" x14ac:dyDescent="0.15">
      <c r="A195" s="25">
        <v>1801006</v>
      </c>
      <c r="B195" s="81" t="s">
        <v>312</v>
      </c>
      <c r="C195" s="161">
        <f>[16]B!$C$1939</f>
        <v>27</v>
      </c>
      <c r="D195" s="161">
        <f>[16]B!$E$1939</f>
        <v>20</v>
      </c>
      <c r="E195" s="129">
        <f>[16]B!$AL$1939</f>
        <v>979000</v>
      </c>
      <c r="F195" s="7"/>
      <c r="G195" s="7"/>
      <c r="H195" s="7"/>
      <c r="I195" s="7"/>
      <c r="J195" s="7"/>
      <c r="K195" s="7"/>
      <c r="L195" s="7"/>
      <c r="M195" s="7"/>
      <c r="N195" s="7"/>
    </row>
    <row r="196" spans="1:14" s="3" customFormat="1" ht="15" customHeight="1" x14ac:dyDescent="0.15">
      <c r="A196" s="25">
        <v>1401001</v>
      </c>
      <c r="B196" s="81" t="s">
        <v>313</v>
      </c>
      <c r="C196" s="161">
        <f>[16]B!$C$1406</f>
        <v>5</v>
      </c>
      <c r="D196" s="161">
        <f>[16]B!$E$1406</f>
        <v>5</v>
      </c>
      <c r="E196" s="129">
        <f>[16]B!$AL$1406</f>
        <v>51500</v>
      </c>
      <c r="F196" s="7"/>
      <c r="G196" s="7"/>
      <c r="H196" s="7"/>
      <c r="I196" s="7"/>
      <c r="J196" s="7"/>
      <c r="K196" s="7"/>
      <c r="L196" s="7"/>
      <c r="M196" s="7"/>
      <c r="N196" s="7"/>
    </row>
    <row r="197" spans="1:14" s="3" customFormat="1" ht="24" customHeight="1" x14ac:dyDescent="0.15">
      <c r="A197" s="25">
        <v>1101113</v>
      </c>
      <c r="B197" s="81" t="s">
        <v>314</v>
      </c>
      <c r="C197" s="161">
        <f>[16]B!$C$995</f>
        <v>0</v>
      </c>
      <c r="D197" s="161">
        <f>[16]B!$E$995</f>
        <v>0</v>
      </c>
      <c r="E197" s="129">
        <f>[16]B!$AL$995</f>
        <v>0</v>
      </c>
      <c r="F197" s="7"/>
      <c r="G197" s="7"/>
      <c r="H197" s="7"/>
      <c r="I197" s="7"/>
      <c r="J197" s="7"/>
      <c r="K197" s="7"/>
      <c r="L197" s="7"/>
      <c r="M197" s="7"/>
      <c r="N197" s="7"/>
    </row>
    <row r="198" spans="1:14" s="3" customFormat="1" ht="24" customHeight="1" x14ac:dyDescent="0.15">
      <c r="A198" s="25">
        <v>1101140</v>
      </c>
      <c r="B198" s="81" t="s">
        <v>315</v>
      </c>
      <c r="C198" s="161">
        <f>[16]B!$C$996</f>
        <v>0</v>
      </c>
      <c r="D198" s="161">
        <f>[16]B!$E$996</f>
        <v>0</v>
      </c>
      <c r="E198" s="129">
        <f>[16]B!$AL$996</f>
        <v>0</v>
      </c>
      <c r="F198" s="7"/>
      <c r="G198" s="7"/>
      <c r="H198" s="7"/>
      <c r="I198" s="7"/>
      <c r="J198" s="7"/>
      <c r="K198" s="7"/>
      <c r="L198" s="7"/>
      <c r="M198" s="7"/>
      <c r="N198" s="7"/>
    </row>
    <row r="199" spans="1:14" s="3" customFormat="1" ht="15" customHeight="1" x14ac:dyDescent="0.15">
      <c r="A199" s="25">
        <v>1101141</v>
      </c>
      <c r="B199" s="81" t="s">
        <v>316</v>
      </c>
      <c r="C199" s="161">
        <f>[16]B!$C$997</f>
        <v>0</v>
      </c>
      <c r="D199" s="161">
        <f>[16]B!$E$997</f>
        <v>0</v>
      </c>
      <c r="E199" s="129">
        <f>[16]B!$AL$997</f>
        <v>0</v>
      </c>
      <c r="F199" s="7"/>
      <c r="G199" s="7"/>
      <c r="H199" s="7"/>
      <c r="I199" s="7"/>
      <c r="J199" s="7"/>
      <c r="K199" s="7"/>
      <c r="L199" s="7"/>
      <c r="M199" s="7"/>
      <c r="N199" s="7"/>
    </row>
    <row r="200" spans="1:14" s="3" customFormat="1" ht="15" customHeight="1" x14ac:dyDescent="0.15">
      <c r="A200" s="38">
        <v>1101142</v>
      </c>
      <c r="B200" s="108" t="s">
        <v>317</v>
      </c>
      <c r="C200" s="162">
        <f>[16]B!$C$998</f>
        <v>7</v>
      </c>
      <c r="D200" s="162">
        <f>[16]B!$E$998</f>
        <v>7</v>
      </c>
      <c r="E200" s="129">
        <f>[16]B!$AL$998</f>
        <v>8041040</v>
      </c>
      <c r="F200" s="7"/>
      <c r="G200" s="7"/>
      <c r="H200" s="7"/>
      <c r="I200" s="7"/>
      <c r="J200" s="7"/>
      <c r="K200" s="7"/>
      <c r="L200" s="7"/>
      <c r="M200" s="7"/>
      <c r="N200" s="7"/>
    </row>
    <row r="201" spans="1:14" s="3" customFormat="1" ht="15" customHeight="1" x14ac:dyDescent="0.15">
      <c r="A201" s="122"/>
      <c r="B201" s="109" t="s">
        <v>318</v>
      </c>
      <c r="C201" s="163">
        <f>SUM(C167:C200)</f>
        <v>1175</v>
      </c>
      <c r="D201" s="163">
        <f>SUM(D167:D200)</f>
        <v>1164</v>
      </c>
      <c r="E201" s="164">
        <f>SUM(E167:E200)</f>
        <v>28431540</v>
      </c>
      <c r="F201" s="7"/>
      <c r="G201" s="7"/>
      <c r="H201" s="7"/>
      <c r="I201" s="7"/>
      <c r="J201" s="7"/>
      <c r="K201" s="7"/>
      <c r="L201" s="7"/>
      <c r="M201" s="7"/>
      <c r="N201" s="7"/>
    </row>
    <row r="202" spans="1:14" s="3" customFormat="1" ht="24.95" customHeight="1" x14ac:dyDescent="0.15">
      <c r="A202" s="165" t="s">
        <v>319</v>
      </c>
      <c r="B202" s="166"/>
      <c r="C202" s="167"/>
      <c r="D202" s="167"/>
      <c r="E202" s="168"/>
      <c r="F202" s="7"/>
      <c r="G202" s="7"/>
      <c r="H202" s="7"/>
      <c r="I202" s="7"/>
      <c r="J202" s="7"/>
      <c r="K202" s="7"/>
      <c r="L202" s="7"/>
    </row>
    <row r="203" spans="1:14" s="3" customFormat="1" ht="35.1" customHeight="1" x14ac:dyDescent="0.15">
      <c r="A203" s="869" t="s">
        <v>5</v>
      </c>
      <c r="B203" s="639"/>
      <c r="C203" s="73" t="s">
        <v>7</v>
      </c>
      <c r="D203" s="159" t="s">
        <v>8</v>
      </c>
      <c r="E203" s="73" t="s">
        <v>9</v>
      </c>
      <c r="F203" s="7"/>
      <c r="G203" s="7"/>
      <c r="H203" s="7"/>
      <c r="I203" s="7"/>
      <c r="J203" s="7"/>
      <c r="K203" s="7"/>
      <c r="L203" s="7"/>
    </row>
    <row r="204" spans="1:14" s="3" customFormat="1" ht="15" customHeight="1" x14ac:dyDescent="0.15">
      <c r="A204" s="870"/>
      <c r="B204" s="171" t="s">
        <v>320</v>
      </c>
      <c r="C204" s="172">
        <f>SUM(C205:C218)</f>
        <v>0</v>
      </c>
      <c r="D204" s="172">
        <f>SUM(D205:D218)</f>
        <v>0</v>
      </c>
      <c r="E204" s="173">
        <f>SUM(E205:E218)</f>
        <v>0</v>
      </c>
      <c r="F204" s="7"/>
      <c r="G204" s="7"/>
      <c r="H204" s="7"/>
      <c r="I204" s="7"/>
      <c r="J204" s="7"/>
      <c r="K204" s="7"/>
      <c r="L204" s="7"/>
    </row>
    <row r="205" spans="1:14" s="3" customFormat="1" ht="15" customHeight="1" x14ac:dyDescent="0.15">
      <c r="A205" s="20" t="s">
        <v>321</v>
      </c>
      <c r="B205" s="78" t="s">
        <v>322</v>
      </c>
      <c r="C205" s="150">
        <f>[16]B!$C$2745</f>
        <v>0</v>
      </c>
      <c r="D205" s="150">
        <f>[16]B!$E$2745</f>
        <v>0</v>
      </c>
      <c r="E205" s="129">
        <f>[16]B!$AL$2745</f>
        <v>0</v>
      </c>
      <c r="F205" s="7"/>
      <c r="G205" s="7"/>
      <c r="H205" s="7"/>
      <c r="I205" s="7"/>
      <c r="J205" s="7"/>
      <c r="K205" s="7"/>
      <c r="L205" s="7"/>
    </row>
    <row r="206" spans="1:14" s="3" customFormat="1" ht="15" customHeight="1" x14ac:dyDescent="0.15">
      <c r="A206" s="25" t="s">
        <v>323</v>
      </c>
      <c r="B206" s="81" t="s">
        <v>324</v>
      </c>
      <c r="C206" s="22">
        <f>[16]B!$C$2746</f>
        <v>0</v>
      </c>
      <c r="D206" s="22">
        <f>[16]B!$E$2746</f>
        <v>0</v>
      </c>
      <c r="E206" s="129">
        <f>[16]B!$AL$2746</f>
        <v>0</v>
      </c>
      <c r="F206" s="7"/>
      <c r="G206" s="7"/>
      <c r="H206" s="7"/>
      <c r="I206" s="7"/>
      <c r="J206" s="7"/>
      <c r="K206" s="7"/>
      <c r="L206" s="7"/>
    </row>
    <row r="207" spans="1:14" s="3" customFormat="1" ht="15" customHeight="1" x14ac:dyDescent="0.15">
      <c r="A207" s="25" t="s">
        <v>325</v>
      </c>
      <c r="B207" s="81" t="s">
        <v>326</v>
      </c>
      <c r="C207" s="22">
        <f>[16]B!$C$2747</f>
        <v>0</v>
      </c>
      <c r="D207" s="22">
        <f>[16]B!$E$2747</f>
        <v>0</v>
      </c>
      <c r="E207" s="129">
        <f>[16]B!$AL$2747</f>
        <v>0</v>
      </c>
      <c r="F207" s="7"/>
      <c r="G207" s="7"/>
      <c r="H207" s="7"/>
      <c r="I207" s="7"/>
      <c r="J207" s="7"/>
      <c r="K207" s="7"/>
      <c r="L207" s="7"/>
    </row>
    <row r="208" spans="1:14" s="3" customFormat="1" ht="15" customHeight="1" x14ac:dyDescent="0.15">
      <c r="A208" s="25" t="s">
        <v>327</v>
      </c>
      <c r="B208" s="81" t="s">
        <v>328</v>
      </c>
      <c r="C208" s="22">
        <f>[16]B!$C$2748</f>
        <v>0</v>
      </c>
      <c r="D208" s="22">
        <f>[16]B!$E$2748</f>
        <v>0</v>
      </c>
      <c r="E208" s="129">
        <f>[16]B!$AL$2748</f>
        <v>0</v>
      </c>
      <c r="F208" s="7"/>
      <c r="G208" s="7"/>
      <c r="H208" s="7"/>
      <c r="I208" s="7"/>
      <c r="J208" s="7"/>
      <c r="K208" s="7"/>
      <c r="L208" s="7"/>
    </row>
    <row r="209" spans="1:12" s="3" customFormat="1" ht="15" customHeight="1" x14ac:dyDescent="0.15">
      <c r="A209" s="25" t="s">
        <v>329</v>
      </c>
      <c r="B209" s="81" t="s">
        <v>330</v>
      </c>
      <c r="C209" s="22">
        <f>[16]B!$C$2749</f>
        <v>0</v>
      </c>
      <c r="D209" s="22">
        <f>[16]B!$E$2749</f>
        <v>0</v>
      </c>
      <c r="E209" s="129">
        <f>[16]B!$AL$2749</f>
        <v>0</v>
      </c>
      <c r="F209" s="7"/>
      <c r="G209" s="7"/>
      <c r="H209" s="7"/>
      <c r="I209" s="7"/>
      <c r="J209" s="7"/>
      <c r="K209" s="7"/>
      <c r="L209" s="7"/>
    </row>
    <row r="210" spans="1:12" s="3" customFormat="1" ht="15" customHeight="1" x14ac:dyDescent="0.15">
      <c r="A210" s="25" t="s">
        <v>331</v>
      </c>
      <c r="B210" s="81" t="s">
        <v>332</v>
      </c>
      <c r="C210" s="22">
        <f>[16]B!$C$2750</f>
        <v>0</v>
      </c>
      <c r="D210" s="22">
        <f>[16]B!$E$2750</f>
        <v>0</v>
      </c>
      <c r="E210" s="129">
        <f>[16]B!$AL$2750</f>
        <v>0</v>
      </c>
      <c r="F210" s="7"/>
      <c r="G210" s="7"/>
      <c r="H210" s="7"/>
      <c r="I210" s="7"/>
      <c r="J210" s="7"/>
      <c r="K210" s="7"/>
      <c r="L210" s="7"/>
    </row>
    <row r="211" spans="1:12" s="3" customFormat="1" ht="15" customHeight="1" x14ac:dyDescent="0.15">
      <c r="A211" s="25" t="s">
        <v>333</v>
      </c>
      <c r="B211" s="81" t="s">
        <v>334</v>
      </c>
      <c r="C211" s="22">
        <f>[16]B!$C$2751</f>
        <v>0</v>
      </c>
      <c r="D211" s="22">
        <f>[16]B!$E$2751</f>
        <v>0</v>
      </c>
      <c r="E211" s="129">
        <f>[16]B!$AL$2751</f>
        <v>0</v>
      </c>
      <c r="F211" s="7"/>
      <c r="G211" s="7"/>
      <c r="H211" s="7"/>
      <c r="I211" s="7"/>
      <c r="J211" s="7"/>
      <c r="K211" s="7"/>
      <c r="L211" s="7"/>
    </row>
    <row r="212" spans="1:12" s="3" customFormat="1" ht="15" customHeight="1" x14ac:dyDescent="0.15">
      <c r="A212" s="25" t="s">
        <v>335</v>
      </c>
      <c r="B212" s="81" t="s">
        <v>336</v>
      </c>
      <c r="C212" s="22">
        <f>[16]B!$C$2752</f>
        <v>0</v>
      </c>
      <c r="D212" s="22">
        <f>[16]B!$E$2752</f>
        <v>0</v>
      </c>
      <c r="E212" s="129">
        <f>[16]B!$AL$2752</f>
        <v>0</v>
      </c>
      <c r="F212" s="7"/>
      <c r="G212" s="7"/>
      <c r="H212" s="7"/>
      <c r="I212" s="7"/>
      <c r="J212" s="7"/>
      <c r="K212" s="7"/>
      <c r="L212" s="7"/>
    </row>
    <row r="213" spans="1:12" s="3" customFormat="1" ht="15" customHeight="1" x14ac:dyDescent="0.15">
      <c r="A213" s="25" t="s">
        <v>337</v>
      </c>
      <c r="B213" s="81" t="s">
        <v>338</v>
      </c>
      <c r="C213" s="22">
        <f>[16]B!$C$2753</f>
        <v>0</v>
      </c>
      <c r="D213" s="22">
        <f>[16]B!$E$2753</f>
        <v>0</v>
      </c>
      <c r="E213" s="129">
        <f>[16]B!$AL$2753</f>
        <v>0</v>
      </c>
      <c r="F213" s="7"/>
      <c r="G213" s="7"/>
      <c r="H213" s="7"/>
      <c r="I213" s="7"/>
      <c r="J213" s="7"/>
      <c r="K213" s="7"/>
      <c r="L213" s="7"/>
    </row>
    <row r="214" spans="1:12" s="3" customFormat="1" ht="15" customHeight="1" x14ac:dyDescent="0.15">
      <c r="A214" s="25" t="s">
        <v>339</v>
      </c>
      <c r="B214" s="81" t="s">
        <v>340</v>
      </c>
      <c r="C214" s="22">
        <f>[16]B!$C$2754</f>
        <v>0</v>
      </c>
      <c r="D214" s="22">
        <f>[16]B!$E$2754</f>
        <v>0</v>
      </c>
      <c r="E214" s="129">
        <f>[16]B!$AL$2754</f>
        <v>0</v>
      </c>
      <c r="F214" s="7"/>
      <c r="G214" s="7"/>
      <c r="H214" s="7"/>
      <c r="I214" s="7"/>
      <c r="J214" s="7"/>
      <c r="K214" s="7"/>
      <c r="L214" s="7"/>
    </row>
    <row r="215" spans="1:12" s="3" customFormat="1" ht="15" customHeight="1" x14ac:dyDescent="0.15">
      <c r="A215" s="25" t="s">
        <v>341</v>
      </c>
      <c r="B215" s="81" t="s">
        <v>342</v>
      </c>
      <c r="C215" s="22">
        <f>[16]B!$C$2755</f>
        <v>0</v>
      </c>
      <c r="D215" s="22">
        <f>[16]B!$E$2755</f>
        <v>0</v>
      </c>
      <c r="E215" s="129">
        <f>[16]B!$AL$2755</f>
        <v>0</v>
      </c>
      <c r="F215" s="7"/>
      <c r="G215" s="7"/>
      <c r="H215" s="7"/>
      <c r="I215" s="7"/>
      <c r="J215" s="7"/>
      <c r="K215" s="7"/>
      <c r="L215" s="7"/>
    </row>
    <row r="216" spans="1:12" s="3" customFormat="1" ht="15" customHeight="1" x14ac:dyDescent="0.15">
      <c r="A216" s="25" t="s">
        <v>343</v>
      </c>
      <c r="B216" s="81" t="s">
        <v>344</v>
      </c>
      <c r="C216" s="22">
        <f>[16]B!$C$2756</f>
        <v>0</v>
      </c>
      <c r="D216" s="22">
        <f>[16]B!$E$2756</f>
        <v>0</v>
      </c>
      <c r="E216" s="129">
        <f>[16]B!$AL$2756</f>
        <v>0</v>
      </c>
      <c r="F216" s="7"/>
      <c r="G216" s="7"/>
      <c r="H216" s="7"/>
      <c r="I216" s="7"/>
      <c r="J216" s="7"/>
      <c r="K216" s="7"/>
      <c r="L216" s="7"/>
    </row>
    <row r="217" spans="1:12" s="3" customFormat="1" ht="15" customHeight="1" x14ac:dyDescent="0.15">
      <c r="A217" s="25" t="s">
        <v>345</v>
      </c>
      <c r="B217" s="81" t="s">
        <v>346</v>
      </c>
      <c r="C217" s="22">
        <f>[16]B!$C$2757</f>
        <v>0</v>
      </c>
      <c r="D217" s="22">
        <f>[16]B!$E$2757</f>
        <v>0</v>
      </c>
      <c r="E217" s="129">
        <f>[16]B!$AL$2757</f>
        <v>0</v>
      </c>
      <c r="F217" s="7"/>
      <c r="G217" s="7"/>
      <c r="H217" s="7"/>
      <c r="I217" s="7"/>
      <c r="J217" s="7"/>
      <c r="K217" s="7"/>
      <c r="L217" s="7"/>
    </row>
    <row r="218" spans="1:12" s="3" customFormat="1" ht="15" customHeight="1" x14ac:dyDescent="0.15">
      <c r="A218" s="38" t="s">
        <v>347</v>
      </c>
      <c r="B218" s="108" t="s">
        <v>348</v>
      </c>
      <c r="C218" s="151">
        <f>[16]B!$C$2758</f>
        <v>0</v>
      </c>
      <c r="D218" s="151">
        <f>[16]B!$E$2758</f>
        <v>0</v>
      </c>
      <c r="E218" s="129">
        <f>[16]B!$AL$2758</f>
        <v>0</v>
      </c>
      <c r="F218" s="7"/>
      <c r="G218" s="7"/>
      <c r="H218" s="7"/>
      <c r="I218" s="7"/>
      <c r="J218" s="7"/>
      <c r="K218" s="7"/>
      <c r="L218" s="7"/>
    </row>
    <row r="219" spans="1:12" s="3" customFormat="1" ht="15" customHeight="1" x14ac:dyDescent="0.15">
      <c r="A219" s="871" t="s">
        <v>349</v>
      </c>
      <c r="B219" s="872"/>
      <c r="C219" s="172">
        <f>SUM(C220:C237)</f>
        <v>0</v>
      </c>
      <c r="D219" s="172">
        <f>SUM(D220:D237)</f>
        <v>0</v>
      </c>
      <c r="E219" s="164">
        <f>SUM(E220:E237)</f>
        <v>0</v>
      </c>
      <c r="F219" s="7"/>
      <c r="G219" s="7"/>
      <c r="H219" s="7"/>
      <c r="I219" s="7"/>
      <c r="J219" s="7"/>
      <c r="K219" s="7"/>
      <c r="L219" s="7"/>
    </row>
    <row r="220" spans="1:12" s="3" customFormat="1" ht="15" customHeight="1" x14ac:dyDescent="0.15">
      <c r="A220" s="20" t="s">
        <v>350</v>
      </c>
      <c r="B220" s="78" t="s">
        <v>322</v>
      </c>
      <c r="C220" s="150">
        <f>[16]B!$C$2759</f>
        <v>0</v>
      </c>
      <c r="D220" s="150">
        <f>[16]B!$E$2759</f>
        <v>0</v>
      </c>
      <c r="E220" s="129">
        <f>[16]B!$AL$2759</f>
        <v>0</v>
      </c>
      <c r="F220" s="7"/>
      <c r="G220" s="7"/>
      <c r="H220" s="7"/>
      <c r="I220" s="7"/>
      <c r="J220" s="7"/>
      <c r="K220" s="7"/>
      <c r="L220" s="7"/>
    </row>
    <row r="221" spans="1:12" s="3" customFormat="1" ht="15" customHeight="1" x14ac:dyDescent="0.15">
      <c r="A221" s="25" t="s">
        <v>351</v>
      </c>
      <c r="B221" s="81" t="s">
        <v>352</v>
      </c>
      <c r="C221" s="22">
        <f>[16]B!$C$2760</f>
        <v>0</v>
      </c>
      <c r="D221" s="22">
        <f>[16]B!$E$2760</f>
        <v>0</v>
      </c>
      <c r="E221" s="129">
        <f>[16]B!$AL$2760</f>
        <v>0</v>
      </c>
      <c r="F221" s="7"/>
      <c r="G221" s="7"/>
      <c r="H221" s="7"/>
      <c r="I221" s="7"/>
      <c r="J221" s="7"/>
      <c r="K221" s="7"/>
      <c r="L221" s="7"/>
    </row>
    <row r="222" spans="1:12" s="3" customFormat="1" ht="15" customHeight="1" x14ac:dyDescent="0.15">
      <c r="A222" s="25" t="s">
        <v>353</v>
      </c>
      <c r="B222" s="81" t="s">
        <v>354</v>
      </c>
      <c r="C222" s="22">
        <f>[16]B!$C$2761</f>
        <v>0</v>
      </c>
      <c r="D222" s="22">
        <f>[16]B!$E$2761</f>
        <v>0</v>
      </c>
      <c r="E222" s="129">
        <f>[16]B!$AL$2761</f>
        <v>0</v>
      </c>
      <c r="F222" s="7"/>
      <c r="G222" s="7"/>
      <c r="H222" s="7"/>
      <c r="I222" s="7"/>
      <c r="J222" s="7"/>
      <c r="K222" s="7"/>
      <c r="L222" s="7"/>
    </row>
    <row r="223" spans="1:12" s="3" customFormat="1" ht="15" customHeight="1" x14ac:dyDescent="0.15">
      <c r="A223" s="25" t="s">
        <v>355</v>
      </c>
      <c r="B223" s="81" t="s">
        <v>356</v>
      </c>
      <c r="C223" s="22">
        <f>[16]B!$C$2762</f>
        <v>0</v>
      </c>
      <c r="D223" s="22">
        <f>[16]B!$E$2762</f>
        <v>0</v>
      </c>
      <c r="E223" s="129">
        <f>[16]B!$AL$2762</f>
        <v>0</v>
      </c>
      <c r="F223" s="7"/>
      <c r="G223" s="7"/>
      <c r="H223" s="7"/>
      <c r="I223" s="7"/>
      <c r="J223" s="7"/>
      <c r="K223" s="7"/>
      <c r="L223" s="7"/>
    </row>
    <row r="224" spans="1:12" s="3" customFormat="1" ht="15" customHeight="1" x14ac:dyDescent="0.15">
      <c r="A224" s="25" t="s">
        <v>357</v>
      </c>
      <c r="B224" s="81" t="s">
        <v>358</v>
      </c>
      <c r="C224" s="22">
        <f>[16]B!$C$2763</f>
        <v>0</v>
      </c>
      <c r="D224" s="22">
        <f>[16]B!$E$2763</f>
        <v>0</v>
      </c>
      <c r="E224" s="129">
        <f>[16]B!$AL$2763</f>
        <v>0</v>
      </c>
      <c r="F224" s="7"/>
      <c r="G224" s="7"/>
      <c r="H224" s="7"/>
      <c r="I224" s="7"/>
      <c r="J224" s="7"/>
      <c r="K224" s="7"/>
      <c r="L224" s="7"/>
    </row>
    <row r="225" spans="1:12" s="3" customFormat="1" ht="15" customHeight="1" x14ac:dyDescent="0.15">
      <c r="A225" s="25" t="s">
        <v>359</v>
      </c>
      <c r="B225" s="81" t="s">
        <v>360</v>
      </c>
      <c r="C225" s="22">
        <f>[16]B!$C$2764</f>
        <v>0</v>
      </c>
      <c r="D225" s="22">
        <f>[16]B!$E$2764</f>
        <v>0</v>
      </c>
      <c r="E225" s="129">
        <f>[16]B!$AL$2764</f>
        <v>0</v>
      </c>
      <c r="F225" s="7"/>
      <c r="G225" s="7"/>
      <c r="H225" s="7"/>
      <c r="I225" s="7"/>
      <c r="J225" s="7"/>
      <c r="K225" s="7"/>
      <c r="L225" s="7"/>
    </row>
    <row r="226" spans="1:12" s="3" customFormat="1" ht="15" customHeight="1" x14ac:dyDescent="0.15">
      <c r="A226" s="25" t="s">
        <v>361</v>
      </c>
      <c r="B226" s="81" t="s">
        <v>362</v>
      </c>
      <c r="C226" s="22">
        <f>[16]B!$C$2765</f>
        <v>0</v>
      </c>
      <c r="D226" s="22">
        <f>[16]B!$E$2765</f>
        <v>0</v>
      </c>
      <c r="E226" s="129">
        <f>[16]B!$AL$2765</f>
        <v>0</v>
      </c>
      <c r="F226" s="7"/>
      <c r="G226" s="7"/>
      <c r="H226" s="7"/>
      <c r="I226" s="7"/>
      <c r="J226" s="7"/>
      <c r="K226" s="7"/>
      <c r="L226" s="7"/>
    </row>
    <row r="227" spans="1:12" s="3" customFormat="1" ht="15" customHeight="1" x14ac:dyDescent="0.15">
      <c r="A227" s="25" t="s">
        <v>363</v>
      </c>
      <c r="B227" s="81" t="s">
        <v>364</v>
      </c>
      <c r="C227" s="22">
        <f>[16]B!$C$2766</f>
        <v>0</v>
      </c>
      <c r="D227" s="22">
        <f>[16]B!$E$2766</f>
        <v>0</v>
      </c>
      <c r="E227" s="129">
        <f>[16]B!$AL$2766</f>
        <v>0</v>
      </c>
      <c r="F227" s="7"/>
      <c r="G227" s="7"/>
      <c r="H227" s="7"/>
      <c r="I227" s="7"/>
      <c r="J227" s="7"/>
      <c r="K227" s="7"/>
      <c r="L227" s="7"/>
    </row>
    <row r="228" spans="1:12" s="3" customFormat="1" ht="15" customHeight="1" x14ac:dyDescent="0.15">
      <c r="A228" s="25" t="s">
        <v>365</v>
      </c>
      <c r="B228" s="81" t="s">
        <v>366</v>
      </c>
      <c r="C228" s="22">
        <f>[16]B!$C$2767</f>
        <v>0</v>
      </c>
      <c r="D228" s="22">
        <f>[16]B!$E$2767</f>
        <v>0</v>
      </c>
      <c r="E228" s="129">
        <f>[16]B!$AL$2767</f>
        <v>0</v>
      </c>
      <c r="F228" s="7"/>
      <c r="G228" s="7"/>
      <c r="H228" s="7"/>
      <c r="I228" s="7"/>
      <c r="J228" s="7"/>
      <c r="K228" s="7"/>
      <c r="L228" s="7"/>
    </row>
    <row r="229" spans="1:12" s="3" customFormat="1" ht="15" customHeight="1" x14ac:dyDescent="0.15">
      <c r="A229" s="25" t="s">
        <v>367</v>
      </c>
      <c r="B229" s="81" t="s">
        <v>368</v>
      </c>
      <c r="C229" s="22">
        <f>[16]B!$C$2768</f>
        <v>0</v>
      </c>
      <c r="D229" s="22">
        <f>[16]B!$E$2768</f>
        <v>0</v>
      </c>
      <c r="E229" s="129">
        <f>[16]B!$AL$2768</f>
        <v>0</v>
      </c>
      <c r="F229" s="7"/>
      <c r="G229" s="7"/>
      <c r="H229" s="7"/>
      <c r="I229" s="7"/>
      <c r="J229" s="7"/>
      <c r="K229" s="7"/>
      <c r="L229" s="7"/>
    </row>
    <row r="230" spans="1:12" s="3" customFormat="1" ht="15" customHeight="1" x14ac:dyDescent="0.15">
      <c r="A230" s="25" t="s">
        <v>369</v>
      </c>
      <c r="B230" s="81" t="s">
        <v>370</v>
      </c>
      <c r="C230" s="22">
        <f>[16]B!$C$2769</f>
        <v>0</v>
      </c>
      <c r="D230" s="22">
        <f>[16]B!$E$2769</f>
        <v>0</v>
      </c>
      <c r="E230" s="129">
        <f>[16]B!$AL$2769</f>
        <v>0</v>
      </c>
      <c r="F230" s="7"/>
      <c r="G230" s="7"/>
      <c r="H230" s="7"/>
      <c r="I230" s="7"/>
      <c r="J230" s="7"/>
      <c r="K230" s="7"/>
      <c r="L230" s="7"/>
    </row>
    <row r="231" spans="1:12" s="3" customFormat="1" ht="15" customHeight="1" x14ac:dyDescent="0.15">
      <c r="A231" s="25" t="s">
        <v>371</v>
      </c>
      <c r="B231" s="81" t="s">
        <v>372</v>
      </c>
      <c r="C231" s="22">
        <f>[16]B!$C$2770</f>
        <v>0</v>
      </c>
      <c r="D231" s="22">
        <f>[16]B!$E$2770</f>
        <v>0</v>
      </c>
      <c r="E231" s="129">
        <f>[16]B!$AL$2770</f>
        <v>0</v>
      </c>
      <c r="F231" s="7"/>
      <c r="G231" s="7"/>
      <c r="H231" s="7"/>
      <c r="I231" s="7"/>
      <c r="J231" s="7"/>
      <c r="K231" s="7"/>
      <c r="L231" s="7"/>
    </row>
    <row r="232" spans="1:12" s="3" customFormat="1" ht="15" customHeight="1" x14ac:dyDescent="0.15">
      <c r="A232" s="25" t="s">
        <v>373</v>
      </c>
      <c r="B232" s="81" t="s">
        <v>374</v>
      </c>
      <c r="C232" s="22">
        <f>[16]B!$C$2771</f>
        <v>0</v>
      </c>
      <c r="D232" s="22">
        <f>[16]B!$E$2771</f>
        <v>0</v>
      </c>
      <c r="E232" s="129">
        <f>[16]B!$AL$2771</f>
        <v>0</v>
      </c>
      <c r="F232" s="7"/>
      <c r="G232" s="7"/>
      <c r="H232" s="7"/>
      <c r="I232" s="7"/>
      <c r="J232" s="7"/>
      <c r="K232" s="7"/>
      <c r="L232" s="7"/>
    </row>
    <row r="233" spans="1:12" s="3" customFormat="1" ht="15" customHeight="1" x14ac:dyDescent="0.15">
      <c r="A233" s="25" t="s">
        <v>375</v>
      </c>
      <c r="B233" s="81" t="s">
        <v>376</v>
      </c>
      <c r="C233" s="22">
        <f>[16]B!$C$2772</f>
        <v>0</v>
      </c>
      <c r="D233" s="22">
        <f>[16]B!$E$2772</f>
        <v>0</v>
      </c>
      <c r="E233" s="129">
        <f>[16]B!$AL$2772</f>
        <v>0</v>
      </c>
      <c r="F233" s="7"/>
      <c r="G233" s="7"/>
      <c r="H233" s="7"/>
      <c r="I233" s="7"/>
      <c r="J233" s="7"/>
      <c r="K233" s="7"/>
      <c r="L233" s="7"/>
    </row>
    <row r="234" spans="1:12" s="3" customFormat="1" ht="15" customHeight="1" x14ac:dyDescent="0.15">
      <c r="A234" s="25" t="s">
        <v>377</v>
      </c>
      <c r="B234" s="81" t="s">
        <v>378</v>
      </c>
      <c r="C234" s="22">
        <f>[16]B!$C$2773</f>
        <v>0</v>
      </c>
      <c r="D234" s="22">
        <f>[16]B!$E$2773</f>
        <v>0</v>
      </c>
      <c r="E234" s="129">
        <f>[16]B!$AL$2773</f>
        <v>0</v>
      </c>
      <c r="F234" s="7"/>
      <c r="G234" s="7"/>
      <c r="H234" s="7"/>
      <c r="I234" s="7"/>
      <c r="J234" s="7"/>
      <c r="K234" s="7"/>
      <c r="L234" s="7"/>
    </row>
    <row r="235" spans="1:12" s="3" customFormat="1" ht="15" customHeight="1" x14ac:dyDescent="0.15">
      <c r="A235" s="25" t="s">
        <v>379</v>
      </c>
      <c r="B235" s="81" t="s">
        <v>380</v>
      </c>
      <c r="C235" s="22">
        <f>[16]B!$C$2774</f>
        <v>0</v>
      </c>
      <c r="D235" s="22">
        <f>[16]B!$E$2774</f>
        <v>0</v>
      </c>
      <c r="E235" s="129">
        <f>[16]B!$AL$2774</f>
        <v>0</v>
      </c>
      <c r="F235" s="7"/>
      <c r="G235" s="7"/>
      <c r="H235" s="7"/>
      <c r="I235" s="7"/>
      <c r="J235" s="7"/>
      <c r="K235" s="7"/>
      <c r="L235" s="7"/>
    </row>
    <row r="236" spans="1:12" s="3" customFormat="1" ht="15" customHeight="1" x14ac:dyDescent="0.15">
      <c r="A236" s="25" t="s">
        <v>381</v>
      </c>
      <c r="B236" s="81" t="s">
        <v>382</v>
      </c>
      <c r="C236" s="22">
        <f>[16]B!$C$2775</f>
        <v>0</v>
      </c>
      <c r="D236" s="22">
        <f>[16]B!$E$2775</f>
        <v>0</v>
      </c>
      <c r="E236" s="129">
        <f>[16]B!$AL$2775</f>
        <v>0</v>
      </c>
      <c r="F236" s="7"/>
      <c r="G236" s="7"/>
      <c r="H236" s="7"/>
      <c r="I236" s="7"/>
      <c r="J236" s="7"/>
      <c r="K236" s="7"/>
      <c r="L236" s="7"/>
    </row>
    <row r="237" spans="1:12" s="3" customFormat="1" ht="15" customHeight="1" x14ac:dyDescent="0.15">
      <c r="A237" s="38" t="s">
        <v>383</v>
      </c>
      <c r="B237" s="108" t="s">
        <v>384</v>
      </c>
      <c r="C237" s="151">
        <f>[16]B!$C$2776</f>
        <v>0</v>
      </c>
      <c r="D237" s="151">
        <f>[16]B!$E$2776</f>
        <v>0</v>
      </c>
      <c r="E237" s="129">
        <f>[16]B!$AL$2776</f>
        <v>0</v>
      </c>
      <c r="F237" s="7"/>
      <c r="G237" s="7"/>
      <c r="H237" s="7"/>
      <c r="I237" s="7"/>
      <c r="J237" s="7"/>
      <c r="K237" s="7"/>
      <c r="L237" s="7"/>
    </row>
    <row r="238" spans="1:12" s="3" customFormat="1" ht="15" customHeight="1" x14ac:dyDescent="0.15">
      <c r="A238" s="122"/>
      <c r="B238" s="40" t="s">
        <v>385</v>
      </c>
      <c r="C238" s="172">
        <f>SUM(C239:C244)</f>
        <v>162</v>
      </c>
      <c r="D238" s="172">
        <f>SUM(D239:D244)</f>
        <v>162</v>
      </c>
      <c r="E238" s="164">
        <f>SUM(E239:E244)</f>
        <v>6408720</v>
      </c>
      <c r="F238" s="7"/>
      <c r="G238" s="7"/>
      <c r="H238" s="7"/>
      <c r="I238" s="7"/>
      <c r="J238" s="7"/>
      <c r="K238" s="7"/>
      <c r="L238" s="7"/>
    </row>
    <row r="239" spans="1:12" s="3" customFormat="1" ht="15" customHeight="1" x14ac:dyDescent="0.15">
      <c r="A239" s="20" t="s">
        <v>386</v>
      </c>
      <c r="B239" s="78" t="s">
        <v>387</v>
      </c>
      <c r="C239" s="150">
        <f>[16]B!$C$2777</f>
        <v>0</v>
      </c>
      <c r="D239" s="150">
        <f>[16]B!$E$2777</f>
        <v>0</v>
      </c>
      <c r="E239" s="129">
        <f>[16]B!$AL$2777</f>
        <v>0</v>
      </c>
      <c r="F239" s="7"/>
      <c r="G239" s="7"/>
      <c r="H239" s="7"/>
      <c r="I239" s="7"/>
      <c r="J239" s="7"/>
      <c r="K239" s="7"/>
      <c r="L239" s="7"/>
    </row>
    <row r="240" spans="1:12" s="3" customFormat="1" ht="15" customHeight="1" x14ac:dyDescent="0.15">
      <c r="A240" s="25" t="s">
        <v>388</v>
      </c>
      <c r="B240" s="81" t="s">
        <v>389</v>
      </c>
      <c r="C240" s="22">
        <f>[16]B!$C$2778</f>
        <v>0</v>
      </c>
      <c r="D240" s="22">
        <f>[16]B!$E$2778</f>
        <v>0</v>
      </c>
      <c r="E240" s="129">
        <f>[16]B!$AL$2778</f>
        <v>0</v>
      </c>
      <c r="F240" s="7"/>
      <c r="G240" s="7"/>
      <c r="H240" s="7"/>
      <c r="I240" s="7"/>
      <c r="J240" s="7"/>
      <c r="K240" s="7"/>
      <c r="L240" s="7"/>
    </row>
    <row r="241" spans="1:12" s="3" customFormat="1" ht="15" customHeight="1" x14ac:dyDescent="0.15">
      <c r="A241" s="25" t="s">
        <v>390</v>
      </c>
      <c r="B241" s="81" t="s">
        <v>391</v>
      </c>
      <c r="C241" s="22">
        <f>[16]B!$C$2779</f>
        <v>0</v>
      </c>
      <c r="D241" s="22">
        <f>[16]B!$E$2779</f>
        <v>0</v>
      </c>
      <c r="E241" s="129">
        <f>[16]B!$AL$2779</f>
        <v>0</v>
      </c>
      <c r="F241" s="7"/>
      <c r="G241" s="7"/>
      <c r="H241" s="7"/>
      <c r="I241" s="7"/>
      <c r="J241" s="7"/>
      <c r="K241" s="7"/>
      <c r="L241" s="7"/>
    </row>
    <row r="242" spans="1:12" s="3" customFormat="1" ht="15" customHeight="1" x14ac:dyDescent="0.15">
      <c r="A242" s="25" t="s">
        <v>392</v>
      </c>
      <c r="B242" s="81" t="s">
        <v>393</v>
      </c>
      <c r="C242" s="22">
        <f>[16]B!$C$2780</f>
        <v>0</v>
      </c>
      <c r="D242" s="22">
        <f>[16]B!$E$2780</f>
        <v>0</v>
      </c>
      <c r="E242" s="129">
        <f>[16]B!$AL$2780</f>
        <v>0</v>
      </c>
      <c r="F242" s="7"/>
      <c r="G242" s="7"/>
      <c r="H242" s="7"/>
      <c r="I242" s="7"/>
      <c r="J242" s="7"/>
      <c r="K242" s="7"/>
      <c r="L242" s="7"/>
    </row>
    <row r="243" spans="1:12" s="3" customFormat="1" ht="15" customHeight="1" x14ac:dyDescent="0.15">
      <c r="A243" s="25" t="s">
        <v>394</v>
      </c>
      <c r="B243" s="81" t="s">
        <v>395</v>
      </c>
      <c r="C243" s="22">
        <f>[16]B!$C$2781</f>
        <v>0</v>
      </c>
      <c r="D243" s="22">
        <f>[16]B!$E$2781</f>
        <v>0</v>
      </c>
      <c r="E243" s="129">
        <f>[16]B!$AL$2781</f>
        <v>0</v>
      </c>
      <c r="F243" s="7"/>
      <c r="G243" s="7"/>
      <c r="H243" s="7"/>
      <c r="I243" s="7"/>
      <c r="J243" s="7"/>
      <c r="K243" s="7"/>
      <c r="L243" s="7"/>
    </row>
    <row r="244" spans="1:12" s="3" customFormat="1" ht="15" customHeight="1" x14ac:dyDescent="0.15">
      <c r="A244" s="38" t="s">
        <v>396</v>
      </c>
      <c r="B244" s="108" t="s">
        <v>397</v>
      </c>
      <c r="C244" s="65">
        <f>[16]B!$C$2782</f>
        <v>162</v>
      </c>
      <c r="D244" s="65">
        <f>[16]B!$E$2782</f>
        <v>162</v>
      </c>
      <c r="E244" s="129">
        <f>[16]B!$AL$2782</f>
        <v>6408720</v>
      </c>
      <c r="F244" s="7"/>
      <c r="G244" s="7"/>
      <c r="H244" s="7"/>
      <c r="I244" s="7"/>
      <c r="J244" s="7"/>
      <c r="K244" s="7"/>
      <c r="L244" s="7"/>
    </row>
    <row r="245" spans="1:12" s="3" customFormat="1" ht="15" customHeight="1" x14ac:dyDescent="0.15">
      <c r="A245" s="122"/>
      <c r="B245" s="109" t="s">
        <v>398</v>
      </c>
      <c r="C245" s="172">
        <f>SUM(C246:C252)</f>
        <v>0</v>
      </c>
      <c r="D245" s="172"/>
      <c r="E245" s="164"/>
      <c r="F245" s="7"/>
      <c r="G245" s="7"/>
      <c r="H245" s="7"/>
      <c r="I245" s="7"/>
      <c r="J245" s="7"/>
      <c r="K245" s="7"/>
      <c r="L245" s="7"/>
    </row>
    <row r="246" spans="1:12" s="3" customFormat="1" ht="15" customHeight="1" x14ac:dyDescent="0.15">
      <c r="A246" s="20"/>
      <c r="B246" s="176" t="s">
        <v>399</v>
      </c>
      <c r="C246" s="134">
        <f>[16]B!$C$2785</f>
        <v>0</v>
      </c>
      <c r="D246" s="177"/>
      <c r="E246" s="178"/>
      <c r="F246" s="7"/>
      <c r="G246" s="7"/>
      <c r="H246" s="7"/>
      <c r="I246" s="7"/>
      <c r="J246" s="7"/>
      <c r="K246" s="7"/>
      <c r="L246" s="7"/>
    </row>
    <row r="247" spans="1:12" s="3" customFormat="1" ht="15" customHeight="1" x14ac:dyDescent="0.15">
      <c r="A247" s="25"/>
      <c r="B247" s="179" t="s">
        <v>400</v>
      </c>
      <c r="C247" s="135">
        <f>[16]B!$C$2786</f>
        <v>0</v>
      </c>
      <c r="D247" s="141"/>
      <c r="E247" s="142"/>
      <c r="F247" s="7"/>
      <c r="G247" s="7"/>
      <c r="H247" s="7"/>
      <c r="I247" s="7"/>
      <c r="J247" s="7"/>
      <c r="K247" s="7"/>
      <c r="L247" s="7"/>
    </row>
    <row r="248" spans="1:12" s="3" customFormat="1" ht="15" customHeight="1" x14ac:dyDescent="0.15">
      <c r="A248" s="25"/>
      <c r="B248" s="179" t="s">
        <v>401</v>
      </c>
      <c r="C248" s="135">
        <f>[16]B!$C$2787</f>
        <v>0</v>
      </c>
      <c r="D248" s="141"/>
      <c r="E248" s="142"/>
      <c r="F248" s="7"/>
      <c r="G248" s="7"/>
      <c r="H248" s="7"/>
      <c r="I248" s="7"/>
      <c r="J248" s="7"/>
      <c r="K248" s="7"/>
      <c r="L248" s="7"/>
    </row>
    <row r="249" spans="1:12" s="3" customFormat="1" ht="15" customHeight="1" x14ac:dyDescent="0.15">
      <c r="A249" s="25"/>
      <c r="B249" s="179" t="s">
        <v>402</v>
      </c>
      <c r="C249" s="135">
        <f>[16]B!$C$2788</f>
        <v>0</v>
      </c>
      <c r="D249" s="141"/>
      <c r="E249" s="142"/>
      <c r="F249" s="7"/>
      <c r="G249" s="7"/>
      <c r="H249" s="7"/>
      <c r="I249" s="7"/>
      <c r="J249" s="7"/>
      <c r="K249" s="7"/>
      <c r="L249" s="7"/>
    </row>
    <row r="250" spans="1:12" s="3" customFormat="1" ht="15" customHeight="1" x14ac:dyDescent="0.15">
      <c r="A250" s="25"/>
      <c r="B250" s="179" t="s">
        <v>403</v>
      </c>
      <c r="C250" s="135">
        <f>[16]B!$C$2789</f>
        <v>0</v>
      </c>
      <c r="D250" s="141"/>
      <c r="E250" s="142"/>
      <c r="F250" s="7"/>
      <c r="G250" s="7"/>
      <c r="H250" s="7"/>
      <c r="I250" s="7"/>
      <c r="J250" s="7"/>
      <c r="K250" s="7"/>
      <c r="L250" s="7"/>
    </row>
    <row r="251" spans="1:12" s="3" customFormat="1" ht="15" customHeight="1" x14ac:dyDescent="0.15">
      <c r="A251" s="25"/>
      <c r="B251" s="179" t="s">
        <v>404</v>
      </c>
      <c r="C251" s="135">
        <f>[16]B!$C$2790</f>
        <v>0</v>
      </c>
      <c r="D251" s="141"/>
      <c r="E251" s="142"/>
      <c r="F251" s="7"/>
      <c r="G251" s="7"/>
      <c r="H251" s="7"/>
      <c r="I251" s="7"/>
      <c r="J251" s="7"/>
      <c r="K251" s="7"/>
      <c r="L251" s="7"/>
    </row>
    <row r="252" spans="1:12" s="3" customFormat="1" ht="15" customHeight="1" x14ac:dyDescent="0.15">
      <c r="A252" s="38"/>
      <c r="B252" s="180" t="s">
        <v>405</v>
      </c>
      <c r="C252" s="136">
        <f>[16]B!$C$2791</f>
        <v>0</v>
      </c>
      <c r="D252" s="181"/>
      <c r="E252" s="182"/>
      <c r="F252" s="7"/>
      <c r="G252" s="7"/>
      <c r="H252" s="7"/>
      <c r="I252" s="7"/>
      <c r="J252" s="7"/>
      <c r="K252" s="7"/>
      <c r="L252" s="7"/>
    </row>
    <row r="253" spans="1:12" s="3" customFormat="1" ht="15" customHeight="1" x14ac:dyDescent="0.15">
      <c r="A253" s="122"/>
      <c r="B253" s="183" t="s">
        <v>406</v>
      </c>
      <c r="C253" s="139">
        <f>+C254</f>
        <v>0</v>
      </c>
      <c r="D253" s="542"/>
      <c r="E253" s="543"/>
      <c r="F253" s="7"/>
      <c r="G253" s="7"/>
      <c r="H253" s="7"/>
      <c r="I253" s="7"/>
      <c r="J253" s="7"/>
      <c r="K253" s="7"/>
      <c r="L253" s="7"/>
    </row>
    <row r="254" spans="1:12" s="3" customFormat="1" ht="15" customHeight="1" x14ac:dyDescent="0.15">
      <c r="A254" s="122"/>
      <c r="B254" s="185" t="s">
        <v>407</v>
      </c>
      <c r="C254" s="139">
        <f>[16]B!$C$2812</f>
        <v>0</v>
      </c>
      <c r="D254" s="544"/>
      <c r="E254" s="545"/>
      <c r="F254" s="7"/>
      <c r="G254" s="7"/>
      <c r="H254" s="7"/>
      <c r="I254" s="7"/>
      <c r="J254" s="7"/>
      <c r="K254" s="7"/>
      <c r="L254" s="7"/>
    </row>
    <row r="255" spans="1:12" s="3" customFormat="1" ht="15" customHeight="1" x14ac:dyDescent="0.15">
      <c r="A255" s="122"/>
      <c r="B255" s="186" t="s">
        <v>104</v>
      </c>
      <c r="C255" s="187">
        <f>SUM(C204+C219+C238+C245+C253)</f>
        <v>162</v>
      </c>
      <c r="D255" s="187">
        <f>SUM(D204+D219+D238)</f>
        <v>162</v>
      </c>
      <c r="E255" s="164">
        <f>SUM(E204+E219+E238)</f>
        <v>6408720</v>
      </c>
      <c r="F255" s="7"/>
      <c r="G255" s="7"/>
      <c r="H255" s="7"/>
      <c r="I255" s="7"/>
      <c r="J255" s="7"/>
      <c r="K255" s="7"/>
      <c r="L255" s="7"/>
    </row>
    <row r="256" spans="1:12" s="3" customFormat="1" ht="24.95" customHeight="1" x14ac:dyDescent="0.15">
      <c r="A256" s="165" t="s">
        <v>408</v>
      </c>
      <c r="B256" s="166"/>
      <c r="C256" s="167"/>
      <c r="D256" s="167"/>
      <c r="E256" s="168"/>
      <c r="F256" s="7"/>
      <c r="G256" s="7"/>
      <c r="H256" s="7"/>
      <c r="I256" s="7"/>
      <c r="J256" s="7"/>
      <c r="K256" s="7"/>
      <c r="L256" s="7"/>
    </row>
    <row r="257" spans="1:22" s="3" customFormat="1" ht="30" customHeight="1" x14ac:dyDescent="0.15">
      <c r="A257" s="13" t="s">
        <v>5</v>
      </c>
      <c r="B257" s="639" t="s">
        <v>409</v>
      </c>
      <c r="C257" s="73" t="s">
        <v>7</v>
      </c>
      <c r="D257" s="159" t="s">
        <v>8</v>
      </c>
      <c r="E257" s="73" t="s">
        <v>9</v>
      </c>
      <c r="F257" s="7"/>
      <c r="G257" s="7"/>
      <c r="H257" s="7"/>
      <c r="I257" s="7"/>
      <c r="J257" s="7"/>
      <c r="K257" s="7"/>
      <c r="L257" s="7"/>
    </row>
    <row r="258" spans="1:22" s="3" customFormat="1" ht="15" customHeight="1" x14ac:dyDescent="0.15">
      <c r="A258" s="20" t="s">
        <v>410</v>
      </c>
      <c r="B258" s="176" t="s">
        <v>411</v>
      </c>
      <c r="C258" s="188">
        <f>[16]B!$C$2814</f>
        <v>11</v>
      </c>
      <c r="D258" s="188">
        <f>[16]B!$E$2814</f>
        <v>11</v>
      </c>
      <c r="E258" s="56">
        <f>[16]B!$AL$2814</f>
        <v>85690</v>
      </c>
      <c r="F258" s="7"/>
      <c r="G258" s="7"/>
      <c r="H258" s="7"/>
      <c r="I258" s="7"/>
      <c r="J258" s="7"/>
      <c r="K258" s="7"/>
      <c r="L258" s="7"/>
    </row>
    <row r="259" spans="1:22" s="3" customFormat="1" ht="15" customHeight="1" x14ac:dyDescent="0.15">
      <c r="A259" s="25" t="s">
        <v>412</v>
      </c>
      <c r="B259" s="179" t="s">
        <v>413</v>
      </c>
      <c r="C259" s="189">
        <f>[16]B!$C$2815</f>
        <v>0</v>
      </c>
      <c r="D259" s="189">
        <f>[16]B!$E$2815</f>
        <v>0</v>
      </c>
      <c r="E259" s="58">
        <f>[16]B!$AL$2815</f>
        <v>0</v>
      </c>
      <c r="F259" s="7"/>
      <c r="G259" s="7"/>
      <c r="H259" s="7"/>
      <c r="I259" s="7"/>
      <c r="J259" s="7"/>
      <c r="K259" s="7"/>
      <c r="L259" s="7"/>
    </row>
    <row r="260" spans="1:22" s="3" customFormat="1" ht="15" customHeight="1" x14ac:dyDescent="0.15">
      <c r="A260" s="25" t="s">
        <v>414</v>
      </c>
      <c r="B260" s="179" t="s">
        <v>415</v>
      </c>
      <c r="C260" s="189">
        <f>[16]B!$C$2816</f>
        <v>0</v>
      </c>
      <c r="D260" s="189">
        <f>[16]B!$E$2816</f>
        <v>0</v>
      </c>
      <c r="E260" s="58">
        <f>[16]B!$AL$2816</f>
        <v>0</v>
      </c>
      <c r="F260" s="7"/>
      <c r="G260" s="7"/>
      <c r="H260" s="7"/>
      <c r="I260" s="7"/>
      <c r="J260" s="7"/>
      <c r="K260" s="7"/>
      <c r="L260" s="7"/>
    </row>
    <row r="261" spans="1:22" s="3" customFormat="1" ht="15" customHeight="1" x14ac:dyDescent="0.15">
      <c r="A261" s="25" t="s">
        <v>416</v>
      </c>
      <c r="B261" s="179" t="s">
        <v>417</v>
      </c>
      <c r="C261" s="189">
        <f>[16]B!$C$2817</f>
        <v>0</v>
      </c>
      <c r="D261" s="189">
        <f>[16]B!$E$2817</f>
        <v>0</v>
      </c>
      <c r="E261" s="58">
        <f>[16]B!$AL$2817</f>
        <v>0</v>
      </c>
      <c r="F261" s="7"/>
      <c r="G261" s="7"/>
      <c r="H261" s="7"/>
      <c r="I261" s="7"/>
      <c r="J261" s="7"/>
      <c r="K261" s="7"/>
      <c r="L261" s="7"/>
    </row>
    <row r="262" spans="1:22" s="3" customFormat="1" ht="15" customHeight="1" x14ac:dyDescent="0.15">
      <c r="A262" s="38" t="s">
        <v>418</v>
      </c>
      <c r="B262" s="180" t="s">
        <v>419</v>
      </c>
      <c r="C262" s="190">
        <f>[16]B!$C$2818</f>
        <v>0</v>
      </c>
      <c r="D262" s="190">
        <f>[16]B!$E$2818</f>
        <v>0</v>
      </c>
      <c r="E262" s="191">
        <f>[16]B!$AL$2818</f>
        <v>0</v>
      </c>
      <c r="F262" s="7"/>
      <c r="G262" s="7"/>
      <c r="H262" s="7"/>
      <c r="I262" s="7"/>
      <c r="J262" s="7"/>
      <c r="K262" s="7"/>
      <c r="L262" s="7"/>
    </row>
    <row r="263" spans="1:22" s="3" customFormat="1" ht="15" customHeight="1" x14ac:dyDescent="0.15">
      <c r="A263" s="122"/>
      <c r="B263" s="192" t="s">
        <v>420</v>
      </c>
      <c r="C263" s="193">
        <f>SUM(C258:C262)</f>
        <v>11</v>
      </c>
      <c r="D263" s="193">
        <f>SUM(D258:D262)</f>
        <v>11</v>
      </c>
      <c r="E263" s="164">
        <f>SUM(E258:E262)</f>
        <v>85690</v>
      </c>
      <c r="F263" s="7"/>
      <c r="G263" s="7"/>
      <c r="H263" s="7"/>
      <c r="I263" s="7"/>
      <c r="J263" s="7"/>
      <c r="K263" s="7"/>
      <c r="L263" s="7"/>
    </row>
    <row r="264" spans="1:22" s="196" customFormat="1" ht="24.95" customHeight="1" x14ac:dyDescent="0.15">
      <c r="A264" s="873" t="s">
        <v>421</v>
      </c>
      <c r="B264" s="873"/>
      <c r="C264" s="194"/>
      <c r="D264" s="194"/>
      <c r="E264" s="195"/>
    </row>
    <row r="265" spans="1:22" s="3" customFormat="1" ht="35.1" customHeight="1" x14ac:dyDescent="0.15">
      <c r="A265" s="13" t="s">
        <v>5</v>
      </c>
      <c r="B265" s="639" t="s">
        <v>422</v>
      </c>
      <c r="C265" s="73" t="s">
        <v>7</v>
      </c>
      <c r="D265" s="159" t="s">
        <v>8</v>
      </c>
      <c r="E265" s="73" t="s">
        <v>9</v>
      </c>
      <c r="F265" s="7"/>
      <c r="G265" s="7"/>
      <c r="H265" s="7"/>
      <c r="I265" s="7"/>
      <c r="J265" s="7"/>
      <c r="K265" s="7"/>
      <c r="L265" s="7"/>
    </row>
    <row r="266" spans="1:22" s="3" customFormat="1" ht="15" customHeight="1" x14ac:dyDescent="0.15">
      <c r="A266" s="20" t="s">
        <v>423</v>
      </c>
      <c r="B266" s="176" t="s">
        <v>424</v>
      </c>
      <c r="C266" s="188">
        <f>[16]B!$C$2598</f>
        <v>142</v>
      </c>
      <c r="D266" s="188">
        <f>[16]B!$E$2598</f>
        <v>142</v>
      </c>
      <c r="E266" s="56">
        <f>[16]B!$AL$2598</f>
        <v>2956440</v>
      </c>
      <c r="F266" s="7"/>
      <c r="G266" s="7"/>
      <c r="H266" s="7"/>
      <c r="I266" s="7"/>
      <c r="J266" s="7"/>
      <c r="K266" s="7"/>
      <c r="L266" s="7"/>
    </row>
    <row r="267" spans="1:22" s="3" customFormat="1" ht="15" customHeight="1" x14ac:dyDescent="0.15">
      <c r="A267" s="25" t="s">
        <v>425</v>
      </c>
      <c r="B267" s="179" t="s">
        <v>426</v>
      </c>
      <c r="C267" s="189">
        <f>[16]B!$C$2599</f>
        <v>241</v>
      </c>
      <c r="D267" s="189">
        <f>[16]B!$E$2599</f>
        <v>241</v>
      </c>
      <c r="E267" s="58">
        <f>[16]B!$AL$2599</f>
        <v>15785500</v>
      </c>
      <c r="F267" s="7"/>
      <c r="G267" s="7"/>
      <c r="H267" s="7"/>
      <c r="I267" s="7"/>
      <c r="J267" s="7"/>
      <c r="K267" s="7"/>
      <c r="L267" s="7"/>
    </row>
    <row r="268" spans="1:22" s="3" customFormat="1" ht="15" customHeight="1" x14ac:dyDescent="0.15">
      <c r="A268" s="25" t="s">
        <v>427</v>
      </c>
      <c r="B268" s="179" t="s">
        <v>428</v>
      </c>
      <c r="C268" s="189">
        <f>[16]B!$C$2600</f>
        <v>0</v>
      </c>
      <c r="D268" s="189">
        <f>[16]B!$E$2600</f>
        <v>0</v>
      </c>
      <c r="E268" s="58">
        <f>[16]B!$AL$2600</f>
        <v>0</v>
      </c>
      <c r="F268" s="7"/>
      <c r="G268" s="7"/>
      <c r="H268" s="7"/>
      <c r="I268" s="7"/>
      <c r="J268" s="7"/>
      <c r="K268" s="7"/>
      <c r="L268" s="7"/>
    </row>
    <row r="269" spans="1:22" s="3" customFormat="1" ht="15" customHeight="1" x14ac:dyDescent="0.15">
      <c r="A269" s="25" t="s">
        <v>429</v>
      </c>
      <c r="B269" s="179" t="s">
        <v>430</v>
      </c>
      <c r="C269" s="189">
        <f>[16]B!$C$2601</f>
        <v>267</v>
      </c>
      <c r="D269" s="189">
        <f>[16]B!$E$2601</f>
        <v>267</v>
      </c>
      <c r="E269" s="58">
        <f>[16]B!$AL$2601</f>
        <v>760950</v>
      </c>
      <c r="F269" s="7"/>
      <c r="G269" s="7"/>
      <c r="H269" s="7"/>
      <c r="I269" s="7"/>
      <c r="J269" s="7"/>
      <c r="K269" s="7"/>
      <c r="L269" s="7"/>
    </row>
    <row r="270" spans="1:22" s="3" customFormat="1" ht="15" customHeight="1" x14ac:dyDescent="0.15">
      <c r="A270" s="25" t="s">
        <v>431</v>
      </c>
      <c r="B270" s="179" t="s">
        <v>432</v>
      </c>
      <c r="C270" s="189">
        <f>[16]B!$C$2602</f>
        <v>0</v>
      </c>
      <c r="D270" s="189">
        <f>[16]B!$E$2602</f>
        <v>0</v>
      </c>
      <c r="E270" s="58">
        <f>[16]B!$AL$2602</f>
        <v>0</v>
      </c>
      <c r="F270" s="7"/>
      <c r="G270" s="7"/>
      <c r="H270" s="7"/>
      <c r="I270" s="7"/>
      <c r="J270" s="7"/>
      <c r="K270" s="7"/>
      <c r="L270" s="7"/>
    </row>
    <row r="271" spans="1:22" s="3" customFormat="1" ht="15" customHeight="1" x14ac:dyDescent="0.15">
      <c r="A271" s="25" t="s">
        <v>433</v>
      </c>
      <c r="B271" s="179" t="s">
        <v>434</v>
      </c>
      <c r="C271" s="189">
        <f>[16]B!$C$2603</f>
        <v>0</v>
      </c>
      <c r="D271" s="189">
        <f>[16]B!$E$2603</f>
        <v>0</v>
      </c>
      <c r="E271" s="58">
        <f>[16]B!$AL$2603</f>
        <v>0</v>
      </c>
      <c r="F271" s="7"/>
      <c r="G271" s="7"/>
      <c r="H271" s="7"/>
      <c r="I271" s="7"/>
      <c r="J271" s="7"/>
      <c r="K271" s="7"/>
      <c r="L271" s="7"/>
      <c r="V271" s="197"/>
    </row>
    <row r="272" spans="1:22" s="3" customFormat="1" ht="15" customHeight="1" x14ac:dyDescent="0.15">
      <c r="A272" s="38" t="s">
        <v>435</v>
      </c>
      <c r="B272" s="180" t="s">
        <v>436</v>
      </c>
      <c r="C272" s="190">
        <f>[16]B!$C$2604</f>
        <v>0</v>
      </c>
      <c r="D272" s="190">
        <f>[16]B!$E$2604</f>
        <v>0</v>
      </c>
      <c r="E272" s="191">
        <f>[16]B!$AL$2604</f>
        <v>0</v>
      </c>
      <c r="F272" s="7"/>
      <c r="G272" s="7"/>
      <c r="H272" s="7"/>
      <c r="I272" s="7"/>
      <c r="J272" s="7"/>
      <c r="K272" s="7"/>
      <c r="L272" s="7"/>
      <c r="V272" s="197"/>
    </row>
    <row r="273" spans="1:22" s="3" customFormat="1" ht="15" customHeight="1" x14ac:dyDescent="0.15">
      <c r="A273" s="122"/>
      <c r="B273" s="192" t="s">
        <v>437</v>
      </c>
      <c r="C273" s="198">
        <f>SUM(C266:C272)</f>
        <v>650</v>
      </c>
      <c r="D273" s="198">
        <f>SUM(D266:D272)</f>
        <v>650</v>
      </c>
      <c r="E273" s="164">
        <f>SUM(E266:E272)</f>
        <v>19502890</v>
      </c>
      <c r="F273" s="7"/>
      <c r="G273" s="7"/>
      <c r="H273" s="7"/>
      <c r="I273" s="7"/>
      <c r="J273" s="7"/>
      <c r="K273" s="7"/>
      <c r="L273" s="7"/>
      <c r="V273" s="197"/>
    </row>
    <row r="274" spans="1:22" s="202" customFormat="1" ht="24.95" customHeight="1" x14ac:dyDescent="0.15">
      <c r="A274" s="866" t="s">
        <v>438</v>
      </c>
      <c r="B274" s="866"/>
      <c r="C274" s="199"/>
      <c r="D274" s="199"/>
      <c r="E274" s="158"/>
      <c r="F274" s="200"/>
      <c r="G274" s="200"/>
      <c r="H274" s="200"/>
      <c r="I274" s="200"/>
      <c r="J274" s="200"/>
      <c r="K274" s="200"/>
      <c r="L274" s="200"/>
      <c r="M274" s="200"/>
      <c r="N274" s="200"/>
      <c r="O274" s="201"/>
      <c r="V274" s="203"/>
    </row>
    <row r="275" spans="1:22" ht="35.1" customHeight="1" x14ac:dyDescent="0.15">
      <c r="A275" s="13" t="s">
        <v>5</v>
      </c>
      <c r="B275" s="13" t="s">
        <v>6</v>
      </c>
      <c r="C275" s="73" t="s">
        <v>7</v>
      </c>
      <c r="D275" s="159" t="s">
        <v>8</v>
      </c>
      <c r="E275" s="73" t="s">
        <v>9</v>
      </c>
      <c r="F275" s="204"/>
      <c r="G275" s="204"/>
      <c r="H275" s="204"/>
      <c r="I275" s="204"/>
      <c r="J275" s="204"/>
      <c r="K275" s="204"/>
      <c r="L275" s="204"/>
      <c r="M275" s="204"/>
      <c r="N275" s="204"/>
      <c r="O275" s="205"/>
      <c r="V275" s="206"/>
    </row>
    <row r="276" spans="1:22" ht="15" customHeight="1" x14ac:dyDescent="0.15">
      <c r="A276" s="20" t="s">
        <v>439</v>
      </c>
      <c r="B276" s="176" t="s">
        <v>440</v>
      </c>
      <c r="C276" s="188">
        <f>[16]B!$C$2273</f>
        <v>66</v>
      </c>
      <c r="D276" s="188">
        <f>[16]B!$E$2273</f>
        <v>54</v>
      </c>
      <c r="E276" s="56">
        <f>[16]B!$AL$2273</f>
        <v>7867260</v>
      </c>
      <c r="F276" s="204"/>
      <c r="G276" s="204"/>
      <c r="H276" s="204"/>
      <c r="I276" s="204"/>
      <c r="J276" s="204"/>
      <c r="K276" s="204"/>
      <c r="L276" s="204"/>
      <c r="M276" s="204"/>
      <c r="N276" s="204"/>
      <c r="O276" s="205"/>
      <c r="V276" s="206"/>
    </row>
    <row r="277" spans="1:22" ht="15" customHeight="1" x14ac:dyDescent="0.15">
      <c r="A277" s="38" t="s">
        <v>441</v>
      </c>
      <c r="B277" s="180" t="s">
        <v>442</v>
      </c>
      <c r="C277" s="190">
        <f>[16]B!$C$2274</f>
        <v>2</v>
      </c>
      <c r="D277" s="190">
        <f>[16]B!$E$2274</f>
        <v>1</v>
      </c>
      <c r="E277" s="191">
        <f>[16]B!$AL$2274</f>
        <v>153280</v>
      </c>
      <c r="F277" s="204"/>
      <c r="G277" s="204"/>
      <c r="H277" s="204"/>
      <c r="I277" s="204"/>
      <c r="J277" s="204"/>
      <c r="K277" s="204"/>
      <c r="L277" s="204"/>
      <c r="M277" s="204"/>
      <c r="N277" s="204"/>
      <c r="O277" s="205"/>
      <c r="V277" s="206"/>
    </row>
    <row r="278" spans="1:22" ht="15" customHeight="1" x14ac:dyDescent="0.15">
      <c r="A278" s="143">
        <v>2004003</v>
      </c>
      <c r="B278" s="180" t="s">
        <v>443</v>
      </c>
      <c r="C278" s="207">
        <f>[16]B!C2278</f>
        <v>0</v>
      </c>
      <c r="D278" s="181"/>
      <c r="E278" s="70"/>
      <c r="F278" s="204"/>
      <c r="G278" s="204"/>
      <c r="H278" s="204"/>
      <c r="I278" s="204"/>
      <c r="J278" s="204"/>
      <c r="K278" s="204"/>
      <c r="L278" s="204"/>
      <c r="M278" s="204"/>
      <c r="N278" s="204"/>
      <c r="O278" s="205"/>
      <c r="V278" s="206"/>
    </row>
    <row r="279" spans="1:22" ht="15" customHeight="1" x14ac:dyDescent="0.15">
      <c r="A279" s="122"/>
      <c r="B279" s="192" t="s">
        <v>444</v>
      </c>
      <c r="C279" s="193">
        <f>SUM(C276:C277)</f>
        <v>68</v>
      </c>
      <c r="D279" s="193">
        <f>SUM(D276:D277)</f>
        <v>55</v>
      </c>
      <c r="E279" s="164">
        <f>SUM(E276:E277)</f>
        <v>8020540</v>
      </c>
      <c r="F279" s="204"/>
      <c r="G279" s="204"/>
      <c r="H279" s="204"/>
      <c r="I279" s="204"/>
      <c r="J279" s="204"/>
      <c r="K279" s="204"/>
      <c r="L279" s="204"/>
      <c r="M279" s="204"/>
      <c r="N279" s="204"/>
      <c r="O279" s="205"/>
      <c r="V279" s="206"/>
    </row>
    <row r="280" spans="1:22" s="202" customFormat="1" ht="24.95" customHeight="1" x14ac:dyDescent="0.15">
      <c r="A280" s="866" t="s">
        <v>445</v>
      </c>
      <c r="B280" s="866"/>
      <c r="C280" s="208"/>
      <c r="D280" s="208"/>
      <c r="E280" s="158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1"/>
      <c r="V280" s="209"/>
    </row>
    <row r="281" spans="1:22" ht="35.1" customHeight="1" x14ac:dyDescent="0.15">
      <c r="A281" s="13"/>
      <c r="B281" s="13" t="s">
        <v>446</v>
      </c>
      <c r="C281" s="73" t="s">
        <v>7</v>
      </c>
      <c r="D281" s="159" t="s">
        <v>8</v>
      </c>
      <c r="E281" s="14" t="s">
        <v>9</v>
      </c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5"/>
    </row>
    <row r="282" spans="1:22" ht="15" customHeight="1" x14ac:dyDescent="0.15">
      <c r="A282" s="20" t="s">
        <v>447</v>
      </c>
      <c r="B282" s="176" t="s">
        <v>448</v>
      </c>
      <c r="C282" s="134">
        <f>[16]B!$C$2625</f>
        <v>1306</v>
      </c>
      <c r="D282" s="134">
        <f>[16]B!$E$2625</f>
        <v>1306</v>
      </c>
      <c r="E282" s="56">
        <f>[16]B!$AL$2625</f>
        <v>6371890</v>
      </c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5"/>
    </row>
    <row r="283" spans="1:22" ht="15" customHeight="1" x14ac:dyDescent="0.15">
      <c r="A283" s="25" t="s">
        <v>449</v>
      </c>
      <c r="B283" s="179" t="s">
        <v>450</v>
      </c>
      <c r="C283" s="135">
        <f>[16]B!C2662+[16]B!C2684+[16]B!C2685</f>
        <v>403</v>
      </c>
      <c r="D283" s="135">
        <f>[16]B!E2651+[16]B!E2684+[16]B!E2685</f>
        <v>402</v>
      </c>
      <c r="E283" s="58">
        <f>[16]B!$AL$2651+[16]B!AL2684+[16]B!AL2685</f>
        <v>8642220</v>
      </c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5"/>
    </row>
    <row r="284" spans="1:22" ht="15" customHeight="1" x14ac:dyDescent="0.15">
      <c r="A284" s="25" t="s">
        <v>451</v>
      </c>
      <c r="B284" s="179" t="s">
        <v>452</v>
      </c>
      <c r="C284" s="135">
        <f>[16]B!$C$2688</f>
        <v>140</v>
      </c>
      <c r="D284" s="135">
        <f>[16]B!$H$2688</f>
        <v>133</v>
      </c>
      <c r="E284" s="58">
        <f>[16]B!$AL$2688</f>
        <v>6155360</v>
      </c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5"/>
    </row>
    <row r="285" spans="1:22" ht="15" customHeight="1" x14ac:dyDescent="0.15">
      <c r="A285" s="38"/>
      <c r="B285" s="180" t="s">
        <v>453</v>
      </c>
      <c r="C285" s="136">
        <f>[16]B!$C$2738</f>
        <v>1</v>
      </c>
      <c r="D285" s="181"/>
      <c r="E285" s="70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5"/>
    </row>
    <row r="286" spans="1:22" ht="15" customHeight="1" x14ac:dyDescent="0.15">
      <c r="A286" s="122"/>
      <c r="B286" s="192" t="s">
        <v>454</v>
      </c>
      <c r="C286" s="210">
        <f>SUM(C282:C285)</f>
        <v>1850</v>
      </c>
      <c r="D286" s="210">
        <f>SUM(D282:D284)</f>
        <v>1841</v>
      </c>
      <c r="E286" s="211">
        <f>SUM(E282:E284)</f>
        <v>21169470</v>
      </c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5"/>
    </row>
    <row r="287" spans="1:22" ht="15" customHeight="1" x14ac:dyDescent="0.15">
      <c r="A287" s="867" t="s">
        <v>455</v>
      </c>
      <c r="B287" s="867"/>
      <c r="C287" s="212"/>
      <c r="D287" s="212"/>
      <c r="E287" s="213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5"/>
    </row>
    <row r="288" spans="1:22" ht="32.25" customHeight="1" x14ac:dyDescent="0.15">
      <c r="A288" s="13" t="s">
        <v>5</v>
      </c>
      <c r="B288" s="13" t="s">
        <v>6</v>
      </c>
      <c r="C288" s="73" t="s">
        <v>7</v>
      </c>
      <c r="D288" s="159" t="s">
        <v>8</v>
      </c>
      <c r="E288" s="73" t="s">
        <v>9</v>
      </c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5"/>
    </row>
    <row r="289" spans="1:17" ht="15" customHeight="1" x14ac:dyDescent="0.2">
      <c r="A289" s="20">
        <v>1901023</v>
      </c>
      <c r="B289" s="176" t="s">
        <v>456</v>
      </c>
      <c r="C289" s="134">
        <f>[16]B!$C$2101</f>
        <v>0</v>
      </c>
      <c r="D289" s="134">
        <f>[16]B!$E$2101</f>
        <v>0</v>
      </c>
      <c r="E289" s="214">
        <f>[16]B!$AL$2101</f>
        <v>0</v>
      </c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5"/>
    </row>
    <row r="290" spans="1:17" ht="15" customHeight="1" x14ac:dyDescent="0.2">
      <c r="A290" s="25">
        <v>1901024</v>
      </c>
      <c r="B290" s="179" t="s">
        <v>457</v>
      </c>
      <c r="C290" s="135">
        <f>[16]B!$C$2102</f>
        <v>0</v>
      </c>
      <c r="D290" s="135">
        <f>[16]B!$E$2102</f>
        <v>0</v>
      </c>
      <c r="E290" s="215">
        <f>[16]B!$AL$2102</f>
        <v>0</v>
      </c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5"/>
    </row>
    <row r="291" spans="1:17" ht="15" customHeight="1" x14ac:dyDescent="0.2">
      <c r="A291" s="25" t="s">
        <v>458</v>
      </c>
      <c r="B291" s="179" t="s">
        <v>459</v>
      </c>
      <c r="C291" s="135">
        <f>[16]B!$C$2103</f>
        <v>0</v>
      </c>
      <c r="D291" s="135">
        <f>[16]B!$E$2103</f>
        <v>0</v>
      </c>
      <c r="E291" s="215">
        <f>[16]B!$AL$2103</f>
        <v>0</v>
      </c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5"/>
    </row>
    <row r="292" spans="1:17" ht="15" customHeight="1" x14ac:dyDescent="0.2">
      <c r="A292" s="25" t="s">
        <v>460</v>
      </c>
      <c r="B292" s="179" t="s">
        <v>461</v>
      </c>
      <c r="C292" s="135">
        <f>[16]B!$C$2104</f>
        <v>0</v>
      </c>
      <c r="D292" s="135">
        <f>[16]B!$E$2104</f>
        <v>0</v>
      </c>
      <c r="E292" s="215">
        <f>[16]B!$AL$2104</f>
        <v>0</v>
      </c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5"/>
    </row>
    <row r="293" spans="1:17" ht="15" customHeight="1" x14ac:dyDescent="0.2">
      <c r="A293" s="25">
        <v>1901126</v>
      </c>
      <c r="B293" s="179" t="s">
        <v>462</v>
      </c>
      <c r="C293" s="135">
        <f>[16]B!$C$2105</f>
        <v>0</v>
      </c>
      <c r="D293" s="135">
        <f>[16]B!$E$2105</f>
        <v>0</v>
      </c>
      <c r="E293" s="215">
        <f>[16]B!$AL$2105</f>
        <v>0</v>
      </c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5"/>
    </row>
    <row r="294" spans="1:17" ht="15" customHeight="1" x14ac:dyDescent="0.2">
      <c r="A294" s="25" t="s">
        <v>463</v>
      </c>
      <c r="B294" s="179" t="s">
        <v>464</v>
      </c>
      <c r="C294" s="135">
        <f>[16]B!$C$2106</f>
        <v>0</v>
      </c>
      <c r="D294" s="135">
        <f>[16]B!$E$2106</f>
        <v>0</v>
      </c>
      <c r="E294" s="215">
        <f>[16]B!$AL$2106</f>
        <v>0</v>
      </c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5"/>
    </row>
    <row r="295" spans="1:17" ht="15" customHeight="1" x14ac:dyDescent="0.2">
      <c r="A295" s="25" t="s">
        <v>465</v>
      </c>
      <c r="B295" s="179" t="s">
        <v>466</v>
      </c>
      <c r="C295" s="135">
        <f>[16]B!$C$2107</f>
        <v>0</v>
      </c>
      <c r="D295" s="135">
        <f>[16]B!$E$2107</f>
        <v>0</v>
      </c>
      <c r="E295" s="215">
        <f>[16]B!$AL$2107</f>
        <v>0</v>
      </c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5"/>
    </row>
    <row r="296" spans="1:17" ht="15" customHeight="1" x14ac:dyDescent="0.2">
      <c r="A296" s="38">
        <v>1901029</v>
      </c>
      <c r="B296" s="180" t="s">
        <v>467</v>
      </c>
      <c r="C296" s="136">
        <f>[16]B!$C$2108</f>
        <v>0</v>
      </c>
      <c r="D296" s="136">
        <f>[16]B!$E$2108</f>
        <v>0</v>
      </c>
      <c r="E296" s="216">
        <f>[16]B!$AL$2108</f>
        <v>0</v>
      </c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5"/>
    </row>
    <row r="297" spans="1:17" ht="15" customHeight="1" x14ac:dyDescent="0.15">
      <c r="A297" s="143"/>
      <c r="B297" s="217" t="s">
        <v>468</v>
      </c>
      <c r="C297" s="218">
        <f>SUM(C289:C296)</f>
        <v>0</v>
      </c>
      <c r="D297" s="218">
        <f>SUM(D289:D296)</f>
        <v>0</v>
      </c>
      <c r="E297" s="211">
        <f>SUM(E289:E296)</f>
        <v>0</v>
      </c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5"/>
    </row>
    <row r="298" spans="1:17" ht="15" customHeight="1" x14ac:dyDescent="0.15">
      <c r="A298" s="219"/>
      <c r="B298" s="220"/>
      <c r="C298" s="212"/>
      <c r="D298" s="212"/>
      <c r="E298" s="213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5"/>
    </row>
    <row r="299" spans="1:17" s="196" customFormat="1" ht="24.95" customHeight="1" x14ac:dyDescent="0.15">
      <c r="A299" s="866" t="s">
        <v>469</v>
      </c>
      <c r="B299" s="866"/>
      <c r="C299" s="199"/>
      <c r="D299" s="199"/>
      <c r="E299" s="158"/>
    </row>
    <row r="300" spans="1:17" s="3" customFormat="1" ht="35.1" customHeight="1" x14ac:dyDescent="0.15">
      <c r="A300" s="13" t="s">
        <v>5</v>
      </c>
      <c r="B300" s="13" t="s">
        <v>6</v>
      </c>
      <c r="C300" s="73" t="s">
        <v>7</v>
      </c>
      <c r="D300" s="159" t="s">
        <v>8</v>
      </c>
      <c r="E300" s="73" t="s">
        <v>9</v>
      </c>
      <c r="F300" s="7"/>
      <c r="G300" s="7"/>
      <c r="H300" s="7"/>
      <c r="I300" s="7"/>
      <c r="J300" s="7"/>
      <c r="K300" s="7"/>
      <c r="L300" s="7"/>
      <c r="M300" s="7"/>
      <c r="N300" s="7"/>
    </row>
    <row r="301" spans="1:17" s="3" customFormat="1" ht="15" customHeight="1" x14ac:dyDescent="0.15">
      <c r="A301" s="20"/>
      <c r="B301" s="176" t="s">
        <v>470</v>
      </c>
      <c r="C301" s="150">
        <f>[16]B!$C$102</f>
        <v>0</v>
      </c>
      <c r="D301" s="221"/>
      <c r="E301" s="222"/>
      <c r="F301" s="7"/>
      <c r="G301" s="7"/>
      <c r="H301" s="7"/>
      <c r="I301" s="7"/>
      <c r="J301" s="7"/>
      <c r="K301" s="7"/>
      <c r="L301" s="7"/>
      <c r="M301" s="7"/>
      <c r="N301" s="7"/>
    </row>
    <row r="302" spans="1:17" s="3" customFormat="1" ht="15" customHeight="1" x14ac:dyDescent="0.15">
      <c r="A302" s="25"/>
      <c r="B302" s="179" t="s">
        <v>471</v>
      </c>
      <c r="C302" s="22">
        <f>[16]B!$C$103</f>
        <v>0</v>
      </c>
      <c r="D302" s="34"/>
      <c r="E302" s="68"/>
      <c r="F302" s="7"/>
      <c r="G302" s="7"/>
      <c r="H302" s="7"/>
      <c r="I302" s="7"/>
      <c r="J302" s="7"/>
      <c r="K302" s="7"/>
      <c r="L302" s="7"/>
      <c r="M302" s="7"/>
      <c r="N302" s="7"/>
    </row>
    <row r="303" spans="1:17" s="3" customFormat="1" ht="15" customHeight="1" x14ac:dyDescent="0.15">
      <c r="A303" s="25"/>
      <c r="B303" s="179" t="s">
        <v>472</v>
      </c>
      <c r="C303" s="22">
        <f>[16]B!$C$104</f>
        <v>0</v>
      </c>
      <c r="D303" s="34"/>
      <c r="E303" s="68"/>
      <c r="F303" s="7"/>
      <c r="G303" s="7"/>
      <c r="H303" s="7"/>
      <c r="I303" s="7"/>
      <c r="J303" s="7"/>
      <c r="K303" s="7"/>
      <c r="L303" s="7"/>
      <c r="M303" s="7"/>
      <c r="N303" s="7"/>
    </row>
    <row r="304" spans="1:17" s="3" customFormat="1" ht="15" customHeight="1" x14ac:dyDescent="0.15">
      <c r="A304" s="25"/>
      <c r="B304" s="179" t="s">
        <v>473</v>
      </c>
      <c r="C304" s="22">
        <f>[16]B!$C$105</f>
        <v>0</v>
      </c>
      <c r="D304" s="34"/>
      <c r="E304" s="68"/>
      <c r="F304" s="7"/>
      <c r="G304" s="7"/>
      <c r="H304" s="7"/>
      <c r="I304" s="7"/>
      <c r="J304" s="7"/>
      <c r="K304" s="7"/>
      <c r="L304" s="7"/>
      <c r="M304" s="7"/>
      <c r="N304" s="7"/>
    </row>
    <row r="305" spans="1:14" s="3" customFormat="1" ht="15" customHeight="1" x14ac:dyDescent="0.15">
      <c r="A305" s="25"/>
      <c r="B305" s="179" t="s">
        <v>474</v>
      </c>
      <c r="C305" s="22">
        <f>[16]B!$C$106</f>
        <v>0</v>
      </c>
      <c r="D305" s="34"/>
      <c r="E305" s="68"/>
      <c r="F305" s="7"/>
      <c r="G305" s="7"/>
      <c r="H305" s="7"/>
      <c r="I305" s="7"/>
      <c r="J305" s="7"/>
      <c r="K305" s="7"/>
      <c r="L305" s="7"/>
      <c r="M305" s="7"/>
      <c r="N305" s="7"/>
    </row>
    <row r="306" spans="1:14" s="3" customFormat="1" ht="15" customHeight="1" x14ac:dyDescent="0.15">
      <c r="A306" s="25"/>
      <c r="B306" s="179" t="s">
        <v>475</v>
      </c>
      <c r="C306" s="22">
        <f>[16]B!$C$107</f>
        <v>0</v>
      </c>
      <c r="D306" s="34"/>
      <c r="E306" s="68"/>
      <c r="F306" s="7"/>
      <c r="G306" s="7"/>
      <c r="H306" s="7"/>
      <c r="I306" s="7"/>
      <c r="J306" s="7"/>
      <c r="K306" s="7"/>
      <c r="L306" s="7"/>
      <c r="M306" s="7"/>
      <c r="N306" s="7"/>
    </row>
    <row r="307" spans="1:14" s="3" customFormat="1" ht="15" customHeight="1" x14ac:dyDescent="0.15">
      <c r="A307" s="25"/>
      <c r="B307" s="179" t="s">
        <v>476</v>
      </c>
      <c r="C307" s="22">
        <f>[16]B!$C$108</f>
        <v>0</v>
      </c>
      <c r="D307" s="34"/>
      <c r="E307" s="68"/>
      <c r="F307" s="7"/>
      <c r="G307" s="7"/>
      <c r="H307" s="7"/>
      <c r="I307" s="7"/>
      <c r="J307" s="7"/>
      <c r="K307" s="7"/>
      <c r="L307" s="7"/>
      <c r="M307" s="7"/>
      <c r="N307" s="7"/>
    </row>
    <row r="308" spans="1:14" s="3" customFormat="1" ht="15" customHeight="1" x14ac:dyDescent="0.15">
      <c r="A308" s="25"/>
      <c r="B308" s="179" t="s">
        <v>477</v>
      </c>
      <c r="C308" s="22">
        <f>[16]B!$C$109</f>
        <v>0</v>
      </c>
      <c r="D308" s="34"/>
      <c r="E308" s="68"/>
      <c r="F308" s="7"/>
      <c r="G308" s="7"/>
      <c r="H308" s="7"/>
      <c r="I308" s="7"/>
      <c r="J308" s="7"/>
      <c r="K308" s="7"/>
      <c r="L308" s="7"/>
      <c r="M308" s="7"/>
      <c r="N308" s="7"/>
    </row>
    <row r="309" spans="1:14" s="3" customFormat="1" ht="15" customHeight="1" x14ac:dyDescent="0.15">
      <c r="A309" s="25"/>
      <c r="B309" s="179" t="s">
        <v>478</v>
      </c>
      <c r="C309" s="22">
        <f>[16]B!$C$110</f>
        <v>0</v>
      </c>
      <c r="D309" s="34"/>
      <c r="E309" s="68"/>
      <c r="F309" s="7"/>
      <c r="G309" s="7"/>
      <c r="H309" s="7"/>
      <c r="I309" s="7"/>
      <c r="J309" s="7"/>
      <c r="K309" s="7"/>
      <c r="L309" s="7"/>
      <c r="M309" s="7"/>
      <c r="N309" s="7"/>
    </row>
    <row r="310" spans="1:14" s="3" customFormat="1" ht="15" customHeight="1" x14ac:dyDescent="0.15">
      <c r="A310" s="25"/>
      <c r="B310" s="179" t="s">
        <v>479</v>
      </c>
      <c r="C310" s="22">
        <f>[16]B!$C$111</f>
        <v>0</v>
      </c>
      <c r="D310" s="34"/>
      <c r="E310" s="68"/>
      <c r="F310" s="7"/>
      <c r="G310" s="7"/>
      <c r="H310" s="7"/>
      <c r="I310" s="7"/>
      <c r="J310" s="7"/>
      <c r="K310" s="7"/>
      <c r="L310" s="7"/>
      <c r="M310" s="7"/>
      <c r="N310" s="7"/>
    </row>
    <row r="311" spans="1:14" s="3" customFormat="1" ht="15" customHeight="1" x14ac:dyDescent="0.15">
      <c r="A311" s="25">
        <v>1802100</v>
      </c>
      <c r="B311" s="179" t="s">
        <v>480</v>
      </c>
      <c r="C311" s="22">
        <f>[16]B!$C$1988</f>
        <v>0</v>
      </c>
      <c r="D311" s="34"/>
      <c r="E311" s="68"/>
      <c r="F311" s="7"/>
      <c r="G311" s="7"/>
      <c r="H311" s="7"/>
      <c r="I311" s="7"/>
      <c r="J311" s="7"/>
      <c r="K311" s="7"/>
      <c r="L311" s="7"/>
      <c r="M311" s="7"/>
      <c r="N311" s="7"/>
    </row>
    <row r="312" spans="1:14" s="3" customFormat="1" ht="15" customHeight="1" x14ac:dyDescent="0.15">
      <c r="A312" s="25"/>
      <c r="B312" s="179" t="s">
        <v>481</v>
      </c>
      <c r="C312" s="22">
        <f>[16]B!$C$1790</f>
        <v>0</v>
      </c>
      <c r="D312" s="34"/>
      <c r="E312" s="68"/>
      <c r="F312" s="7"/>
      <c r="G312" s="7"/>
      <c r="H312" s="7"/>
      <c r="I312" s="7"/>
      <c r="J312" s="7"/>
      <c r="K312" s="7"/>
      <c r="L312" s="7"/>
      <c r="M312" s="7"/>
      <c r="N312" s="7"/>
    </row>
    <row r="313" spans="1:14" s="3" customFormat="1" ht="15" customHeight="1" x14ac:dyDescent="0.15">
      <c r="A313" s="25">
        <v>1902003</v>
      </c>
      <c r="B313" s="179" t="s">
        <v>482</v>
      </c>
      <c r="C313" s="22">
        <f>[16]B!$C$2113</f>
        <v>0</v>
      </c>
      <c r="D313" s="34"/>
      <c r="E313" s="68"/>
      <c r="F313" s="7"/>
      <c r="G313" s="7"/>
      <c r="H313" s="7"/>
      <c r="I313" s="7"/>
      <c r="J313" s="7"/>
      <c r="K313" s="7"/>
      <c r="L313" s="7"/>
      <c r="M313" s="7"/>
      <c r="N313" s="7"/>
    </row>
    <row r="314" spans="1:14" s="3" customFormat="1" ht="15" customHeight="1" x14ac:dyDescent="0.15">
      <c r="A314" s="38"/>
      <c r="B314" s="180" t="s">
        <v>483</v>
      </c>
      <c r="C314" s="151">
        <f>[16]B!$C$112</f>
        <v>0</v>
      </c>
      <c r="D314" s="223"/>
      <c r="E314" s="70"/>
      <c r="F314" s="7"/>
      <c r="G314" s="7"/>
      <c r="H314" s="7"/>
      <c r="I314" s="7"/>
      <c r="J314" s="7"/>
      <c r="K314" s="7"/>
      <c r="L314" s="7"/>
      <c r="M314" s="7"/>
      <c r="N314" s="7"/>
    </row>
    <row r="315" spans="1:14" s="3" customFormat="1" ht="15" customHeight="1" x14ac:dyDescent="0.15">
      <c r="A315" s="122"/>
      <c r="B315" s="192" t="s">
        <v>484</v>
      </c>
      <c r="C315" s="224">
        <f>SUM(C301:C314)</f>
        <v>0</v>
      </c>
      <c r="D315" s="224"/>
      <c r="E315" s="211"/>
      <c r="F315" s="7"/>
      <c r="G315" s="7"/>
      <c r="H315" s="7"/>
      <c r="I315" s="7"/>
      <c r="J315" s="7"/>
      <c r="K315" s="7"/>
      <c r="L315" s="7"/>
      <c r="M315" s="7"/>
      <c r="N315" s="7"/>
    </row>
    <row r="316" spans="1:14" s="106" customFormat="1" ht="24.95" customHeight="1" x14ac:dyDescent="0.15">
      <c r="A316" s="225" t="s">
        <v>485</v>
      </c>
      <c r="B316" s="226"/>
      <c r="C316" s="227"/>
      <c r="D316" s="227"/>
      <c r="E316" s="228"/>
    </row>
    <row r="317" spans="1:14" s="106" customFormat="1" ht="35.1" customHeight="1" x14ac:dyDescent="0.15">
      <c r="A317" s="13" t="s">
        <v>5</v>
      </c>
      <c r="B317" s="13" t="s">
        <v>6</v>
      </c>
      <c r="C317" s="73" t="s">
        <v>7</v>
      </c>
      <c r="D317" s="159" t="s">
        <v>8</v>
      </c>
      <c r="E317" s="73" t="s">
        <v>9</v>
      </c>
    </row>
    <row r="318" spans="1:14" s="106" customFormat="1" ht="15" customHeight="1" x14ac:dyDescent="0.15">
      <c r="A318" s="20" t="s">
        <v>486</v>
      </c>
      <c r="B318" s="176" t="s">
        <v>487</v>
      </c>
      <c r="C318" s="229">
        <f>[16]B!$C$2741</f>
        <v>179</v>
      </c>
      <c r="D318" s="229">
        <f>[16]B!$E$2741</f>
        <v>179</v>
      </c>
      <c r="E318" s="56">
        <f>[16]B!$AL$2741</f>
        <v>3905780</v>
      </c>
    </row>
    <row r="319" spans="1:14" s="106" customFormat="1" ht="15" customHeight="1" x14ac:dyDescent="0.15">
      <c r="A319" s="38" t="s">
        <v>488</v>
      </c>
      <c r="B319" s="180" t="s">
        <v>489</v>
      </c>
      <c r="C319" s="230">
        <f>[16]B!$C$2742</f>
        <v>0</v>
      </c>
      <c r="D319" s="230">
        <f>[16]B!$E$2742</f>
        <v>0</v>
      </c>
      <c r="E319" s="191">
        <f>[16]B!$AL$2742</f>
        <v>0</v>
      </c>
    </row>
    <row r="320" spans="1:14" s="106" customFormat="1" ht="15" customHeight="1" x14ac:dyDescent="0.15">
      <c r="A320" s="122"/>
      <c r="B320" s="180" t="s">
        <v>490</v>
      </c>
      <c r="C320" s="88">
        <f>SUM(C318:C319)</f>
        <v>179</v>
      </c>
      <c r="D320" s="88">
        <f>SUM(D318:D319)</f>
        <v>179</v>
      </c>
      <c r="E320" s="211">
        <f>SUM(E318:E319)</f>
        <v>3905780</v>
      </c>
    </row>
    <row r="321" spans="1:20" s="106" customFormat="1" ht="24.95" customHeight="1" x14ac:dyDescent="0.15">
      <c r="A321" s="165" t="s">
        <v>491</v>
      </c>
      <c r="B321" s="156"/>
      <c r="C321" s="208"/>
      <c r="D321" s="208"/>
      <c r="E321" s="158"/>
    </row>
    <row r="322" spans="1:20" s="106" customFormat="1" ht="35.1" customHeight="1" x14ac:dyDescent="0.15">
      <c r="A322" s="13" t="s">
        <v>5</v>
      </c>
      <c r="B322" s="639" t="s">
        <v>6</v>
      </c>
      <c r="C322" s="231" t="s">
        <v>492</v>
      </c>
      <c r="D322" s="159" t="s">
        <v>8</v>
      </c>
      <c r="E322" s="73" t="s">
        <v>9</v>
      </c>
    </row>
    <row r="323" spans="1:20" s="106" customFormat="1" ht="15" customHeight="1" x14ac:dyDescent="0.15">
      <c r="A323" s="232" t="s">
        <v>493</v>
      </c>
      <c r="B323" s="192" t="s">
        <v>494</v>
      </c>
      <c r="C323" s="233">
        <f>[16]B!$C$946</f>
        <v>1098</v>
      </c>
      <c r="D323" s="233">
        <f>[16]B!$E$946</f>
        <v>1067</v>
      </c>
      <c r="E323" s="234">
        <f>[16]B!$AL$946</f>
        <v>7828080</v>
      </c>
    </row>
    <row r="324" spans="1:20" s="3" customFormat="1" ht="25.5" customHeight="1" x14ac:dyDescent="0.15">
      <c r="A324" s="9" t="s">
        <v>495</v>
      </c>
      <c r="B324" s="235"/>
      <c r="C324" s="106"/>
      <c r="D324" s="106"/>
      <c r="E324" s="106"/>
      <c r="F324" s="7"/>
      <c r="G324" s="7"/>
      <c r="H324" s="7"/>
      <c r="I324" s="7"/>
      <c r="J324" s="7"/>
      <c r="K324" s="7"/>
      <c r="L324" s="7"/>
      <c r="M324" s="7"/>
      <c r="N324" s="7"/>
    </row>
    <row r="325" spans="1:20" ht="24.95" customHeight="1" x14ac:dyDescent="0.15">
      <c r="A325" s="12" t="s">
        <v>496</v>
      </c>
    </row>
    <row r="326" spans="1:20" ht="24" customHeight="1" x14ac:dyDescent="0.15">
      <c r="A326" s="797" t="s">
        <v>106</v>
      </c>
      <c r="B326" s="855"/>
      <c r="C326" s="692" t="s">
        <v>0</v>
      </c>
      <c r="D326" s="771" t="s">
        <v>497</v>
      </c>
      <c r="E326" s="772"/>
      <c r="F326" s="772"/>
      <c r="G326" s="772"/>
      <c r="H326" s="780" t="s">
        <v>498</v>
      </c>
      <c r="I326" s="781"/>
      <c r="J326" s="782"/>
      <c r="K326" s="863" t="s">
        <v>499</v>
      </c>
      <c r="L326" s="864"/>
      <c r="M326" s="865"/>
      <c r="N326" s="785" t="s">
        <v>500</v>
      </c>
      <c r="O326" s="788" t="s">
        <v>501</v>
      </c>
      <c r="P326" s="789"/>
      <c r="Q326" s="751" t="s">
        <v>502</v>
      </c>
    </row>
    <row r="327" spans="1:20" ht="18" customHeight="1" x14ac:dyDescent="0.15">
      <c r="A327" s="819"/>
      <c r="B327" s="856"/>
      <c r="C327" s="693"/>
      <c r="D327" s="754" t="s">
        <v>503</v>
      </c>
      <c r="E327" s="827" t="s">
        <v>504</v>
      </c>
      <c r="F327" s="828"/>
      <c r="G327" s="757" t="s">
        <v>505</v>
      </c>
      <c r="H327" s="759" t="s">
        <v>506</v>
      </c>
      <c r="I327" s="761" t="s">
        <v>507</v>
      </c>
      <c r="J327" s="773" t="s">
        <v>508</v>
      </c>
      <c r="K327" s="775" t="s">
        <v>509</v>
      </c>
      <c r="L327" s="776" t="s">
        <v>510</v>
      </c>
      <c r="M327" s="777" t="s">
        <v>511</v>
      </c>
      <c r="N327" s="786"/>
      <c r="O327" s="778" t="s">
        <v>512</v>
      </c>
      <c r="P327" s="779" t="s">
        <v>513</v>
      </c>
      <c r="Q327" s="752"/>
      <c r="R327" s="236"/>
    </row>
    <row r="328" spans="1:20" ht="18" customHeight="1" x14ac:dyDescent="0.15">
      <c r="A328" s="799"/>
      <c r="B328" s="857"/>
      <c r="C328" s="770"/>
      <c r="D328" s="755"/>
      <c r="E328" s="237" t="s">
        <v>514</v>
      </c>
      <c r="F328" s="238" t="s">
        <v>515</v>
      </c>
      <c r="G328" s="758"/>
      <c r="H328" s="760"/>
      <c r="I328" s="762"/>
      <c r="J328" s="774"/>
      <c r="K328" s="775"/>
      <c r="L328" s="776"/>
      <c r="M328" s="777"/>
      <c r="N328" s="787"/>
      <c r="O328" s="778"/>
      <c r="P328" s="779"/>
      <c r="Q328" s="753"/>
      <c r="R328" s="236"/>
    </row>
    <row r="329" spans="1:20" s="76" customFormat="1" ht="15" customHeight="1" x14ac:dyDescent="0.2">
      <c r="A329" s="849" t="s">
        <v>107</v>
      </c>
      <c r="B329" s="850"/>
      <c r="C329" s="239">
        <f t="shared" ref="C329:Q329" si="1">+C330+C331+C332+C333+C334+C335+C339+C340+C341+C342</f>
        <v>73159</v>
      </c>
      <c r="D329" s="239">
        <f t="shared" si="1"/>
        <v>72340</v>
      </c>
      <c r="E329" s="239">
        <f t="shared" si="1"/>
        <v>72340</v>
      </c>
      <c r="F329" s="239">
        <f t="shared" si="1"/>
        <v>0</v>
      </c>
      <c r="G329" s="240">
        <f t="shared" si="1"/>
        <v>819</v>
      </c>
      <c r="H329" s="241">
        <f t="shared" si="1"/>
        <v>24207</v>
      </c>
      <c r="I329" s="242">
        <f t="shared" si="1"/>
        <v>27596</v>
      </c>
      <c r="J329" s="239">
        <f t="shared" si="1"/>
        <v>21356</v>
      </c>
      <c r="K329" s="241">
        <f t="shared" si="1"/>
        <v>0</v>
      </c>
      <c r="L329" s="242">
        <f t="shared" si="1"/>
        <v>0</v>
      </c>
      <c r="M329" s="239">
        <f t="shared" si="1"/>
        <v>0</v>
      </c>
      <c r="N329" s="240">
        <f>+N330+N331+N332+N333+N334+N335+N339+N340+N341+N342</f>
        <v>0</v>
      </c>
      <c r="O329" s="243">
        <f t="shared" si="1"/>
        <v>0</v>
      </c>
      <c r="P329" s="244">
        <f t="shared" si="1"/>
        <v>457</v>
      </c>
      <c r="Q329" s="245">
        <f t="shared" si="1"/>
        <v>0</v>
      </c>
      <c r="R329" s="246"/>
      <c r="S329" s="247"/>
      <c r="T329" s="247"/>
    </row>
    <row r="330" spans="1:20" ht="15" customHeight="1" x14ac:dyDescent="0.15">
      <c r="A330" s="77" t="s">
        <v>108</v>
      </c>
      <c r="B330" s="248" t="s">
        <v>109</v>
      </c>
      <c r="C330" s="249">
        <f>[16]B!C210</f>
        <v>23889</v>
      </c>
      <c r="D330" s="249">
        <f>[16]B!D210</f>
        <v>23486</v>
      </c>
      <c r="E330" s="249">
        <f>[16]B!E210</f>
        <v>23486</v>
      </c>
      <c r="F330" s="249">
        <f>[16]B!F210</f>
        <v>0</v>
      </c>
      <c r="G330" s="249">
        <f>[16]B!G210</f>
        <v>403</v>
      </c>
      <c r="H330" s="249">
        <f>[16]B!AA210</f>
        <v>8898</v>
      </c>
      <c r="I330" s="249">
        <f>[16]B!AB210</f>
        <v>6779</v>
      </c>
      <c r="J330" s="249">
        <f>[16]B!AC210</f>
        <v>8212</v>
      </c>
      <c r="K330" s="249">
        <f>[16]B!AD210</f>
        <v>0</v>
      </c>
      <c r="L330" s="249">
        <f>[16]B!AE210</f>
        <v>0</v>
      </c>
      <c r="M330" s="249">
        <f>[16]B!AF210</f>
        <v>0</v>
      </c>
      <c r="N330" s="249">
        <f>[16]B!AG210</f>
        <v>0</v>
      </c>
      <c r="O330" s="249">
        <f>[16]B!AH210</f>
        <v>0</v>
      </c>
      <c r="P330" s="249">
        <f>[16]B!AI210</f>
        <v>85</v>
      </c>
      <c r="Q330" s="249">
        <f>[16]B!AJ210</f>
        <v>0</v>
      </c>
      <c r="R330" s="246"/>
      <c r="S330" s="250"/>
      <c r="T330" s="250"/>
    </row>
    <row r="331" spans="1:20" ht="15" customHeight="1" x14ac:dyDescent="0.15">
      <c r="A331" s="637" t="s">
        <v>110</v>
      </c>
      <c r="B331" s="251" t="s">
        <v>111</v>
      </c>
      <c r="C331" s="252">
        <f>[16]B!C272</f>
        <v>37409</v>
      </c>
      <c r="D331" s="252">
        <f>[16]B!D272</f>
        <v>37090</v>
      </c>
      <c r="E331" s="252">
        <f>[16]B!E272</f>
        <v>37090</v>
      </c>
      <c r="F331" s="252">
        <f>[16]B!F272</f>
        <v>0</v>
      </c>
      <c r="G331" s="252">
        <f>[16]B!G272</f>
        <v>319</v>
      </c>
      <c r="H331" s="252">
        <f>[16]B!AA272</f>
        <v>12697</v>
      </c>
      <c r="I331" s="252">
        <f>[16]B!AB272</f>
        <v>12577</v>
      </c>
      <c r="J331" s="252">
        <f>[16]B!AC272</f>
        <v>12135</v>
      </c>
      <c r="K331" s="252">
        <f>[16]B!AD272</f>
        <v>0</v>
      </c>
      <c r="L331" s="252">
        <f>[16]B!AE272</f>
        <v>0</v>
      </c>
      <c r="M331" s="252">
        <f>[16]B!AF272</f>
        <v>0</v>
      </c>
      <c r="N331" s="252">
        <f>[16]B!AG272</f>
        <v>0</v>
      </c>
      <c r="O331" s="252">
        <f>[16]B!AH272</f>
        <v>0</v>
      </c>
      <c r="P331" s="252">
        <f>[16]B!AI272</f>
        <v>69</v>
      </c>
      <c r="Q331" s="252">
        <f>[16]B!AJ272</f>
        <v>0</v>
      </c>
      <c r="R331" s="246"/>
      <c r="S331" s="250"/>
      <c r="T331" s="250"/>
    </row>
    <row r="332" spans="1:20" ht="15" customHeight="1" x14ac:dyDescent="0.15">
      <c r="A332" s="637" t="s">
        <v>112</v>
      </c>
      <c r="B332" s="251" t="s">
        <v>113</v>
      </c>
      <c r="C332" s="252">
        <f>[16]B!C311</f>
        <v>2382</v>
      </c>
      <c r="D332" s="252">
        <f>[16]B!D311</f>
        <v>2371</v>
      </c>
      <c r="E332" s="252">
        <f>[16]B!E311</f>
        <v>2371</v>
      </c>
      <c r="F332" s="252">
        <f>[16]B!F311</f>
        <v>0</v>
      </c>
      <c r="G332" s="252">
        <f>[16]B!G311</f>
        <v>11</v>
      </c>
      <c r="H332" s="252">
        <f>[16]B!AA311</f>
        <v>153</v>
      </c>
      <c r="I332" s="252">
        <f>[16]B!AB311</f>
        <v>2215</v>
      </c>
      <c r="J332" s="252">
        <f>[16]B!AC311</f>
        <v>14</v>
      </c>
      <c r="K332" s="252">
        <f>[16]B!AD311</f>
        <v>0</v>
      </c>
      <c r="L332" s="252">
        <f>[16]B!AE311</f>
        <v>0</v>
      </c>
      <c r="M332" s="252">
        <f>[16]B!AF311</f>
        <v>0</v>
      </c>
      <c r="N332" s="252">
        <f>[16]B!AG311</f>
        <v>0</v>
      </c>
      <c r="O332" s="252">
        <f>[16]B!AH311</f>
        <v>0</v>
      </c>
      <c r="P332" s="252">
        <f>[16]B!AI311</f>
        <v>102</v>
      </c>
      <c r="Q332" s="252">
        <f>[16]B!AJ311</f>
        <v>0</v>
      </c>
      <c r="R332" s="246"/>
      <c r="S332" s="250"/>
      <c r="T332" s="250"/>
    </row>
    <row r="333" spans="1:20" ht="15" customHeight="1" x14ac:dyDescent="0.15">
      <c r="A333" s="637" t="s">
        <v>114</v>
      </c>
      <c r="B333" s="251" t="s">
        <v>115</v>
      </c>
      <c r="C333" s="252">
        <f>[16]B!C318</f>
        <v>0</v>
      </c>
      <c r="D333" s="252">
        <f>[16]B!D318</f>
        <v>0</v>
      </c>
      <c r="E333" s="252">
        <f>[16]B!E318</f>
        <v>0</v>
      </c>
      <c r="F333" s="252">
        <f>[16]B!F318</f>
        <v>0</v>
      </c>
      <c r="G333" s="252">
        <f>[16]B!G318</f>
        <v>0</v>
      </c>
      <c r="H333" s="252">
        <f>[16]B!AA318</f>
        <v>0</v>
      </c>
      <c r="I333" s="252">
        <f>[16]B!AB318</f>
        <v>0</v>
      </c>
      <c r="J333" s="252">
        <f>[16]B!AC318</f>
        <v>0</v>
      </c>
      <c r="K333" s="252">
        <f>[16]B!AD318</f>
        <v>0</v>
      </c>
      <c r="L333" s="252">
        <f>[16]B!AE318</f>
        <v>0</v>
      </c>
      <c r="M333" s="252">
        <f>[16]B!AF318</f>
        <v>0</v>
      </c>
      <c r="N333" s="252">
        <f>[16]B!AG318</f>
        <v>0</v>
      </c>
      <c r="O333" s="252">
        <f>[16]B!AH318</f>
        <v>0</v>
      </c>
      <c r="P333" s="252">
        <f>[16]B!AI318</f>
        <v>0</v>
      </c>
      <c r="Q333" s="252">
        <f>[16]B!AJ318</f>
        <v>0</v>
      </c>
      <c r="R333" s="246"/>
      <c r="S333" s="250"/>
      <c r="T333" s="250"/>
    </row>
    <row r="334" spans="1:20" ht="15" customHeight="1" x14ac:dyDescent="0.15">
      <c r="A334" s="253" t="s">
        <v>116</v>
      </c>
      <c r="B334" s="254" t="s">
        <v>117</v>
      </c>
      <c r="C334" s="255">
        <f>[16]B!C374</f>
        <v>446</v>
      </c>
      <c r="D334" s="255">
        <f>[16]B!D374</f>
        <v>446</v>
      </c>
      <c r="E334" s="255">
        <f>[16]B!E374</f>
        <v>446</v>
      </c>
      <c r="F334" s="255">
        <f>[16]B!F374</f>
        <v>0</v>
      </c>
      <c r="G334" s="255">
        <f>[16]B!G374</f>
        <v>0</v>
      </c>
      <c r="H334" s="255">
        <f>[16]B!AA374</f>
        <v>16</v>
      </c>
      <c r="I334" s="255">
        <f>[16]B!AB374</f>
        <v>429</v>
      </c>
      <c r="J334" s="255">
        <f>[16]B!AC374</f>
        <v>1</v>
      </c>
      <c r="K334" s="255">
        <f>[16]B!AD374</f>
        <v>0</v>
      </c>
      <c r="L334" s="255">
        <f>[16]B!AE374</f>
        <v>0</v>
      </c>
      <c r="M334" s="255">
        <f>[16]B!AF374</f>
        <v>0</v>
      </c>
      <c r="N334" s="255">
        <f>[16]B!AG374</f>
        <v>0</v>
      </c>
      <c r="O334" s="255">
        <f>[16]B!AH374</f>
        <v>0</v>
      </c>
      <c r="P334" s="255">
        <f>[16]B!AI374</f>
        <v>177</v>
      </c>
      <c r="Q334" s="255">
        <f>[16]B!AJ374</f>
        <v>0</v>
      </c>
      <c r="R334" s="246"/>
      <c r="S334" s="250"/>
      <c r="T334" s="250"/>
    </row>
    <row r="335" spans="1:20" ht="15" customHeight="1" x14ac:dyDescent="0.15">
      <c r="A335" s="858" t="s">
        <v>118</v>
      </c>
      <c r="B335" s="256" t="s">
        <v>119</v>
      </c>
      <c r="C335" s="257">
        <f>SUM(C336:C338)</f>
        <v>5905</v>
      </c>
      <c r="D335" s="258">
        <f>SUM(D336:D338)</f>
        <v>5836</v>
      </c>
      <c r="E335" s="259">
        <f t="shared" ref="E335:Q335" si="2">SUM(E336:E338)</f>
        <v>5836</v>
      </c>
      <c r="F335" s="260">
        <f t="shared" si="2"/>
        <v>0</v>
      </c>
      <c r="G335" s="261">
        <f t="shared" si="2"/>
        <v>69</v>
      </c>
      <c r="H335" s="261">
        <f t="shared" si="2"/>
        <v>1986</v>
      </c>
      <c r="I335" s="261">
        <f t="shared" si="2"/>
        <v>3694</v>
      </c>
      <c r="J335" s="261">
        <f t="shared" si="2"/>
        <v>225</v>
      </c>
      <c r="K335" s="261">
        <f t="shared" si="2"/>
        <v>0</v>
      </c>
      <c r="L335" s="261">
        <f t="shared" si="2"/>
        <v>0</v>
      </c>
      <c r="M335" s="261">
        <f t="shared" si="2"/>
        <v>0</v>
      </c>
      <c r="N335" s="261">
        <f t="shared" si="2"/>
        <v>0</v>
      </c>
      <c r="O335" s="261">
        <f t="shared" si="2"/>
        <v>0</v>
      </c>
      <c r="P335" s="261">
        <f t="shared" si="2"/>
        <v>17</v>
      </c>
      <c r="Q335" s="262">
        <f t="shared" si="2"/>
        <v>0</v>
      </c>
      <c r="R335" s="246"/>
      <c r="S335" s="250"/>
      <c r="T335" s="250"/>
    </row>
    <row r="336" spans="1:20" ht="15" customHeight="1" x14ac:dyDescent="0.15">
      <c r="A336" s="858"/>
      <c r="B336" s="263" t="s">
        <v>120</v>
      </c>
      <c r="C336" s="249">
        <f>[16]B!C411</f>
        <v>5324</v>
      </c>
      <c r="D336" s="249">
        <f>[16]B!D411</f>
        <v>5262</v>
      </c>
      <c r="E336" s="249">
        <f>[16]B!E411</f>
        <v>5262</v>
      </c>
      <c r="F336" s="249">
        <f>[16]B!F411</f>
        <v>0</v>
      </c>
      <c r="G336" s="249">
        <f>[16]B!G411</f>
        <v>62</v>
      </c>
      <c r="H336" s="249">
        <f>[16]B!AA411</f>
        <v>1775</v>
      </c>
      <c r="I336" s="249">
        <f>[16]B!AB411</f>
        <v>3331</v>
      </c>
      <c r="J336" s="249">
        <f>[16]B!AC411</f>
        <v>218</v>
      </c>
      <c r="K336" s="249">
        <f>[16]B!AD411</f>
        <v>0</v>
      </c>
      <c r="L336" s="249">
        <f>[16]B!AE411</f>
        <v>0</v>
      </c>
      <c r="M336" s="249">
        <f>[16]B!AF411</f>
        <v>0</v>
      </c>
      <c r="N336" s="249">
        <f>[16]B!AG411</f>
        <v>0</v>
      </c>
      <c r="O336" s="249">
        <f>[16]B!AH411</f>
        <v>0</v>
      </c>
      <c r="P336" s="249">
        <f>[16]B!AI411</f>
        <v>5</v>
      </c>
      <c r="Q336" s="249">
        <f>[16]B!AJ411</f>
        <v>0</v>
      </c>
      <c r="R336" s="246"/>
      <c r="S336" s="250"/>
      <c r="T336" s="250"/>
    </row>
    <row r="337" spans="1:20" ht="15" customHeight="1" x14ac:dyDescent="0.15">
      <c r="A337" s="858"/>
      <c r="B337" s="93" t="s">
        <v>121</v>
      </c>
      <c r="C337" s="252">
        <f>[16]B!C432</f>
        <v>20</v>
      </c>
      <c r="D337" s="252">
        <f>[16]B!D432</f>
        <v>20</v>
      </c>
      <c r="E337" s="252">
        <f>[16]B!E432</f>
        <v>20</v>
      </c>
      <c r="F337" s="252">
        <f>[16]B!F432</f>
        <v>0</v>
      </c>
      <c r="G337" s="252">
        <f>[16]B!G432</f>
        <v>0</v>
      </c>
      <c r="H337" s="252">
        <f>[16]B!AA432</f>
        <v>1</v>
      </c>
      <c r="I337" s="252">
        <f>[16]B!AB432</f>
        <v>19</v>
      </c>
      <c r="J337" s="252">
        <f>[16]B!AC432</f>
        <v>0</v>
      </c>
      <c r="K337" s="252">
        <f>[16]B!AD432</f>
        <v>0</v>
      </c>
      <c r="L337" s="252">
        <f>[16]B!AE432</f>
        <v>0</v>
      </c>
      <c r="M337" s="252">
        <f>[16]B!AF432</f>
        <v>0</v>
      </c>
      <c r="N337" s="252">
        <f>[16]B!AG432</f>
        <v>0</v>
      </c>
      <c r="O337" s="252">
        <f>[16]B!AH432</f>
        <v>0</v>
      </c>
      <c r="P337" s="252">
        <f>[16]B!AI432</f>
        <v>0</v>
      </c>
      <c r="Q337" s="252">
        <f>[16]B!AJ432</f>
        <v>0</v>
      </c>
      <c r="R337" s="246"/>
      <c r="S337" s="250"/>
      <c r="T337" s="250"/>
    </row>
    <row r="338" spans="1:20" ht="15" customHeight="1" x14ac:dyDescent="0.15">
      <c r="A338" s="859"/>
      <c r="B338" s="264" t="s">
        <v>122</v>
      </c>
      <c r="C338" s="265">
        <f>[16]B!C451</f>
        <v>561</v>
      </c>
      <c r="D338" s="265">
        <f>[16]B!D451</f>
        <v>554</v>
      </c>
      <c r="E338" s="265">
        <f>[16]B!E451</f>
        <v>554</v>
      </c>
      <c r="F338" s="265">
        <f>[16]B!F451</f>
        <v>0</v>
      </c>
      <c r="G338" s="265">
        <f>[16]B!G451</f>
        <v>7</v>
      </c>
      <c r="H338" s="265">
        <f>[16]B!AA451</f>
        <v>210</v>
      </c>
      <c r="I338" s="265">
        <f>[16]B!AB451</f>
        <v>344</v>
      </c>
      <c r="J338" s="265">
        <f>[16]B!AC451</f>
        <v>7</v>
      </c>
      <c r="K338" s="265">
        <f>[16]B!AD451</f>
        <v>0</v>
      </c>
      <c r="L338" s="265">
        <f>[16]B!AE451</f>
        <v>0</v>
      </c>
      <c r="M338" s="265">
        <f>[16]B!AF451</f>
        <v>0</v>
      </c>
      <c r="N338" s="265">
        <f>[16]B!AG451</f>
        <v>0</v>
      </c>
      <c r="O338" s="265">
        <f>[16]B!AH451</f>
        <v>0</v>
      </c>
      <c r="P338" s="265">
        <f>[16]B!AI451</f>
        <v>12</v>
      </c>
      <c r="Q338" s="265">
        <f>[16]B!AJ451</f>
        <v>0</v>
      </c>
      <c r="R338" s="246"/>
      <c r="S338" s="250"/>
      <c r="T338" s="250"/>
    </row>
    <row r="339" spans="1:20" ht="15" customHeight="1" x14ac:dyDescent="0.15">
      <c r="A339" s="77" t="s">
        <v>123</v>
      </c>
      <c r="B339" s="248" t="s">
        <v>124</v>
      </c>
      <c r="C339" s="249">
        <f>[16]B!C461</f>
        <v>0</v>
      </c>
      <c r="D339" s="249">
        <f>[16]B!D461</f>
        <v>0</v>
      </c>
      <c r="E339" s="249">
        <f>[16]B!E461</f>
        <v>0</v>
      </c>
      <c r="F339" s="249">
        <f>[16]B!F461</f>
        <v>0</v>
      </c>
      <c r="G339" s="249">
        <f>[16]B!G461</f>
        <v>0</v>
      </c>
      <c r="H339" s="249">
        <f>[16]B!AA461</f>
        <v>0</v>
      </c>
      <c r="I339" s="249">
        <f>[16]B!AB461</f>
        <v>0</v>
      </c>
      <c r="J339" s="249">
        <f>[16]B!AC461</f>
        <v>0</v>
      </c>
      <c r="K339" s="249">
        <f>[16]B!AD461</f>
        <v>0</v>
      </c>
      <c r="L339" s="249">
        <f>[16]B!AE461</f>
        <v>0</v>
      </c>
      <c r="M339" s="249">
        <f>[16]B!AF461</f>
        <v>0</v>
      </c>
      <c r="N339" s="249">
        <f>[16]B!AG461</f>
        <v>0</v>
      </c>
      <c r="O339" s="249">
        <f>[16]B!AH461</f>
        <v>0</v>
      </c>
      <c r="P339" s="249">
        <f>[16]B!AI461</f>
        <v>0</v>
      </c>
      <c r="Q339" s="249">
        <f>[16]B!AJ461</f>
        <v>0</v>
      </c>
      <c r="R339" s="246"/>
      <c r="S339" s="250"/>
      <c r="T339" s="250"/>
    </row>
    <row r="340" spans="1:20" s="96" customFormat="1" ht="15" customHeight="1" x14ac:dyDescent="0.15">
      <c r="A340" s="637" t="s">
        <v>125</v>
      </c>
      <c r="B340" s="81" t="s">
        <v>126</v>
      </c>
      <c r="C340" s="252">
        <f>[16]B!C512</f>
        <v>60</v>
      </c>
      <c r="D340" s="252">
        <f>[16]B!D512</f>
        <v>60</v>
      </c>
      <c r="E340" s="252">
        <f>[16]B!E512</f>
        <v>60</v>
      </c>
      <c r="F340" s="252">
        <f>[16]B!F512</f>
        <v>0</v>
      </c>
      <c r="G340" s="252">
        <f>[16]B!G512</f>
        <v>0</v>
      </c>
      <c r="H340" s="252">
        <f>[16]B!AA512</f>
        <v>13</v>
      </c>
      <c r="I340" s="252">
        <f>[16]B!AB512</f>
        <v>46</v>
      </c>
      <c r="J340" s="252">
        <f>[16]B!AC512</f>
        <v>1</v>
      </c>
      <c r="K340" s="252">
        <f>[16]B!AD512</f>
        <v>0</v>
      </c>
      <c r="L340" s="252">
        <f>[16]B!AE512</f>
        <v>0</v>
      </c>
      <c r="M340" s="252">
        <f>[16]B!AF512</f>
        <v>0</v>
      </c>
      <c r="N340" s="252">
        <f>[16]B!AG512</f>
        <v>0</v>
      </c>
      <c r="O340" s="252">
        <f>[16]B!AH512</f>
        <v>0</v>
      </c>
      <c r="P340" s="252">
        <f>[16]B!AI512</f>
        <v>2</v>
      </c>
      <c r="Q340" s="252">
        <f>[16]B!AJ512</f>
        <v>0</v>
      </c>
      <c r="R340" s="246"/>
      <c r="S340" s="250"/>
      <c r="T340" s="250"/>
    </row>
    <row r="341" spans="1:20" ht="15" customHeight="1" x14ac:dyDescent="0.15">
      <c r="A341" s="637" t="s">
        <v>127</v>
      </c>
      <c r="B341" s="81" t="s">
        <v>128</v>
      </c>
      <c r="C341" s="252">
        <f>[16]B!C542</f>
        <v>3057</v>
      </c>
      <c r="D341" s="252">
        <f>[16]B!D542</f>
        <v>3040</v>
      </c>
      <c r="E341" s="252">
        <f>[16]B!E542</f>
        <v>3040</v>
      </c>
      <c r="F341" s="252">
        <f>[16]B!F542</f>
        <v>0</v>
      </c>
      <c r="G341" s="252">
        <f>[16]B!G542</f>
        <v>17</v>
      </c>
      <c r="H341" s="252">
        <f>[16]B!AA542</f>
        <v>435</v>
      </c>
      <c r="I341" s="252">
        <f>[16]B!AB542</f>
        <v>1856</v>
      </c>
      <c r="J341" s="252">
        <f>[16]B!AC542</f>
        <v>766</v>
      </c>
      <c r="K341" s="252">
        <f>[16]B!AD542</f>
        <v>0</v>
      </c>
      <c r="L341" s="252">
        <f>[16]B!AE542</f>
        <v>0</v>
      </c>
      <c r="M341" s="252">
        <f>[16]B!AF542</f>
        <v>0</v>
      </c>
      <c r="N341" s="252">
        <f>[16]B!AG542</f>
        <v>0</v>
      </c>
      <c r="O341" s="252">
        <f>[16]B!AH542</f>
        <v>0</v>
      </c>
      <c r="P341" s="252">
        <f>[16]B!AI542</f>
        <v>0</v>
      </c>
      <c r="Q341" s="252">
        <f>[16]B!AJ542</f>
        <v>0</v>
      </c>
      <c r="R341" s="246"/>
      <c r="S341" s="250"/>
      <c r="T341" s="250"/>
    </row>
    <row r="342" spans="1:20" s="99" customFormat="1" ht="15" customHeight="1" x14ac:dyDescent="0.15">
      <c r="A342" s="266" t="s">
        <v>129</v>
      </c>
      <c r="B342" s="267" t="s">
        <v>130</v>
      </c>
      <c r="C342" s="255">
        <f>[16]B!C2939</f>
        <v>11</v>
      </c>
      <c r="D342" s="255">
        <f>[16]B!D2939</f>
        <v>11</v>
      </c>
      <c r="E342" s="255">
        <f>[16]B!E2939</f>
        <v>11</v>
      </c>
      <c r="F342" s="255">
        <f>[16]B!F2939</f>
        <v>0</v>
      </c>
      <c r="G342" s="255">
        <f>[16]B!G2939</f>
        <v>0</v>
      </c>
      <c r="H342" s="255">
        <f>[16]B!AA2939</f>
        <v>9</v>
      </c>
      <c r="I342" s="255">
        <f>[16]B!AB2939</f>
        <v>0</v>
      </c>
      <c r="J342" s="255">
        <f>[16]B!AC2939</f>
        <v>2</v>
      </c>
      <c r="K342" s="255">
        <f>[16]B!AD2939</f>
        <v>0</v>
      </c>
      <c r="L342" s="255">
        <f>[16]B!AE2939</f>
        <v>0</v>
      </c>
      <c r="M342" s="255">
        <f>[16]B!AF2939</f>
        <v>0</v>
      </c>
      <c r="N342" s="255">
        <f>[16]B!AG2939</f>
        <v>0</v>
      </c>
      <c r="O342" s="255">
        <f>[16]B!AH2939</f>
        <v>0</v>
      </c>
      <c r="P342" s="255">
        <f>[16]B!AI2939</f>
        <v>5</v>
      </c>
      <c r="Q342" s="255">
        <f>[16]B!AJ2939</f>
        <v>0</v>
      </c>
      <c r="R342" s="246"/>
      <c r="S342" s="268"/>
      <c r="T342" s="268"/>
    </row>
    <row r="343" spans="1:20" s="3" customFormat="1" ht="15" customHeight="1" x14ac:dyDescent="0.15">
      <c r="A343" s="849" t="s">
        <v>131</v>
      </c>
      <c r="B343" s="850"/>
      <c r="C343" s="269">
        <f t="shared" ref="C343:Q343" si="3">+C344+C345+C346+C347+C351+C352</f>
        <v>5812</v>
      </c>
      <c r="D343" s="270">
        <f t="shared" si="3"/>
        <v>5787</v>
      </c>
      <c r="E343" s="259">
        <f t="shared" si="3"/>
        <v>5787</v>
      </c>
      <c r="F343" s="260">
        <f t="shared" si="3"/>
        <v>0</v>
      </c>
      <c r="G343" s="261">
        <f t="shared" si="3"/>
        <v>25</v>
      </c>
      <c r="H343" s="259">
        <f t="shared" si="3"/>
        <v>628</v>
      </c>
      <c r="I343" s="271">
        <f t="shared" si="3"/>
        <v>2248</v>
      </c>
      <c r="J343" s="260">
        <f t="shared" si="3"/>
        <v>2936</v>
      </c>
      <c r="K343" s="259">
        <f t="shared" si="3"/>
        <v>3</v>
      </c>
      <c r="L343" s="271">
        <f t="shared" si="3"/>
        <v>0</v>
      </c>
      <c r="M343" s="260">
        <f t="shared" si="3"/>
        <v>0</v>
      </c>
      <c r="N343" s="260">
        <f t="shared" si="3"/>
        <v>0</v>
      </c>
      <c r="O343" s="272">
        <f t="shared" si="3"/>
        <v>0</v>
      </c>
      <c r="P343" s="273">
        <f t="shared" si="3"/>
        <v>8</v>
      </c>
      <c r="Q343" s="274">
        <f t="shared" si="3"/>
        <v>0</v>
      </c>
      <c r="R343" s="246"/>
      <c r="S343" s="275"/>
      <c r="T343" s="275"/>
    </row>
    <row r="344" spans="1:20" ht="15" customHeight="1" x14ac:dyDescent="0.15">
      <c r="A344" s="77" t="s">
        <v>132</v>
      </c>
      <c r="B344" s="78" t="s">
        <v>133</v>
      </c>
      <c r="C344" s="249">
        <f>[16]B!C600</f>
        <v>3600</v>
      </c>
      <c r="D344" s="249">
        <f>[16]B!D600</f>
        <v>3577</v>
      </c>
      <c r="E344" s="249">
        <f>[16]B!E600</f>
        <v>3577</v>
      </c>
      <c r="F344" s="249">
        <f>[16]B!F600</f>
        <v>0</v>
      </c>
      <c r="G344" s="249">
        <f>[16]B!G600</f>
        <v>23</v>
      </c>
      <c r="H344" s="249">
        <f>[16]B!AA600</f>
        <v>327</v>
      </c>
      <c r="I344" s="249">
        <f>[16]B!AB600</f>
        <v>945</v>
      </c>
      <c r="J344" s="249">
        <f>[16]B!AC600</f>
        <v>2328</v>
      </c>
      <c r="K344" s="249">
        <f>[16]B!AD600</f>
        <v>3</v>
      </c>
      <c r="L344" s="249">
        <f>[16]B!AE600</f>
        <v>0</v>
      </c>
      <c r="M344" s="249">
        <f>[16]B!AF600</f>
        <v>0</v>
      </c>
      <c r="N344" s="249">
        <f>[16]B!AG600</f>
        <v>0</v>
      </c>
      <c r="O344" s="249">
        <f>[16]B!AH600</f>
        <v>0</v>
      </c>
      <c r="P344" s="249">
        <f>[16]B!AI600</f>
        <v>0</v>
      </c>
      <c r="Q344" s="249">
        <f>[16]B!AJ600</f>
        <v>0</v>
      </c>
      <c r="R344" s="246"/>
      <c r="S344" s="250"/>
      <c r="T344" s="250"/>
    </row>
    <row r="345" spans="1:20" ht="15" customHeight="1" x14ac:dyDescent="0.15">
      <c r="A345" s="253" t="s">
        <v>134</v>
      </c>
      <c r="B345" s="276" t="s">
        <v>135</v>
      </c>
      <c r="C345" s="252">
        <f>[16]B!C623</f>
        <v>2</v>
      </c>
      <c r="D345" s="252">
        <f>[16]B!D623</f>
        <v>2</v>
      </c>
      <c r="E345" s="252">
        <f>[16]B!E623</f>
        <v>2</v>
      </c>
      <c r="F345" s="252">
        <f>[16]B!F623</f>
        <v>0</v>
      </c>
      <c r="G345" s="252">
        <f>[16]B!G623</f>
        <v>0</v>
      </c>
      <c r="H345" s="252">
        <f>[16]B!AA623</f>
        <v>0</v>
      </c>
      <c r="I345" s="252">
        <f>[16]B!AB623</f>
        <v>2</v>
      </c>
      <c r="J345" s="252">
        <f>[16]B!AC623</f>
        <v>0</v>
      </c>
      <c r="K345" s="252">
        <f>[16]B!AD623</f>
        <v>0</v>
      </c>
      <c r="L345" s="252">
        <f>[16]B!AE623</f>
        <v>0</v>
      </c>
      <c r="M345" s="252">
        <f>[16]B!AF623</f>
        <v>0</v>
      </c>
      <c r="N345" s="252">
        <f>[16]B!AG623</f>
        <v>0</v>
      </c>
      <c r="O345" s="252">
        <f>[16]B!AH623</f>
        <v>0</v>
      </c>
      <c r="P345" s="252">
        <f>[16]B!AI623</f>
        <v>0</v>
      </c>
      <c r="Q345" s="252">
        <f>[16]B!AJ623</f>
        <v>0</v>
      </c>
      <c r="R345" s="246"/>
      <c r="S345" s="250"/>
      <c r="T345" s="250"/>
    </row>
    <row r="346" spans="1:20" ht="15" customHeight="1" x14ac:dyDescent="0.15">
      <c r="A346" s="646" t="s">
        <v>136</v>
      </c>
      <c r="B346" s="278" t="s">
        <v>137</v>
      </c>
      <c r="C346" s="255">
        <f>[16]B!C650</f>
        <v>1079</v>
      </c>
      <c r="D346" s="255">
        <f>[16]B!D650</f>
        <v>1077</v>
      </c>
      <c r="E346" s="255">
        <f>[16]B!E650</f>
        <v>1077</v>
      </c>
      <c r="F346" s="255">
        <f>[16]B!F650</f>
        <v>0</v>
      </c>
      <c r="G346" s="255">
        <f>[16]B!G650</f>
        <v>2</v>
      </c>
      <c r="H346" s="255">
        <f>[16]B!AA650</f>
        <v>205</v>
      </c>
      <c r="I346" s="255">
        <f>[16]B!AB650</f>
        <v>266</v>
      </c>
      <c r="J346" s="255">
        <f>[16]B!AC650</f>
        <v>608</v>
      </c>
      <c r="K346" s="255">
        <f>[16]B!AD650</f>
        <v>0</v>
      </c>
      <c r="L346" s="255">
        <f>[16]B!AE650</f>
        <v>0</v>
      </c>
      <c r="M346" s="255">
        <f>[16]B!AF650</f>
        <v>0</v>
      </c>
      <c r="N346" s="255">
        <f>[16]B!AG650</f>
        <v>0</v>
      </c>
      <c r="O346" s="255">
        <f>[16]B!AH650</f>
        <v>0</v>
      </c>
      <c r="P346" s="255">
        <f>[16]B!AI650</f>
        <v>0</v>
      </c>
      <c r="Q346" s="255">
        <f>[16]B!AJ650</f>
        <v>0</v>
      </c>
      <c r="R346" s="246"/>
      <c r="S346" s="250"/>
      <c r="T346" s="250"/>
    </row>
    <row r="347" spans="1:20" ht="15" customHeight="1" x14ac:dyDescent="0.15">
      <c r="A347" s="748" t="s">
        <v>112</v>
      </c>
      <c r="B347" s="78" t="s">
        <v>138</v>
      </c>
      <c r="C347" s="279">
        <f>SUM(C348:C350)</f>
        <v>1131</v>
      </c>
      <c r="D347" s="55">
        <f>SUM(D348:D350)</f>
        <v>1131</v>
      </c>
      <c r="E347" s="150">
        <f t="shared" ref="E347:Q347" si="4">SUM(E348:E350)</f>
        <v>1131</v>
      </c>
      <c r="F347" s="280">
        <f t="shared" si="4"/>
        <v>0</v>
      </c>
      <c r="G347" s="281">
        <f t="shared" si="4"/>
        <v>0</v>
      </c>
      <c r="H347" s="150">
        <f t="shared" si="4"/>
        <v>96</v>
      </c>
      <c r="I347" s="282">
        <f t="shared" si="4"/>
        <v>1035</v>
      </c>
      <c r="J347" s="280">
        <f t="shared" si="4"/>
        <v>0</v>
      </c>
      <c r="K347" s="150">
        <f t="shared" si="4"/>
        <v>0</v>
      </c>
      <c r="L347" s="282">
        <f t="shared" si="4"/>
        <v>0</v>
      </c>
      <c r="M347" s="280">
        <f t="shared" si="4"/>
        <v>0</v>
      </c>
      <c r="N347" s="280">
        <f>SUM(N348:N350)</f>
        <v>0</v>
      </c>
      <c r="O347" s="283">
        <f t="shared" si="4"/>
        <v>0</v>
      </c>
      <c r="P347" s="284">
        <f t="shared" si="4"/>
        <v>0</v>
      </c>
      <c r="Q347" s="285">
        <f t="shared" si="4"/>
        <v>0</v>
      </c>
      <c r="R347" s="246"/>
      <c r="S347" s="250"/>
      <c r="T347" s="250"/>
    </row>
    <row r="348" spans="1:20" ht="15" customHeight="1" x14ac:dyDescent="0.15">
      <c r="A348" s="748"/>
      <c r="B348" s="93" t="s">
        <v>139</v>
      </c>
      <c r="C348" s="249">
        <f>[16]B!C672-[16]B!C652-[16]B!C653</f>
        <v>530</v>
      </c>
      <c r="D348" s="249">
        <f>[16]B!D672-[16]B!D652-[16]B!D653</f>
        <v>530</v>
      </c>
      <c r="E348" s="249">
        <f>[16]B!E672-[16]B!E652-[16]B!E653</f>
        <v>530</v>
      </c>
      <c r="F348" s="249">
        <f>[16]B!F672-[16]B!F652-[16]B!F653</f>
        <v>0</v>
      </c>
      <c r="G348" s="249">
        <f>[16]B!G672-[16]B!G652-[16]B!G653</f>
        <v>0</v>
      </c>
      <c r="H348" s="249">
        <f>[16]B!AA672-[16]B!AA652-[16]B!AA653</f>
        <v>26</v>
      </c>
      <c r="I348" s="249">
        <f>[16]B!AB672-[16]B!AB652-[16]B!AB653</f>
        <v>504</v>
      </c>
      <c r="J348" s="249">
        <f>[16]B!AC672-[16]B!AC652-[16]B!AC653</f>
        <v>0</v>
      </c>
      <c r="K348" s="249">
        <f>[16]B!AD672-[16]B!AD652-[16]B!AD653</f>
        <v>0</v>
      </c>
      <c r="L348" s="249">
        <f>[16]B!AE672-[16]B!AE652-[16]B!AE653</f>
        <v>0</v>
      </c>
      <c r="M348" s="249">
        <f>[16]B!AF672-[16]B!AF652-[16]B!AF653</f>
        <v>0</v>
      </c>
      <c r="N348" s="249">
        <f>[16]B!AG672-[16]B!AG652-[16]B!AG653</f>
        <v>0</v>
      </c>
      <c r="O348" s="249">
        <f>[16]B!AH672-[16]B!AH652-[16]B!AH653</f>
        <v>0</v>
      </c>
      <c r="P348" s="249">
        <f>[16]B!AI672-[16]B!AI652-[16]B!AI653</f>
        <v>0</v>
      </c>
      <c r="Q348" s="249">
        <f>[16]B!AJ672-[16]B!AJ652-[16]B!AJ653</f>
        <v>0</v>
      </c>
      <c r="R348" s="246"/>
      <c r="S348" s="250"/>
      <c r="T348" s="250"/>
    </row>
    <row r="349" spans="1:20" ht="15" customHeight="1" x14ac:dyDescent="0.15">
      <c r="A349" s="748"/>
      <c r="B349" s="93" t="s">
        <v>140</v>
      </c>
      <c r="C349" s="252">
        <f>[16]B!C652</f>
        <v>378</v>
      </c>
      <c r="D349" s="252">
        <f>[16]B!D652</f>
        <v>378</v>
      </c>
      <c r="E349" s="252">
        <f>[16]B!E652</f>
        <v>378</v>
      </c>
      <c r="F349" s="252">
        <f>[16]B!F652</f>
        <v>0</v>
      </c>
      <c r="G349" s="252">
        <f>[16]B!G652</f>
        <v>0</v>
      </c>
      <c r="H349" s="252">
        <f>[16]B!AA652</f>
        <v>0</v>
      </c>
      <c r="I349" s="252">
        <f>[16]B!AB652</f>
        <v>378</v>
      </c>
      <c r="J349" s="252">
        <f>[16]B!AC652</f>
        <v>0</v>
      </c>
      <c r="K349" s="252">
        <f>[16]B!AD652</f>
        <v>0</v>
      </c>
      <c r="L349" s="252">
        <f>[16]B!AE652</f>
        <v>0</v>
      </c>
      <c r="M349" s="252">
        <f>[16]B!AF652</f>
        <v>0</v>
      </c>
      <c r="N349" s="252">
        <f>[16]B!AG652</f>
        <v>0</v>
      </c>
      <c r="O349" s="252">
        <f>[16]B!AH652</f>
        <v>0</v>
      </c>
      <c r="P349" s="252">
        <f>[16]B!AI652</f>
        <v>0</v>
      </c>
      <c r="Q349" s="252">
        <f>[16]B!AJ652</f>
        <v>0</v>
      </c>
      <c r="R349" s="246"/>
      <c r="S349" s="250"/>
      <c r="T349" s="250"/>
    </row>
    <row r="350" spans="1:20" ht="15" customHeight="1" x14ac:dyDescent="0.15">
      <c r="A350" s="748"/>
      <c r="B350" s="264" t="s">
        <v>141</v>
      </c>
      <c r="C350" s="255">
        <f>[16]B!C653</f>
        <v>223</v>
      </c>
      <c r="D350" s="255">
        <f>[16]B!D653</f>
        <v>223</v>
      </c>
      <c r="E350" s="255">
        <f>[16]B!E653</f>
        <v>223</v>
      </c>
      <c r="F350" s="255">
        <f>[16]B!F653</f>
        <v>0</v>
      </c>
      <c r="G350" s="255">
        <f>[16]B!G653</f>
        <v>0</v>
      </c>
      <c r="H350" s="255">
        <f>[16]B!AA653</f>
        <v>70</v>
      </c>
      <c r="I350" s="255">
        <f>[16]B!AB653</f>
        <v>153</v>
      </c>
      <c r="J350" s="255">
        <f>[16]B!AC653</f>
        <v>0</v>
      </c>
      <c r="K350" s="255">
        <f>[16]B!AD653</f>
        <v>0</v>
      </c>
      <c r="L350" s="255">
        <f>[16]B!AE653</f>
        <v>0</v>
      </c>
      <c r="M350" s="255">
        <f>[16]B!AF653</f>
        <v>0</v>
      </c>
      <c r="N350" s="255">
        <f>[16]B!AG653</f>
        <v>0</v>
      </c>
      <c r="O350" s="255">
        <f>[16]B!AH653</f>
        <v>0</v>
      </c>
      <c r="P350" s="255">
        <f>[16]B!AI653</f>
        <v>0</v>
      </c>
      <c r="Q350" s="255">
        <f>[16]B!AJ653</f>
        <v>0</v>
      </c>
      <c r="R350" s="246"/>
      <c r="S350" s="250"/>
      <c r="T350" s="250"/>
    </row>
    <row r="351" spans="1:20" ht="15" customHeight="1" x14ac:dyDescent="0.15">
      <c r="A351" s="77" t="s">
        <v>114</v>
      </c>
      <c r="B351" s="286" t="s">
        <v>142</v>
      </c>
      <c r="C351" s="287">
        <f>[16]B!C704</f>
        <v>0</v>
      </c>
      <c r="D351" s="287">
        <f>[16]B!D704</f>
        <v>0</v>
      </c>
      <c r="E351" s="287">
        <f>[16]B!E704</f>
        <v>0</v>
      </c>
      <c r="F351" s="287">
        <f>[16]B!F704</f>
        <v>0</v>
      </c>
      <c r="G351" s="287">
        <f>[16]B!G704</f>
        <v>0</v>
      </c>
      <c r="H351" s="287">
        <f>[16]B!AA704</f>
        <v>0</v>
      </c>
      <c r="I351" s="287">
        <f>[16]B!AB704</f>
        <v>0</v>
      </c>
      <c r="J351" s="287">
        <f>[16]B!AC704</f>
        <v>0</v>
      </c>
      <c r="K351" s="287">
        <f>[16]B!AD704</f>
        <v>0</v>
      </c>
      <c r="L351" s="287">
        <f>[16]B!AE704</f>
        <v>0</v>
      </c>
      <c r="M351" s="287">
        <f>[16]B!AF704</f>
        <v>0</v>
      </c>
      <c r="N351" s="287">
        <f>[16]B!AG704</f>
        <v>0</v>
      </c>
      <c r="O351" s="287">
        <f>[16]B!AH704</f>
        <v>0</v>
      </c>
      <c r="P351" s="287">
        <f>[16]B!AI704</f>
        <v>8</v>
      </c>
      <c r="Q351" s="287">
        <f>[16]B!AJ704</f>
        <v>0</v>
      </c>
      <c r="R351" s="246"/>
      <c r="S351" s="250"/>
      <c r="T351" s="250"/>
    </row>
    <row r="352" spans="1:20" s="99" customFormat="1" ht="15" customHeight="1" x14ac:dyDescent="0.15">
      <c r="A352" s="253"/>
      <c r="B352" s="288" t="s">
        <v>143</v>
      </c>
      <c r="C352" s="255">
        <f>[16]B!C763</f>
        <v>0</v>
      </c>
      <c r="D352" s="255">
        <f>[16]B!D763</f>
        <v>0</v>
      </c>
      <c r="E352" s="255">
        <f>[16]B!E763</f>
        <v>0</v>
      </c>
      <c r="F352" s="255">
        <f>[16]B!F763</f>
        <v>0</v>
      </c>
      <c r="G352" s="255">
        <f>[16]B!G763</f>
        <v>0</v>
      </c>
      <c r="H352" s="255">
        <f>[16]B!AA763</f>
        <v>0</v>
      </c>
      <c r="I352" s="255">
        <f>[16]B!AB763</f>
        <v>0</v>
      </c>
      <c r="J352" s="255">
        <f>[16]B!AC763</f>
        <v>0</v>
      </c>
      <c r="K352" s="255">
        <f>[16]B!AD763</f>
        <v>0</v>
      </c>
      <c r="L352" s="255">
        <f>[16]B!AE763</f>
        <v>0</v>
      </c>
      <c r="M352" s="255">
        <f>[16]B!AF763</f>
        <v>0</v>
      </c>
      <c r="N352" s="255">
        <f>[16]B!AG763</f>
        <v>0</v>
      </c>
      <c r="O352" s="255">
        <f>[16]B!AH763</f>
        <v>0</v>
      </c>
      <c r="P352" s="255">
        <f>[16]B!AI763</f>
        <v>0</v>
      </c>
      <c r="Q352" s="255">
        <f>[16]B!AJ763</f>
        <v>0</v>
      </c>
      <c r="R352" s="246"/>
      <c r="S352" s="268"/>
      <c r="T352" s="268"/>
    </row>
    <row r="353" spans="1:22" s="99" customFormat="1" ht="15" customHeight="1" x14ac:dyDescent="0.15">
      <c r="A353" s="851" t="s">
        <v>516</v>
      </c>
      <c r="B353" s="852"/>
      <c r="C353" s="249">
        <f>[16]B!C473</f>
        <v>4576</v>
      </c>
      <c r="D353" s="249">
        <f>[16]B!D473</f>
        <v>4422</v>
      </c>
      <c r="E353" s="249">
        <f>[16]B!E473</f>
        <v>4422</v>
      </c>
      <c r="F353" s="249">
        <f>[16]B!F473</f>
        <v>0</v>
      </c>
      <c r="G353" s="249">
        <f>[16]B!G473</f>
        <v>154</v>
      </c>
      <c r="H353" s="249">
        <f>[16]B!AA473</f>
        <v>3005</v>
      </c>
      <c r="I353" s="249">
        <f>[16]B!AB473</f>
        <v>1541</v>
      </c>
      <c r="J353" s="249">
        <f>[16]B!AC473</f>
        <v>30</v>
      </c>
      <c r="K353" s="249">
        <f>[16]B!AD473</f>
        <v>0</v>
      </c>
      <c r="L353" s="249">
        <f>[16]B!AE473</f>
        <v>0</v>
      </c>
      <c r="M353" s="249">
        <f>[16]B!AF473</f>
        <v>0</v>
      </c>
      <c r="N353" s="249">
        <f>[16]B!AG473</f>
        <v>0</v>
      </c>
      <c r="O353" s="249">
        <f>[16]B!AH473</f>
        <v>0</v>
      </c>
      <c r="P353" s="249">
        <f>[16]B!AI473</f>
        <v>0</v>
      </c>
      <c r="Q353" s="249">
        <f>[16]B!AJ473</f>
        <v>0</v>
      </c>
      <c r="R353" s="246"/>
      <c r="S353" s="268"/>
      <c r="T353" s="268"/>
    </row>
    <row r="354" spans="1:22" s="3" customFormat="1" ht="15" customHeight="1" x14ac:dyDescent="0.15">
      <c r="A354" s="853" t="s">
        <v>144</v>
      </c>
      <c r="B354" s="854"/>
      <c r="C354" s="289">
        <f>[16]B!C958</f>
        <v>0</v>
      </c>
      <c r="D354" s="289">
        <f>[16]B!D958</f>
        <v>0</v>
      </c>
      <c r="E354" s="289">
        <f>[16]B!E958</f>
        <v>0</v>
      </c>
      <c r="F354" s="289">
        <f>[16]B!F958</f>
        <v>0</v>
      </c>
      <c r="G354" s="289">
        <f>[16]B!G958</f>
        <v>0</v>
      </c>
      <c r="H354" s="289">
        <f>[16]B!AA958</f>
        <v>0</v>
      </c>
      <c r="I354" s="289">
        <f>[16]B!AB958</f>
        <v>0</v>
      </c>
      <c r="J354" s="289">
        <f>[16]B!AC958</f>
        <v>0</v>
      </c>
      <c r="K354" s="289">
        <f>[16]B!AD958</f>
        <v>0</v>
      </c>
      <c r="L354" s="289">
        <f>[16]B!AE958</f>
        <v>0</v>
      </c>
      <c r="M354" s="289">
        <f>[16]B!AF958</f>
        <v>0</v>
      </c>
      <c r="N354" s="289">
        <f>[16]B!AG958</f>
        <v>0</v>
      </c>
      <c r="O354" s="289">
        <f>[16]B!AH958</f>
        <v>0</v>
      </c>
      <c r="P354" s="289">
        <f>[16]B!AI958</f>
        <v>811</v>
      </c>
      <c r="Q354" s="289">
        <f>[16]B!AJ958</f>
        <v>0</v>
      </c>
      <c r="R354" s="246"/>
      <c r="S354" s="275"/>
      <c r="T354" s="275"/>
    </row>
    <row r="355" spans="1:22" s="291" customFormat="1" ht="22.5" customHeight="1" x14ac:dyDescent="0.15">
      <c r="A355" s="12" t="s">
        <v>517</v>
      </c>
      <c r="B355" s="290"/>
      <c r="C355" s="290"/>
      <c r="R355" s="292"/>
      <c r="S355" s="292"/>
      <c r="T355" s="292"/>
    </row>
    <row r="356" spans="1:22" ht="24" customHeight="1" x14ac:dyDescent="0.15">
      <c r="A356" s="750" t="s">
        <v>518</v>
      </c>
      <c r="B356" s="835"/>
      <c r="C356" s="692" t="s">
        <v>0</v>
      </c>
      <c r="D356" s="771" t="s">
        <v>519</v>
      </c>
      <c r="E356" s="772"/>
      <c r="F356" s="772"/>
      <c r="G356" s="848"/>
      <c r="H356" s="837" t="s">
        <v>498</v>
      </c>
      <c r="I356" s="837"/>
      <c r="J356" s="838"/>
      <c r="K356" s="784" t="s">
        <v>499</v>
      </c>
      <c r="L356" s="784"/>
      <c r="M356" s="784"/>
      <c r="N356" s="785" t="s">
        <v>500</v>
      </c>
      <c r="O356" s="788" t="s">
        <v>501</v>
      </c>
      <c r="P356" s="789"/>
      <c r="Q356" s="751" t="s">
        <v>502</v>
      </c>
    </row>
    <row r="357" spans="1:22" ht="18" customHeight="1" x14ac:dyDescent="0.15">
      <c r="A357" s="750"/>
      <c r="B357" s="835"/>
      <c r="C357" s="693"/>
      <c r="D357" s="844" t="s">
        <v>503</v>
      </c>
      <c r="E357" s="846" t="s">
        <v>504</v>
      </c>
      <c r="F357" s="847"/>
      <c r="G357" s="844" t="s">
        <v>505</v>
      </c>
      <c r="H357" s="759" t="s">
        <v>506</v>
      </c>
      <c r="I357" s="761" t="s">
        <v>507</v>
      </c>
      <c r="J357" s="773" t="s">
        <v>508</v>
      </c>
      <c r="K357" s="775" t="s">
        <v>509</v>
      </c>
      <c r="L357" s="776" t="s">
        <v>510</v>
      </c>
      <c r="M357" s="777" t="s">
        <v>511</v>
      </c>
      <c r="N357" s="786"/>
      <c r="O357" s="778" t="s">
        <v>512</v>
      </c>
      <c r="P357" s="779" t="s">
        <v>513</v>
      </c>
      <c r="Q357" s="752"/>
      <c r="R357" s="236"/>
    </row>
    <row r="358" spans="1:22" ht="18" customHeight="1" x14ac:dyDescent="0.15">
      <c r="A358" s="750"/>
      <c r="B358" s="835"/>
      <c r="C358" s="770"/>
      <c r="D358" s="845"/>
      <c r="E358" s="237" t="s">
        <v>514</v>
      </c>
      <c r="F358" s="238" t="s">
        <v>515</v>
      </c>
      <c r="G358" s="845"/>
      <c r="H358" s="760"/>
      <c r="I358" s="762"/>
      <c r="J358" s="774"/>
      <c r="K358" s="775"/>
      <c r="L358" s="776"/>
      <c r="M358" s="777"/>
      <c r="N358" s="787"/>
      <c r="O358" s="778"/>
      <c r="P358" s="779"/>
      <c r="Q358" s="753"/>
      <c r="R358" s="236"/>
      <c r="U358" s="250"/>
      <c r="V358" s="250"/>
    </row>
    <row r="359" spans="1:22" ht="14.25" customHeight="1" x14ac:dyDescent="0.15">
      <c r="A359" s="293" t="s">
        <v>520</v>
      </c>
      <c r="B359" s="294"/>
      <c r="C359" s="295"/>
      <c r="D359" s="296"/>
      <c r="E359" s="297"/>
      <c r="F359" s="298"/>
      <c r="G359" s="299"/>
      <c r="H359" s="297"/>
      <c r="I359" s="300"/>
      <c r="J359" s="301"/>
      <c r="K359" s="302"/>
      <c r="L359" s="300"/>
      <c r="M359" s="301"/>
      <c r="N359" s="303"/>
      <c r="O359" s="302"/>
      <c r="P359" s="298"/>
      <c r="Q359" s="304"/>
      <c r="R359" s="305"/>
      <c r="U359" s="250"/>
    </row>
    <row r="360" spans="1:22" ht="15" customHeight="1" x14ac:dyDescent="0.15">
      <c r="A360" s="306" t="s">
        <v>521</v>
      </c>
      <c r="B360" s="307"/>
      <c r="C360" s="295"/>
      <c r="D360" s="296"/>
      <c r="E360" s="297"/>
      <c r="F360" s="298"/>
      <c r="G360" s="299"/>
      <c r="H360" s="297"/>
      <c r="I360" s="300"/>
      <c r="J360" s="301"/>
      <c r="K360" s="302"/>
      <c r="L360" s="300"/>
      <c r="M360" s="301"/>
      <c r="N360" s="303"/>
      <c r="O360" s="302"/>
      <c r="P360" s="298"/>
      <c r="Q360" s="304"/>
      <c r="R360" s="308"/>
      <c r="U360" s="250"/>
    </row>
    <row r="361" spans="1:22" ht="15" customHeight="1" x14ac:dyDescent="0.15">
      <c r="A361" s="790" t="s">
        <v>522</v>
      </c>
      <c r="B361" s="839"/>
      <c r="C361" s="229">
        <f>SUM([16]B!C770,[16]B!C777,[16]B!C781,[16]B!C788,[16]B!C797)</f>
        <v>0</v>
      </c>
      <c r="D361" s="229">
        <f>SUM([16]B!D770,[16]B!D777,[16]B!D781,[16]B!D788,[16]B!D797)</f>
        <v>0</v>
      </c>
      <c r="E361" s="229">
        <f>SUM([16]B!E770,[16]B!E777,[16]B!E781,[16]B!E788,[16]B!E797)</f>
        <v>0</v>
      </c>
      <c r="F361" s="229">
        <f>SUM([16]B!F770,[16]B!F777,[16]B!F781,[16]B!F788,[16]B!F797)</f>
        <v>0</v>
      </c>
      <c r="G361" s="229">
        <f>SUM([16]B!G770,[16]B!G777,[16]B!G781,[16]B!G788,[16]B!G797)</f>
        <v>0</v>
      </c>
      <c r="H361" s="229">
        <f>SUM([16]B!AA770,[16]B!AA777,[16]B!AA781,[16]B!AA788,[16]B!AA797)</f>
        <v>0</v>
      </c>
      <c r="I361" s="229">
        <f>SUM([16]B!AB770,[16]B!AB777,[16]B!AB781,[16]B!AB788,[16]B!AB797)</f>
        <v>0</v>
      </c>
      <c r="J361" s="229">
        <f>SUM([16]B!AC770,[16]B!AC777,[16]B!AC781,[16]B!AC788,[16]B!AC797)</f>
        <v>0</v>
      </c>
      <c r="K361" s="229">
        <f>SUM([16]B!AD770,[16]B!AD777,[16]B!AD781,[16]B!AD788,[16]B!AD797)</f>
        <v>0</v>
      </c>
      <c r="L361" s="229">
        <f>SUM([16]B!AE770,[16]B!AE777,[16]B!AE781,[16]B!AE788,[16]B!AE797)</f>
        <v>0</v>
      </c>
      <c r="M361" s="229">
        <f>SUM([16]B!AF770,[16]B!AF777,[16]B!AF781,[16]B!AF788,[16]B!AF797)</f>
        <v>0</v>
      </c>
      <c r="N361" s="229">
        <f>SUM([16]B!AG770,[16]B!AG777,[16]B!AG781,[16]B!AG788,[16]B!AG797)</f>
        <v>0</v>
      </c>
      <c r="O361" s="229">
        <f>SUM([16]B!AH770,[16]B!AH777,[16]B!AH781,[16]B!AH788,[16]B!AH797)</f>
        <v>0</v>
      </c>
      <c r="P361" s="229">
        <f>SUM([16]B!AI770,[16]B!AI777,[16]B!AI781,[16]B!AI788,[16]B!AI797)</f>
        <v>0</v>
      </c>
      <c r="Q361" s="229">
        <f>SUM([16]B!AJ770,[16]B!AJ777,[16]B!AJ781,[16]B!AJ788,[16]B!AJ797)</f>
        <v>0</v>
      </c>
      <c r="R361" s="246"/>
      <c r="U361" s="250"/>
    </row>
    <row r="362" spans="1:22" ht="15" customHeight="1" x14ac:dyDescent="0.15">
      <c r="A362" s="840" t="s">
        <v>523</v>
      </c>
      <c r="B362" s="841"/>
      <c r="C362" s="190">
        <f>SUM([16]B!C801,[16]B!C805,[16]B!C809,[16]B!C817,[16]B!C820)</f>
        <v>0</v>
      </c>
      <c r="D362" s="190">
        <f>SUM([16]B!D801,[16]B!D805,[16]B!D809,[16]B!D817,[16]B!D820)</f>
        <v>0</v>
      </c>
      <c r="E362" s="190">
        <f>SUM([16]B!E801,[16]B!E805,[16]B!E809,[16]B!E817,[16]B!E820)</f>
        <v>0</v>
      </c>
      <c r="F362" s="190">
        <f>SUM([16]B!F801,[16]B!F805,[16]B!F809,[16]B!F817,[16]B!F820)</f>
        <v>0</v>
      </c>
      <c r="G362" s="190">
        <f>SUM([16]B!G801,[16]B!G805,[16]B!G809,[16]B!G817,[16]B!G820)</f>
        <v>0</v>
      </c>
      <c r="H362" s="229">
        <f>SUM([16]B!AA801,[16]B!AA805,[16]B!AA809,[16]B!AA817,[16]B!AA820)</f>
        <v>0</v>
      </c>
      <c r="I362" s="229">
        <f>SUM([16]B!AB801,[16]B!AB805,[16]B!AB809,[16]B!AB817,[16]B!AB820)</f>
        <v>0</v>
      </c>
      <c r="J362" s="229">
        <f>SUM([16]B!AC801,[16]B!AC805,[16]B!AC809,[16]B!AC817,[16]B!AC820)</f>
        <v>0</v>
      </c>
      <c r="K362" s="229">
        <f>SUM([16]B!AD801,[16]B!AD805,[16]B!AD809,[16]B!AD817,[16]B!AD820)</f>
        <v>0</v>
      </c>
      <c r="L362" s="229">
        <f>SUM([16]B!AE801,[16]B!AE805,[16]B!AE809,[16]B!AE817,[16]B!AE820)</f>
        <v>0</v>
      </c>
      <c r="M362" s="229">
        <f>SUM([16]B!AF801,[16]B!AF805,[16]B!AF809,[16]B!AF817,[16]B!AF820)</f>
        <v>0</v>
      </c>
      <c r="N362" s="229">
        <f>SUM([16]B!AG801,[16]B!AG805,[16]B!AG809,[16]B!AG817,[16]B!AG820)</f>
        <v>0</v>
      </c>
      <c r="O362" s="229">
        <f>SUM([16]B!AH801,[16]B!AH805,[16]B!AH809,[16]B!AH817,[16]B!AH820)</f>
        <v>0</v>
      </c>
      <c r="P362" s="229">
        <f>SUM([16]B!AI801,[16]B!AI805,[16]B!AI809,[16]B!AI817,[16]B!AI820)</f>
        <v>0</v>
      </c>
      <c r="Q362" s="229">
        <f>SUM([16]B!AJ801,[16]B!AJ805,[16]B!AJ809,[16]B!AJ817,[16]B!AJ820)</f>
        <v>0</v>
      </c>
      <c r="R362" s="76"/>
      <c r="U362" s="250"/>
    </row>
    <row r="363" spans="1:22" ht="15" customHeight="1" x14ac:dyDescent="0.15">
      <c r="A363" s="309" t="s">
        <v>524</v>
      </c>
      <c r="B363" s="310"/>
      <c r="C363" s="311"/>
      <c r="D363" s="312"/>
      <c r="E363" s="313"/>
      <c r="F363" s="314"/>
      <c r="G363" s="315"/>
      <c r="H363" s="313"/>
      <c r="I363" s="316"/>
      <c r="J363" s="314"/>
      <c r="K363" s="313"/>
      <c r="L363" s="316"/>
      <c r="M363" s="314"/>
      <c r="N363" s="317"/>
      <c r="O363" s="313"/>
      <c r="P363" s="314"/>
      <c r="Q363" s="312"/>
      <c r="R363" s="246"/>
      <c r="U363" s="250"/>
    </row>
    <row r="364" spans="1:22" ht="15" customHeight="1" x14ac:dyDescent="0.15">
      <c r="A364" s="842" t="s">
        <v>525</v>
      </c>
      <c r="B364" s="843"/>
      <c r="C364" s="233">
        <f>[16]B!C828</f>
        <v>0</v>
      </c>
      <c r="D364" s="233">
        <f>[16]B!D828</f>
        <v>0</v>
      </c>
      <c r="E364" s="233">
        <f>[16]B!E828</f>
        <v>0</v>
      </c>
      <c r="F364" s="233">
        <f>[16]B!F828</f>
        <v>0</v>
      </c>
      <c r="G364" s="233">
        <f>[16]B!G828</f>
        <v>0</v>
      </c>
      <c r="H364" s="229">
        <f>[16]B!AA828</f>
        <v>0</v>
      </c>
      <c r="I364" s="229">
        <f>[16]B!AB828</f>
        <v>0</v>
      </c>
      <c r="J364" s="229">
        <f>[16]B!AC828</f>
        <v>0</v>
      </c>
      <c r="K364" s="229">
        <f>[16]B!AD828</f>
        <v>0</v>
      </c>
      <c r="L364" s="229">
        <f>[16]B!AE828</f>
        <v>0</v>
      </c>
      <c r="M364" s="229">
        <f>[16]B!AF828</f>
        <v>0</v>
      </c>
      <c r="N364" s="229">
        <f>[16]B!AG828</f>
        <v>0</v>
      </c>
      <c r="O364" s="229">
        <f>[16]B!AH828</f>
        <v>0</v>
      </c>
      <c r="P364" s="229">
        <f>[16]B!AI828</f>
        <v>0</v>
      </c>
      <c r="Q364" s="229">
        <f>[16]B!AJ828</f>
        <v>0</v>
      </c>
      <c r="R364" s="246"/>
      <c r="U364" s="250"/>
    </row>
    <row r="365" spans="1:22" ht="15" customHeight="1" x14ac:dyDescent="0.15">
      <c r="A365" s="318" t="s">
        <v>526</v>
      </c>
      <c r="B365" s="319"/>
      <c r="C365" s="311"/>
      <c r="D365" s="312"/>
      <c r="E365" s="313"/>
      <c r="F365" s="314"/>
      <c r="G365" s="315"/>
      <c r="H365" s="313"/>
      <c r="I365" s="316"/>
      <c r="J365" s="314"/>
      <c r="K365" s="313"/>
      <c r="L365" s="316"/>
      <c r="M365" s="314"/>
      <c r="N365" s="317"/>
      <c r="O365" s="313"/>
      <c r="P365" s="314"/>
      <c r="Q365" s="312"/>
      <c r="R365" s="246"/>
      <c r="U365" s="250"/>
    </row>
    <row r="366" spans="1:22" ht="15" customHeight="1" x14ac:dyDescent="0.15">
      <c r="A366" s="790" t="s">
        <v>527</v>
      </c>
      <c r="B366" s="839"/>
      <c r="C366" s="320">
        <f>[16]B!C833</f>
        <v>0</v>
      </c>
      <c r="D366" s="320">
        <f>[16]B!D833</f>
        <v>0</v>
      </c>
      <c r="E366" s="320">
        <f>[16]B!E833</f>
        <v>0</v>
      </c>
      <c r="F366" s="320">
        <f>[16]B!F833</f>
        <v>0</v>
      </c>
      <c r="G366" s="320">
        <f>[16]B!G833</f>
        <v>0</v>
      </c>
      <c r="H366" s="229">
        <f>[16]B!AA833</f>
        <v>0</v>
      </c>
      <c r="I366" s="229">
        <f>[16]B!AB833</f>
        <v>0</v>
      </c>
      <c r="J366" s="229">
        <f>[16]B!AC833</f>
        <v>0</v>
      </c>
      <c r="K366" s="229">
        <f>[16]B!AD833</f>
        <v>0</v>
      </c>
      <c r="L366" s="229">
        <f>[16]B!AE833</f>
        <v>0</v>
      </c>
      <c r="M366" s="229">
        <f>[16]B!AF833</f>
        <v>0</v>
      </c>
      <c r="N366" s="229">
        <f>[16]B!AG833</f>
        <v>0</v>
      </c>
      <c r="O366" s="229">
        <f>[16]B!AH833</f>
        <v>0</v>
      </c>
      <c r="P366" s="229">
        <f>[16]B!AI833</f>
        <v>0</v>
      </c>
      <c r="Q366" s="229">
        <f>[16]B!AJ833</f>
        <v>0</v>
      </c>
      <c r="R366" s="246"/>
      <c r="U366" s="250"/>
    </row>
    <row r="367" spans="1:22" ht="15" customHeight="1" x14ac:dyDescent="0.15">
      <c r="A367" s="831" t="s">
        <v>528</v>
      </c>
      <c r="B367" s="832"/>
      <c r="C367" s="321">
        <f>[16]B!C851</f>
        <v>0</v>
      </c>
      <c r="D367" s="321">
        <f>[16]B!D851</f>
        <v>0</v>
      </c>
      <c r="E367" s="321">
        <f>[16]B!E851</f>
        <v>0</v>
      </c>
      <c r="F367" s="321">
        <f>[16]B!F851</f>
        <v>0</v>
      </c>
      <c r="G367" s="321">
        <f>[16]B!G851</f>
        <v>0</v>
      </c>
      <c r="H367" s="229">
        <f>[16]B!AA851</f>
        <v>0</v>
      </c>
      <c r="I367" s="229">
        <f>[16]B!AB851</f>
        <v>0</v>
      </c>
      <c r="J367" s="229">
        <f>[16]B!AC851</f>
        <v>0</v>
      </c>
      <c r="K367" s="229">
        <f>[16]B!AD851</f>
        <v>0</v>
      </c>
      <c r="L367" s="229">
        <f>[16]B!AE851</f>
        <v>0</v>
      </c>
      <c r="M367" s="229">
        <f>[16]B!AF851</f>
        <v>0</v>
      </c>
      <c r="N367" s="229">
        <f>[16]B!AG851</f>
        <v>0</v>
      </c>
      <c r="O367" s="229">
        <f>[16]B!AH851</f>
        <v>0</v>
      </c>
      <c r="P367" s="229">
        <f>[16]B!AI851</f>
        <v>0</v>
      </c>
      <c r="Q367" s="229">
        <f>[16]B!AJ851</f>
        <v>0</v>
      </c>
      <c r="R367" s="246"/>
      <c r="U367" s="250"/>
    </row>
    <row r="368" spans="1:22" ht="15" customHeight="1" x14ac:dyDescent="0.15">
      <c r="A368" s="831" t="s">
        <v>529</v>
      </c>
      <c r="B368" s="832"/>
      <c r="C368" s="321">
        <f>[16]B!C869</f>
        <v>0</v>
      </c>
      <c r="D368" s="321">
        <f>[16]B!D869</f>
        <v>0</v>
      </c>
      <c r="E368" s="321">
        <f>[16]B!E869</f>
        <v>0</v>
      </c>
      <c r="F368" s="321">
        <f>[16]B!F869</f>
        <v>0</v>
      </c>
      <c r="G368" s="321">
        <f>[16]B!G869</f>
        <v>0</v>
      </c>
      <c r="H368" s="229">
        <f>[16]B!AA869</f>
        <v>0</v>
      </c>
      <c r="I368" s="229">
        <f>[16]B!AB869</f>
        <v>0</v>
      </c>
      <c r="J368" s="229">
        <f>[16]B!AC869</f>
        <v>0</v>
      </c>
      <c r="K368" s="229">
        <f>[16]B!AD869</f>
        <v>0</v>
      </c>
      <c r="L368" s="229">
        <f>[16]B!AE869</f>
        <v>0</v>
      </c>
      <c r="M368" s="229">
        <f>[16]B!AF869</f>
        <v>0</v>
      </c>
      <c r="N368" s="229">
        <f>[16]B!AG869</f>
        <v>0</v>
      </c>
      <c r="O368" s="229">
        <f>[16]B!AH869</f>
        <v>0</v>
      </c>
      <c r="P368" s="229">
        <f>[16]B!AI869</f>
        <v>0</v>
      </c>
      <c r="Q368" s="229">
        <f>[16]B!AJ869</f>
        <v>0</v>
      </c>
      <c r="R368" s="246"/>
      <c r="U368" s="250"/>
    </row>
    <row r="369" spans="1:24" ht="15" customHeight="1" x14ac:dyDescent="0.15">
      <c r="A369" s="833" t="s">
        <v>530</v>
      </c>
      <c r="B369" s="834"/>
      <c r="C369" s="322">
        <f>SUM(C361+C362+C364+C366+C367+C368)</f>
        <v>0</v>
      </c>
      <c r="D369" s="322">
        <f t="shared" ref="D369:Q369" si="5">SUM(D361+D362+D364+D366+D367+D368)</f>
        <v>0</v>
      </c>
      <c r="E369" s="322">
        <f t="shared" si="5"/>
        <v>0</v>
      </c>
      <c r="F369" s="322">
        <f t="shared" si="5"/>
        <v>0</v>
      </c>
      <c r="G369" s="322">
        <f t="shared" si="5"/>
        <v>0</v>
      </c>
      <c r="H369" s="322">
        <f t="shared" si="5"/>
        <v>0</v>
      </c>
      <c r="I369" s="322">
        <f t="shared" si="5"/>
        <v>0</v>
      </c>
      <c r="J369" s="322">
        <f t="shared" si="5"/>
        <v>0</v>
      </c>
      <c r="K369" s="322">
        <f t="shared" si="5"/>
        <v>0</v>
      </c>
      <c r="L369" s="322">
        <f t="shared" si="5"/>
        <v>0</v>
      </c>
      <c r="M369" s="322">
        <f t="shared" si="5"/>
        <v>0</v>
      </c>
      <c r="N369" s="322">
        <f t="shared" si="5"/>
        <v>0</v>
      </c>
      <c r="O369" s="322">
        <f t="shared" si="5"/>
        <v>0</v>
      </c>
      <c r="P369" s="322">
        <f t="shared" si="5"/>
        <v>0</v>
      </c>
      <c r="Q369" s="322">
        <f t="shared" si="5"/>
        <v>0</v>
      </c>
      <c r="R369" s="246"/>
      <c r="U369" s="250"/>
    </row>
    <row r="370" spans="1:24" s="328" customFormat="1" ht="24.95" customHeight="1" x14ac:dyDescent="0.15">
      <c r="A370" s="323" t="s">
        <v>531</v>
      </c>
      <c r="B370" s="324"/>
      <c r="C370" s="324"/>
      <c r="D370" s="325"/>
      <c r="E370" s="325"/>
      <c r="F370" s="325"/>
      <c r="G370" s="325"/>
      <c r="H370" s="325"/>
      <c r="I370" s="325"/>
      <c r="J370" s="325"/>
      <c r="K370" s="325"/>
      <c r="L370" s="325"/>
      <c r="M370" s="325"/>
      <c r="N370" s="325"/>
      <c r="O370" s="326"/>
      <c r="P370" s="326"/>
      <c r="Q370" s="326"/>
      <c r="R370" s="326"/>
      <c r="S370" s="327"/>
      <c r="X370" s="5"/>
    </row>
    <row r="371" spans="1:24" ht="24" customHeight="1" x14ac:dyDescent="0.15">
      <c r="A371" s="750" t="s">
        <v>532</v>
      </c>
      <c r="B371" s="835"/>
      <c r="C371" s="692" t="s">
        <v>0</v>
      </c>
      <c r="D371" s="836" t="s">
        <v>519</v>
      </c>
      <c r="E371" s="836"/>
      <c r="F371" s="836"/>
      <c r="G371" s="836"/>
      <c r="H371" s="837" t="s">
        <v>498</v>
      </c>
      <c r="I371" s="837"/>
      <c r="J371" s="838"/>
      <c r="K371" s="784" t="s">
        <v>499</v>
      </c>
      <c r="L371" s="784"/>
      <c r="M371" s="784"/>
      <c r="N371" s="785" t="s">
        <v>500</v>
      </c>
      <c r="O371" s="788" t="s">
        <v>501</v>
      </c>
      <c r="P371" s="789"/>
      <c r="Q371" s="751" t="s">
        <v>502</v>
      </c>
      <c r="S371" s="236"/>
    </row>
    <row r="372" spans="1:24" ht="18" customHeight="1" x14ac:dyDescent="0.15">
      <c r="A372" s="750"/>
      <c r="B372" s="835"/>
      <c r="C372" s="693"/>
      <c r="D372" s="754" t="s">
        <v>492</v>
      </c>
      <c r="E372" s="827" t="s">
        <v>504</v>
      </c>
      <c r="F372" s="828"/>
      <c r="G372" s="829" t="s">
        <v>533</v>
      </c>
      <c r="H372" s="759" t="s">
        <v>506</v>
      </c>
      <c r="I372" s="761" t="s">
        <v>507</v>
      </c>
      <c r="J372" s="773" t="s">
        <v>508</v>
      </c>
      <c r="K372" s="775" t="s">
        <v>509</v>
      </c>
      <c r="L372" s="776" t="s">
        <v>510</v>
      </c>
      <c r="M372" s="777" t="s">
        <v>511</v>
      </c>
      <c r="N372" s="786"/>
      <c r="O372" s="778" t="s">
        <v>512</v>
      </c>
      <c r="P372" s="779" t="s">
        <v>513</v>
      </c>
      <c r="Q372" s="752"/>
    </row>
    <row r="373" spans="1:24" ht="18" customHeight="1" x14ac:dyDescent="0.15">
      <c r="A373" s="750"/>
      <c r="B373" s="835"/>
      <c r="C373" s="770"/>
      <c r="D373" s="755"/>
      <c r="E373" s="237" t="s">
        <v>514</v>
      </c>
      <c r="F373" s="238" t="s">
        <v>515</v>
      </c>
      <c r="G373" s="830"/>
      <c r="H373" s="760"/>
      <c r="I373" s="762"/>
      <c r="J373" s="774"/>
      <c r="K373" s="775"/>
      <c r="L373" s="776"/>
      <c r="M373" s="777"/>
      <c r="N373" s="787"/>
      <c r="O373" s="778"/>
      <c r="P373" s="779"/>
      <c r="Q373" s="753"/>
    </row>
    <row r="374" spans="1:24" ht="15" customHeight="1" x14ac:dyDescent="0.15">
      <c r="A374" s="329">
        <v>1901023</v>
      </c>
      <c r="B374" s="330" t="s">
        <v>456</v>
      </c>
      <c r="C374" s="331">
        <f>[16]B!C2101</f>
        <v>0</v>
      </c>
      <c r="D374" s="332">
        <f>[16]B!D2101</f>
        <v>0</v>
      </c>
      <c r="E374" s="332">
        <f>[16]B!E2101</f>
        <v>0</v>
      </c>
      <c r="F374" s="332">
        <f>[16]B!F2101</f>
        <v>0</v>
      </c>
      <c r="G374" s="332">
        <f>[16]B!G2101</f>
        <v>0</v>
      </c>
      <c r="H374" s="332">
        <f>[16]B!AA2101</f>
        <v>0</v>
      </c>
      <c r="I374" s="332">
        <f>[16]B!AB2101</f>
        <v>0</v>
      </c>
      <c r="J374" s="332">
        <f>[16]B!AC2101</f>
        <v>0</v>
      </c>
      <c r="K374" s="332">
        <f>[16]B!AD2101</f>
        <v>0</v>
      </c>
      <c r="L374" s="332">
        <f>[16]B!AE2101</f>
        <v>0</v>
      </c>
      <c r="M374" s="332">
        <f>[16]B!AF2101</f>
        <v>0</v>
      </c>
      <c r="N374" s="332">
        <f>[16]B!AG2101</f>
        <v>0</v>
      </c>
      <c r="O374" s="332">
        <f>[16]B!AH2101</f>
        <v>0</v>
      </c>
      <c r="P374" s="332">
        <f>[16]B!AI2101</f>
        <v>0</v>
      </c>
      <c r="Q374" s="332">
        <f>[16]B!AJ2101</f>
        <v>0</v>
      </c>
      <c r="R374" s="246"/>
    </row>
    <row r="375" spans="1:24" ht="15" customHeight="1" x14ac:dyDescent="0.15">
      <c r="A375" s="333">
        <v>1901024</v>
      </c>
      <c r="B375" s="334" t="s">
        <v>457</v>
      </c>
      <c r="C375" s="332">
        <f>[16]B!C2102</f>
        <v>0</v>
      </c>
      <c r="D375" s="332">
        <f>[16]B!D2102</f>
        <v>0</v>
      </c>
      <c r="E375" s="332">
        <f>[16]B!E2102</f>
        <v>0</v>
      </c>
      <c r="F375" s="332">
        <f>[16]B!F2102</f>
        <v>0</v>
      </c>
      <c r="G375" s="332">
        <f>[16]B!G2102</f>
        <v>0</v>
      </c>
      <c r="H375" s="332">
        <f>[16]B!AA2102</f>
        <v>0</v>
      </c>
      <c r="I375" s="332">
        <f>[16]B!AB2102</f>
        <v>0</v>
      </c>
      <c r="J375" s="332">
        <f>[16]B!AC2102</f>
        <v>0</v>
      </c>
      <c r="K375" s="332">
        <f>[16]B!AD2102</f>
        <v>0</v>
      </c>
      <c r="L375" s="332">
        <f>[16]B!AE2102</f>
        <v>0</v>
      </c>
      <c r="M375" s="332">
        <f>[16]B!AF2102</f>
        <v>0</v>
      </c>
      <c r="N375" s="332">
        <f>[16]B!AG2102</f>
        <v>0</v>
      </c>
      <c r="O375" s="332">
        <f>[16]B!AH2102</f>
        <v>0</v>
      </c>
      <c r="P375" s="332">
        <f>[16]B!AI2102</f>
        <v>0</v>
      </c>
      <c r="Q375" s="332">
        <f>[16]B!AJ2102</f>
        <v>0</v>
      </c>
      <c r="R375" s="246"/>
    </row>
    <row r="376" spans="1:24" ht="15" customHeight="1" x14ac:dyDescent="0.15">
      <c r="A376" s="333">
        <v>1901025</v>
      </c>
      <c r="B376" s="334" t="s">
        <v>534</v>
      </c>
      <c r="C376" s="332">
        <f>[16]B!C2103</f>
        <v>0</v>
      </c>
      <c r="D376" s="332">
        <f>[16]B!D2103</f>
        <v>0</v>
      </c>
      <c r="E376" s="332">
        <f>[16]B!E2103</f>
        <v>0</v>
      </c>
      <c r="F376" s="332">
        <f>[16]B!F2103</f>
        <v>0</v>
      </c>
      <c r="G376" s="332">
        <f>[16]B!G2103</f>
        <v>0</v>
      </c>
      <c r="H376" s="332">
        <f>[16]B!AA2103</f>
        <v>0</v>
      </c>
      <c r="I376" s="332">
        <f>[16]B!AB2103</f>
        <v>0</v>
      </c>
      <c r="J376" s="332">
        <f>[16]B!AC2103</f>
        <v>0</v>
      </c>
      <c r="K376" s="332">
        <f>[16]B!AD2103</f>
        <v>0</v>
      </c>
      <c r="L376" s="332">
        <f>[16]B!AE2103</f>
        <v>0</v>
      </c>
      <c r="M376" s="332">
        <f>[16]B!AF2103</f>
        <v>0</v>
      </c>
      <c r="N376" s="332">
        <f>[16]B!AG2103</f>
        <v>0</v>
      </c>
      <c r="O376" s="332">
        <f>[16]B!AH2103</f>
        <v>0</v>
      </c>
      <c r="P376" s="332">
        <f>[16]B!AI2103</f>
        <v>0</v>
      </c>
      <c r="Q376" s="332">
        <f>[16]B!AJ2103</f>
        <v>0</v>
      </c>
      <c r="R376" s="246"/>
    </row>
    <row r="377" spans="1:24" ht="15" customHeight="1" x14ac:dyDescent="0.15">
      <c r="A377" s="333">
        <v>1901026</v>
      </c>
      <c r="B377" s="334" t="s">
        <v>461</v>
      </c>
      <c r="C377" s="332">
        <f>[16]B!C2104</f>
        <v>0</v>
      </c>
      <c r="D377" s="332">
        <f>[16]B!D2104</f>
        <v>0</v>
      </c>
      <c r="E377" s="332">
        <f>[16]B!E2104</f>
        <v>0</v>
      </c>
      <c r="F377" s="332">
        <f>[16]B!F2104</f>
        <v>0</v>
      </c>
      <c r="G377" s="332">
        <f>[16]B!G2104</f>
        <v>0</v>
      </c>
      <c r="H377" s="332">
        <f>[16]B!AA2104</f>
        <v>0</v>
      </c>
      <c r="I377" s="332">
        <f>[16]B!AB2104</f>
        <v>0</v>
      </c>
      <c r="J377" s="332">
        <f>[16]B!AC2104</f>
        <v>0</v>
      </c>
      <c r="K377" s="332">
        <f>[16]B!AD2104</f>
        <v>0</v>
      </c>
      <c r="L377" s="332">
        <f>[16]B!AE2104</f>
        <v>0</v>
      </c>
      <c r="M377" s="332">
        <f>[16]B!AF2104</f>
        <v>0</v>
      </c>
      <c r="N377" s="332">
        <f>[16]B!AG2104</f>
        <v>0</v>
      </c>
      <c r="O377" s="332">
        <f>[16]B!AH2104</f>
        <v>0</v>
      </c>
      <c r="P377" s="332">
        <f>[16]B!AI2104</f>
        <v>0</v>
      </c>
      <c r="Q377" s="332">
        <f>[16]B!AJ2104</f>
        <v>0</v>
      </c>
      <c r="R377" s="246"/>
    </row>
    <row r="378" spans="1:24" ht="15" customHeight="1" x14ac:dyDescent="0.15">
      <c r="A378" s="333">
        <v>1901126</v>
      </c>
      <c r="B378" s="334" t="s">
        <v>462</v>
      </c>
      <c r="C378" s="332">
        <f>[16]B!C2105</f>
        <v>0</v>
      </c>
      <c r="D378" s="332">
        <f>[16]B!D2105</f>
        <v>0</v>
      </c>
      <c r="E378" s="332">
        <f>[16]B!E2105</f>
        <v>0</v>
      </c>
      <c r="F378" s="332">
        <f>[16]B!F2105</f>
        <v>0</v>
      </c>
      <c r="G378" s="332">
        <f>[16]B!G2105</f>
        <v>0</v>
      </c>
      <c r="H378" s="332">
        <f>[16]B!AA2105</f>
        <v>0</v>
      </c>
      <c r="I378" s="332">
        <f>[16]B!AB2105</f>
        <v>0</v>
      </c>
      <c r="J378" s="332">
        <f>[16]B!AC2105</f>
        <v>0</v>
      </c>
      <c r="K378" s="332">
        <f>[16]B!AD2105</f>
        <v>0</v>
      </c>
      <c r="L378" s="332">
        <f>[16]B!AE2105</f>
        <v>0</v>
      </c>
      <c r="M378" s="332">
        <f>[16]B!AF2105</f>
        <v>0</v>
      </c>
      <c r="N378" s="332">
        <f>[16]B!AG2105</f>
        <v>0</v>
      </c>
      <c r="O378" s="332">
        <f>[16]B!AH2105</f>
        <v>0</v>
      </c>
      <c r="P378" s="332">
        <f>[16]B!AI2105</f>
        <v>0</v>
      </c>
      <c r="Q378" s="332">
        <f>[16]B!AJ2105</f>
        <v>0</v>
      </c>
      <c r="R378" s="246"/>
    </row>
    <row r="379" spans="1:24" ht="15" customHeight="1" x14ac:dyDescent="0.15">
      <c r="A379" s="333">
        <v>1901027</v>
      </c>
      <c r="B379" s="334" t="s">
        <v>535</v>
      </c>
      <c r="C379" s="332">
        <f>[16]B!C2106</f>
        <v>0</v>
      </c>
      <c r="D379" s="332">
        <f>[16]B!D2106</f>
        <v>0</v>
      </c>
      <c r="E379" s="332">
        <f>[16]B!E2106</f>
        <v>0</v>
      </c>
      <c r="F379" s="332">
        <f>[16]B!F2106</f>
        <v>0</v>
      </c>
      <c r="G379" s="332">
        <f>[16]B!G2106</f>
        <v>0</v>
      </c>
      <c r="H379" s="332">
        <f>[16]B!AA2106</f>
        <v>0</v>
      </c>
      <c r="I379" s="332">
        <f>[16]B!AB2106</f>
        <v>0</v>
      </c>
      <c r="J379" s="332">
        <f>[16]B!AC2106</f>
        <v>0</v>
      </c>
      <c r="K379" s="332">
        <f>[16]B!AD2106</f>
        <v>0</v>
      </c>
      <c r="L379" s="332">
        <f>[16]B!AE2106</f>
        <v>0</v>
      </c>
      <c r="M379" s="332">
        <f>[16]B!AF2106</f>
        <v>0</v>
      </c>
      <c r="N379" s="332">
        <f>[16]B!AG2106</f>
        <v>0</v>
      </c>
      <c r="O379" s="332">
        <f>[16]B!AH2106</f>
        <v>0</v>
      </c>
      <c r="P379" s="332">
        <f>[16]B!AI2106</f>
        <v>0</v>
      </c>
      <c r="Q379" s="332">
        <f>[16]B!AJ2106</f>
        <v>0</v>
      </c>
      <c r="R379" s="246"/>
    </row>
    <row r="380" spans="1:24" ht="15" customHeight="1" x14ac:dyDescent="0.15">
      <c r="A380" s="333">
        <v>1901028</v>
      </c>
      <c r="B380" s="334" t="s">
        <v>466</v>
      </c>
      <c r="C380" s="332">
        <f>[16]B!C2107</f>
        <v>0</v>
      </c>
      <c r="D380" s="332">
        <f>[16]B!D2107</f>
        <v>0</v>
      </c>
      <c r="E380" s="332">
        <f>[16]B!E2107</f>
        <v>0</v>
      </c>
      <c r="F380" s="332">
        <f>[16]B!F2107</f>
        <v>0</v>
      </c>
      <c r="G380" s="332">
        <f>[16]B!G2107</f>
        <v>0</v>
      </c>
      <c r="H380" s="332">
        <f>[16]B!AA2107</f>
        <v>0</v>
      </c>
      <c r="I380" s="332">
        <f>[16]B!AB2107</f>
        <v>0</v>
      </c>
      <c r="J380" s="332">
        <f>[16]B!AC2107</f>
        <v>0</v>
      </c>
      <c r="K380" s="332">
        <f>[16]B!AD2107</f>
        <v>0</v>
      </c>
      <c r="L380" s="332">
        <f>[16]B!AE2107</f>
        <v>0</v>
      </c>
      <c r="M380" s="332">
        <f>[16]B!AF2107</f>
        <v>0</v>
      </c>
      <c r="N380" s="332">
        <f>[16]B!AG2107</f>
        <v>0</v>
      </c>
      <c r="O380" s="332">
        <f>[16]B!AH2107</f>
        <v>0</v>
      </c>
      <c r="P380" s="332">
        <f>[16]B!AI2107</f>
        <v>0</v>
      </c>
      <c r="Q380" s="332">
        <f>[16]B!AJ2107</f>
        <v>0</v>
      </c>
      <c r="R380" s="246"/>
    </row>
    <row r="381" spans="1:24" ht="15" customHeight="1" x14ac:dyDescent="0.15">
      <c r="A381" s="335">
        <v>1901029</v>
      </c>
      <c r="B381" s="336" t="s">
        <v>467</v>
      </c>
      <c r="C381" s="337">
        <f>[16]B!C2108</f>
        <v>0</v>
      </c>
      <c r="D381" s="332">
        <f>[16]B!D2108</f>
        <v>0</v>
      </c>
      <c r="E381" s="332">
        <f>[16]B!E2108</f>
        <v>0</v>
      </c>
      <c r="F381" s="332">
        <f>[16]B!F2108</f>
        <v>0</v>
      </c>
      <c r="G381" s="332">
        <f>[16]B!G2108</f>
        <v>0</v>
      </c>
      <c r="H381" s="332">
        <f>[16]B!AA2108</f>
        <v>0</v>
      </c>
      <c r="I381" s="332">
        <f>[16]B!AB2108</f>
        <v>0</v>
      </c>
      <c r="J381" s="332">
        <f>[16]B!AC2108</f>
        <v>0</v>
      </c>
      <c r="K381" s="332">
        <f>[16]B!AD2108</f>
        <v>0</v>
      </c>
      <c r="L381" s="332">
        <f>[16]B!AE2108</f>
        <v>0</v>
      </c>
      <c r="M381" s="332">
        <f>[16]B!AF2108</f>
        <v>0</v>
      </c>
      <c r="N381" s="332">
        <f>[16]B!AG2108</f>
        <v>0</v>
      </c>
      <c r="O381" s="332">
        <f>[16]B!AH2108</f>
        <v>0</v>
      </c>
      <c r="P381" s="332">
        <f>[16]B!AI2108</f>
        <v>0</v>
      </c>
      <c r="Q381" s="332">
        <f>[16]B!AJ2108</f>
        <v>0</v>
      </c>
      <c r="R381" s="246"/>
    </row>
    <row r="382" spans="1:24" s="341" customFormat="1" ht="15" customHeight="1" x14ac:dyDescent="0.15">
      <c r="A382" s="816" t="s">
        <v>0</v>
      </c>
      <c r="B382" s="817"/>
      <c r="C382" s="338">
        <f>SUM(C374:C381)</f>
        <v>0</v>
      </c>
      <c r="D382" s="339">
        <f>SUM(D374:D381)</f>
        <v>0</v>
      </c>
      <c r="E382" s="340">
        <f t="shared" ref="E382:Q382" si="6">SUM(E374:E381)</f>
        <v>0</v>
      </c>
      <c r="F382" s="340">
        <f t="shared" si="6"/>
        <v>0</v>
      </c>
      <c r="G382" s="340">
        <f t="shared" si="6"/>
        <v>0</v>
      </c>
      <c r="H382" s="340">
        <f t="shared" si="6"/>
        <v>0</v>
      </c>
      <c r="I382" s="340">
        <f t="shared" si="6"/>
        <v>0</v>
      </c>
      <c r="J382" s="340">
        <f t="shared" si="6"/>
        <v>0</v>
      </c>
      <c r="K382" s="340">
        <f t="shared" si="6"/>
        <v>0</v>
      </c>
      <c r="L382" s="340">
        <f t="shared" si="6"/>
        <v>0</v>
      </c>
      <c r="M382" s="340">
        <f t="shared" si="6"/>
        <v>0</v>
      </c>
      <c r="N382" s="340">
        <f t="shared" si="6"/>
        <v>0</v>
      </c>
      <c r="O382" s="340">
        <f t="shared" si="6"/>
        <v>0</v>
      </c>
      <c r="P382" s="322">
        <f t="shared" si="6"/>
        <v>0</v>
      </c>
      <c r="Q382" s="322">
        <f t="shared" si="6"/>
        <v>0</v>
      </c>
      <c r="R382" s="246"/>
    </row>
    <row r="383" spans="1:24" ht="24.95" customHeight="1" x14ac:dyDescent="0.15">
      <c r="A383" s="818" t="s">
        <v>536</v>
      </c>
      <c r="B383" s="818"/>
      <c r="C383" s="342"/>
      <c r="D383" s="343"/>
      <c r="E383" s="343"/>
      <c r="F383" s="343"/>
      <c r="G383" s="343"/>
      <c r="H383" s="343"/>
      <c r="I383" s="343"/>
      <c r="J383" s="343"/>
      <c r="K383" s="343"/>
      <c r="L383" s="343"/>
      <c r="M383" s="343"/>
      <c r="N383" s="344"/>
      <c r="O383" s="345"/>
      <c r="P383" s="345"/>
    </row>
    <row r="384" spans="1:24" ht="15" customHeight="1" x14ac:dyDescent="0.15">
      <c r="A384" s="797" t="s">
        <v>537</v>
      </c>
      <c r="B384" s="798"/>
      <c r="C384" s="821" t="s">
        <v>7</v>
      </c>
      <c r="D384" s="763" t="s">
        <v>503</v>
      </c>
      <c r="E384" s="825" t="s">
        <v>538</v>
      </c>
      <c r="F384" s="825"/>
      <c r="G384" s="825"/>
      <c r="H384" s="825"/>
      <c r="I384" s="825"/>
      <c r="J384" s="826"/>
      <c r="K384" s="801" t="s">
        <v>539</v>
      </c>
      <c r="L384" s="804" t="s">
        <v>499</v>
      </c>
      <c r="M384" s="805"/>
      <c r="N384" s="806"/>
      <c r="O384" s="785" t="s">
        <v>500</v>
      </c>
      <c r="P384" s="810" t="s">
        <v>501</v>
      </c>
      <c r="Q384" s="811"/>
      <c r="R384" s="751" t="s">
        <v>502</v>
      </c>
    </row>
    <row r="385" spans="1:18" ht="15" customHeight="1" x14ac:dyDescent="0.15">
      <c r="A385" s="819"/>
      <c r="B385" s="820"/>
      <c r="C385" s="822"/>
      <c r="D385" s="824"/>
      <c r="E385" s="814" t="s">
        <v>540</v>
      </c>
      <c r="F385" s="815"/>
      <c r="G385" s="815"/>
      <c r="H385" s="815" t="s">
        <v>541</v>
      </c>
      <c r="I385" s="815"/>
      <c r="J385" s="815"/>
      <c r="K385" s="802"/>
      <c r="L385" s="807"/>
      <c r="M385" s="808"/>
      <c r="N385" s="809"/>
      <c r="O385" s="786"/>
      <c r="P385" s="812"/>
      <c r="Q385" s="813"/>
      <c r="R385" s="752"/>
    </row>
    <row r="386" spans="1:18" ht="45" customHeight="1" x14ac:dyDescent="0.15">
      <c r="A386" s="799"/>
      <c r="B386" s="800"/>
      <c r="C386" s="823"/>
      <c r="D386" s="764"/>
      <c r="E386" s="346" t="s">
        <v>514</v>
      </c>
      <c r="F386" s="347" t="s">
        <v>515</v>
      </c>
      <c r="G386" s="644" t="s">
        <v>533</v>
      </c>
      <c r="H386" s="346" t="s">
        <v>514</v>
      </c>
      <c r="I386" s="347" t="s">
        <v>515</v>
      </c>
      <c r="J386" s="644" t="s">
        <v>533</v>
      </c>
      <c r="K386" s="803"/>
      <c r="L386" s="349" t="s">
        <v>509</v>
      </c>
      <c r="M386" s="350" t="s">
        <v>510</v>
      </c>
      <c r="N386" s="351" t="s">
        <v>511</v>
      </c>
      <c r="O386" s="787"/>
      <c r="P386" s="352" t="s">
        <v>512</v>
      </c>
      <c r="Q386" s="353" t="s">
        <v>513</v>
      </c>
      <c r="R386" s="753"/>
    </row>
    <row r="387" spans="1:18" ht="15" customHeight="1" x14ac:dyDescent="0.15">
      <c r="A387" s="354" t="s">
        <v>542</v>
      </c>
      <c r="B387" s="355" t="s">
        <v>543</v>
      </c>
      <c r="C387" s="332">
        <f>[16]B!C1125</f>
        <v>6</v>
      </c>
      <c r="D387" s="332">
        <f>[16]B!H1125</f>
        <v>6</v>
      </c>
      <c r="E387" s="332">
        <f>[16]B!I1125</f>
        <v>6</v>
      </c>
      <c r="F387" s="332">
        <f>[16]B!J1125</f>
        <v>0</v>
      </c>
      <c r="G387" s="332">
        <f>[16]B!K1125</f>
        <v>0</v>
      </c>
      <c r="H387" s="332">
        <f>[16]B!L1125</f>
        <v>0</v>
      </c>
      <c r="I387" s="332">
        <f>[16]B!M1125</f>
        <v>0</v>
      </c>
      <c r="J387" s="332">
        <f>[16]B!N1125</f>
        <v>0</v>
      </c>
      <c r="K387" s="356"/>
      <c r="L387" s="332">
        <f>[16]B!AD1125</f>
        <v>0</v>
      </c>
      <c r="M387" s="332">
        <f>[16]B!AE1125</f>
        <v>0</v>
      </c>
      <c r="N387" s="332">
        <f>[16]B!AF1125</f>
        <v>0</v>
      </c>
      <c r="O387" s="332">
        <f>[16]B!AG1125</f>
        <v>0</v>
      </c>
      <c r="P387" s="332">
        <f>[16]B!AH1125</f>
        <v>0</v>
      </c>
      <c r="Q387" s="332">
        <f>[16]B!AI1125</f>
        <v>0</v>
      </c>
      <c r="R387" s="332">
        <f>[16]B!AJ1125</f>
        <v>0</v>
      </c>
    </row>
    <row r="388" spans="1:18" ht="15" customHeight="1" x14ac:dyDescent="0.15">
      <c r="A388" s="357" t="s">
        <v>544</v>
      </c>
      <c r="B388" s="358" t="s">
        <v>545</v>
      </c>
      <c r="C388" s="332">
        <f>[16]B!C1262</f>
        <v>147</v>
      </c>
      <c r="D388" s="332">
        <f>[16]B!H1262</f>
        <v>145</v>
      </c>
      <c r="E388" s="332">
        <f>[16]B!I1262</f>
        <v>140</v>
      </c>
      <c r="F388" s="332">
        <f>[16]B!J1262</f>
        <v>5</v>
      </c>
      <c r="G388" s="332">
        <f>[16]B!K1262</f>
        <v>1</v>
      </c>
      <c r="H388" s="332">
        <f>[16]B!L1262</f>
        <v>1</v>
      </c>
      <c r="I388" s="332">
        <f>[16]B!M1262</f>
        <v>0</v>
      </c>
      <c r="J388" s="332">
        <f>[16]B!N1262</f>
        <v>0</v>
      </c>
      <c r="K388" s="332">
        <v>40</v>
      </c>
      <c r="L388" s="332">
        <f>[16]B!AD1262</f>
        <v>0</v>
      </c>
      <c r="M388" s="332">
        <f>[16]B!AE1262</f>
        <v>67</v>
      </c>
      <c r="N388" s="332">
        <f>[16]B!AF1262</f>
        <v>0</v>
      </c>
      <c r="O388" s="332">
        <f>[16]B!AG1262</f>
        <v>0</v>
      </c>
      <c r="P388" s="332">
        <f>[16]B!AH1262</f>
        <v>0</v>
      </c>
      <c r="Q388" s="332">
        <f>[16]B!AI1262</f>
        <v>0</v>
      </c>
      <c r="R388" s="332">
        <f>[16]B!AJ1262</f>
        <v>6</v>
      </c>
    </row>
    <row r="389" spans="1:18" ht="15" customHeight="1" x14ac:dyDescent="0.15">
      <c r="A389" s="357" t="s">
        <v>112</v>
      </c>
      <c r="B389" s="358" t="s">
        <v>546</v>
      </c>
      <c r="C389" s="332">
        <f>[16]B!C1404</f>
        <v>61</v>
      </c>
      <c r="D389" s="332">
        <f>[16]B!H1404</f>
        <v>53</v>
      </c>
      <c r="E389" s="332">
        <f>[16]B!I1404</f>
        <v>40</v>
      </c>
      <c r="F389" s="332">
        <f>[16]B!J1404</f>
        <v>13</v>
      </c>
      <c r="G389" s="332">
        <f>[16]B!K1404</f>
        <v>1</v>
      </c>
      <c r="H389" s="332">
        <f>[16]B!L1404</f>
        <v>3</v>
      </c>
      <c r="I389" s="332">
        <f>[16]B!M1404</f>
        <v>4</v>
      </c>
      <c r="J389" s="332">
        <f>[16]B!N1404</f>
        <v>0</v>
      </c>
      <c r="K389" s="332">
        <v>20</v>
      </c>
      <c r="L389" s="332">
        <f>[16]B!AD1404</f>
        <v>0</v>
      </c>
      <c r="M389" s="332">
        <f>[16]B!AE1404</f>
        <v>0</v>
      </c>
      <c r="N389" s="332">
        <f>[16]B!AF1404</f>
        <v>0</v>
      </c>
      <c r="O389" s="332">
        <f>[16]B!AG1404</f>
        <v>0</v>
      </c>
      <c r="P389" s="332">
        <f>[16]B!AH1404</f>
        <v>0</v>
      </c>
      <c r="Q389" s="332">
        <f>[16]B!AI1404</f>
        <v>0</v>
      </c>
      <c r="R389" s="332">
        <f>[16]B!AJ1404</f>
        <v>13</v>
      </c>
    </row>
    <row r="390" spans="1:18" ht="15" customHeight="1" x14ac:dyDescent="0.15">
      <c r="A390" s="357" t="s">
        <v>114</v>
      </c>
      <c r="B390" s="358" t="s">
        <v>547</v>
      </c>
      <c r="C390" s="332">
        <f>[16]B!C1468</f>
        <v>14</v>
      </c>
      <c r="D390" s="332">
        <f>[16]B!H1468</f>
        <v>13</v>
      </c>
      <c r="E390" s="332">
        <f>[16]B!I1468</f>
        <v>13</v>
      </c>
      <c r="F390" s="332">
        <f>[16]B!J1468</f>
        <v>0</v>
      </c>
      <c r="G390" s="332">
        <f>[16]B!K1468</f>
        <v>0</v>
      </c>
      <c r="H390" s="332">
        <f>[16]B!L1468</f>
        <v>1</v>
      </c>
      <c r="I390" s="332">
        <f>[16]B!M1468</f>
        <v>0</v>
      </c>
      <c r="J390" s="332">
        <f>[16]B!N1468</f>
        <v>0</v>
      </c>
      <c r="K390" s="332">
        <v>8</v>
      </c>
      <c r="L390" s="332">
        <f>[16]B!AD1468</f>
        <v>0</v>
      </c>
      <c r="M390" s="332">
        <f>[16]B!AE1468</f>
        <v>0</v>
      </c>
      <c r="N390" s="332">
        <f>[16]B!AF1468</f>
        <v>0</v>
      </c>
      <c r="O390" s="332">
        <f>[16]B!AG1468</f>
        <v>0</v>
      </c>
      <c r="P390" s="332">
        <f>[16]B!AH1468</f>
        <v>0</v>
      </c>
      <c r="Q390" s="332">
        <f>[16]B!AI1468</f>
        <v>0</v>
      </c>
      <c r="R390" s="332">
        <f>[16]B!AJ1468</f>
        <v>0</v>
      </c>
    </row>
    <row r="391" spans="1:18" ht="15" customHeight="1" x14ac:dyDescent="0.15">
      <c r="A391" s="357" t="s">
        <v>116</v>
      </c>
      <c r="B391" s="358" t="s">
        <v>548</v>
      </c>
      <c r="C391" s="332">
        <f>[16]B!C1537</f>
        <v>38</v>
      </c>
      <c r="D391" s="332">
        <f>[16]B!H1537</f>
        <v>30</v>
      </c>
      <c r="E391" s="332">
        <f>[16]B!I1537</f>
        <v>29</v>
      </c>
      <c r="F391" s="332">
        <f>[16]B!J1537</f>
        <v>1</v>
      </c>
      <c r="G391" s="332">
        <f>[16]B!K1537</f>
        <v>0</v>
      </c>
      <c r="H391" s="332">
        <f>[16]B!L1537</f>
        <v>7</v>
      </c>
      <c r="I391" s="332">
        <f>[16]B!M1537</f>
        <v>1</v>
      </c>
      <c r="J391" s="332">
        <f>[16]B!N1537</f>
        <v>0</v>
      </c>
      <c r="K391" s="332">
        <v>27</v>
      </c>
      <c r="L391" s="332">
        <f>[16]B!AD1537</f>
        <v>0</v>
      </c>
      <c r="M391" s="332">
        <f>[16]B!AE1537</f>
        <v>0</v>
      </c>
      <c r="N391" s="332">
        <f>[16]B!AF1537</f>
        <v>0</v>
      </c>
      <c r="O391" s="332">
        <f>[16]B!AG1537</f>
        <v>0</v>
      </c>
      <c r="P391" s="332">
        <f>[16]B!AH1537</f>
        <v>0</v>
      </c>
      <c r="Q391" s="332">
        <f>[16]B!AI1537</f>
        <v>0</v>
      </c>
      <c r="R391" s="332">
        <f>[16]B!AJ1537</f>
        <v>1</v>
      </c>
    </row>
    <row r="392" spans="1:18" ht="15" customHeight="1" x14ac:dyDescent="0.15">
      <c r="A392" s="357" t="s">
        <v>549</v>
      </c>
      <c r="B392" s="358" t="s">
        <v>550</v>
      </c>
      <c r="C392" s="332">
        <f>[16]B!C1582</f>
        <v>73</v>
      </c>
      <c r="D392" s="332">
        <f>[16]B!H1582</f>
        <v>65</v>
      </c>
      <c r="E392" s="332">
        <f>[16]B!I1582</f>
        <v>59</v>
      </c>
      <c r="F392" s="332">
        <f>[16]B!J1582</f>
        <v>6</v>
      </c>
      <c r="G392" s="332">
        <f>[16]B!K1582</f>
        <v>1</v>
      </c>
      <c r="H392" s="332">
        <f>[16]B!L1582</f>
        <v>6</v>
      </c>
      <c r="I392" s="332">
        <f>[16]B!M1582</f>
        <v>1</v>
      </c>
      <c r="J392" s="332">
        <f>[16]B!N1582</f>
        <v>0</v>
      </c>
      <c r="K392" s="332">
        <v>71</v>
      </c>
      <c r="L392" s="332">
        <f>[16]B!AD1582</f>
        <v>0</v>
      </c>
      <c r="M392" s="332">
        <f>[16]B!AE1582</f>
        <v>0</v>
      </c>
      <c r="N392" s="332">
        <f>[16]B!AF1582</f>
        <v>0</v>
      </c>
      <c r="O392" s="332">
        <f>[16]B!AG1582</f>
        <v>0</v>
      </c>
      <c r="P392" s="332">
        <f>[16]B!AH1582</f>
        <v>0</v>
      </c>
      <c r="Q392" s="332">
        <f>[16]B!AI1582</f>
        <v>0</v>
      </c>
      <c r="R392" s="332">
        <f>[16]B!AJ1582</f>
        <v>7</v>
      </c>
    </row>
    <row r="393" spans="1:18" ht="15" customHeight="1" x14ac:dyDescent="0.15">
      <c r="A393" s="357" t="s">
        <v>123</v>
      </c>
      <c r="B393" s="358" t="s">
        <v>551</v>
      </c>
      <c r="C393" s="332">
        <f>[16]B!C1800</f>
        <v>13</v>
      </c>
      <c r="D393" s="332">
        <f>[16]B!H1800</f>
        <v>10</v>
      </c>
      <c r="E393" s="332">
        <f>[16]B!I1800</f>
        <v>6</v>
      </c>
      <c r="F393" s="332">
        <f>[16]B!J1800</f>
        <v>4</v>
      </c>
      <c r="G393" s="332">
        <f>[16]B!K1800</f>
        <v>0</v>
      </c>
      <c r="H393" s="332">
        <f>[16]B!L1800</f>
        <v>2</v>
      </c>
      <c r="I393" s="332">
        <f>[16]B!M1800</f>
        <v>1</v>
      </c>
      <c r="J393" s="332">
        <f>[16]B!N1800</f>
        <v>0</v>
      </c>
      <c r="K393" s="332">
        <v>0</v>
      </c>
      <c r="L393" s="332">
        <f>[16]B!AD1800</f>
        <v>0</v>
      </c>
      <c r="M393" s="332">
        <f>[16]B!AE1800</f>
        <v>0</v>
      </c>
      <c r="N393" s="332">
        <f>[16]B!AF1800</f>
        <v>0</v>
      </c>
      <c r="O393" s="332">
        <f>[16]B!AG1800</f>
        <v>0</v>
      </c>
      <c r="P393" s="332">
        <f>[16]B!AH1800</f>
        <v>0</v>
      </c>
      <c r="Q393" s="332">
        <f>[16]B!AI1800</f>
        <v>0</v>
      </c>
      <c r="R393" s="332">
        <f>[16]B!AJ1800</f>
        <v>4</v>
      </c>
    </row>
    <row r="394" spans="1:18" ht="15" customHeight="1" x14ac:dyDescent="0.15">
      <c r="A394" s="357" t="s">
        <v>552</v>
      </c>
      <c r="B394" s="358" t="s">
        <v>553</v>
      </c>
      <c r="C394" s="332">
        <f>[16]B!C1870</f>
        <v>6</v>
      </c>
      <c r="D394" s="332">
        <f>[16]B!H1870</f>
        <v>6</v>
      </c>
      <c r="E394" s="332">
        <f>[16]B!I1870</f>
        <v>6</v>
      </c>
      <c r="F394" s="332">
        <f>[16]B!J1870</f>
        <v>0</v>
      </c>
      <c r="G394" s="332">
        <f>[16]B!K1870</f>
        <v>0</v>
      </c>
      <c r="H394" s="332">
        <f>[16]B!L1870</f>
        <v>0</v>
      </c>
      <c r="I394" s="332">
        <f>[16]B!M1870</f>
        <v>0</v>
      </c>
      <c r="J394" s="332">
        <f>[16]B!N1870</f>
        <v>0</v>
      </c>
      <c r="K394" s="332">
        <v>4</v>
      </c>
      <c r="L394" s="332">
        <f>[16]B!AD1870</f>
        <v>0</v>
      </c>
      <c r="M394" s="332">
        <f>[16]B!AE1870</f>
        <v>0</v>
      </c>
      <c r="N394" s="332">
        <f>[16]B!AF1870</f>
        <v>0</v>
      </c>
      <c r="O394" s="332">
        <f>[16]B!AG1870</f>
        <v>0</v>
      </c>
      <c r="P394" s="332">
        <f>[16]B!AH1870</f>
        <v>0</v>
      </c>
      <c r="Q394" s="332">
        <f>[16]B!AI1870</f>
        <v>0</v>
      </c>
      <c r="R394" s="332">
        <f>[16]B!AJ1870</f>
        <v>0</v>
      </c>
    </row>
    <row r="395" spans="1:18" ht="15" customHeight="1" x14ac:dyDescent="0.15">
      <c r="A395" s="357" t="s">
        <v>554</v>
      </c>
      <c r="B395" s="358" t="s">
        <v>555</v>
      </c>
      <c r="C395" s="332">
        <f>[16]B!C2032</f>
        <v>239</v>
      </c>
      <c r="D395" s="332">
        <f>[16]B!H2032</f>
        <v>203</v>
      </c>
      <c r="E395" s="332">
        <f>[16]B!I2032</f>
        <v>170</v>
      </c>
      <c r="F395" s="332">
        <f>[16]B!J2032</f>
        <v>33</v>
      </c>
      <c r="G395" s="332">
        <f>[16]B!K2032</f>
        <v>7</v>
      </c>
      <c r="H395" s="332">
        <f>[16]B!L2032</f>
        <v>26</v>
      </c>
      <c r="I395" s="332">
        <f>[16]B!M2032</f>
        <v>3</v>
      </c>
      <c r="J395" s="332">
        <f>[16]B!N2032</f>
        <v>0</v>
      </c>
      <c r="K395" s="359"/>
      <c r="L395" s="332">
        <f>[16]B!AD2032</f>
        <v>0</v>
      </c>
      <c r="M395" s="332">
        <f>[16]B!AE2032</f>
        <v>0</v>
      </c>
      <c r="N395" s="332">
        <f>[16]B!AF2032</f>
        <v>0</v>
      </c>
      <c r="O395" s="332">
        <f>[16]B!AG2032</f>
        <v>0</v>
      </c>
      <c r="P395" s="332">
        <f>[16]B!AH2032</f>
        <v>0</v>
      </c>
      <c r="Q395" s="332">
        <f>[16]B!AI2032</f>
        <v>0</v>
      </c>
      <c r="R395" s="332">
        <f>[16]B!AJ2032</f>
        <v>37</v>
      </c>
    </row>
    <row r="396" spans="1:18" ht="15" customHeight="1" x14ac:dyDescent="0.15">
      <c r="A396" s="357" t="s">
        <v>129</v>
      </c>
      <c r="B396" s="358" t="s">
        <v>556</v>
      </c>
      <c r="C396" s="332">
        <f>[16]B!C2071</f>
        <v>11</v>
      </c>
      <c r="D396" s="332">
        <f>[16]B!H2071</f>
        <v>10</v>
      </c>
      <c r="E396" s="332">
        <f>[16]B!I2071</f>
        <v>7</v>
      </c>
      <c r="F396" s="332">
        <f>[16]B!J2071</f>
        <v>3</v>
      </c>
      <c r="G396" s="332">
        <f>[16]B!K2071</f>
        <v>1</v>
      </c>
      <c r="H396" s="332">
        <f>[16]B!L2071</f>
        <v>0</v>
      </c>
      <c r="I396" s="332">
        <f>[16]B!M2071</f>
        <v>0</v>
      </c>
      <c r="J396" s="332">
        <f>[16]B!N2071</f>
        <v>0</v>
      </c>
      <c r="K396" s="332">
        <v>3</v>
      </c>
      <c r="L396" s="332">
        <f>[16]B!AD2071</f>
        <v>0</v>
      </c>
      <c r="M396" s="332">
        <f>[16]B!AE2071</f>
        <v>0</v>
      </c>
      <c r="N396" s="332">
        <f>[16]B!AF2071</f>
        <v>0</v>
      </c>
      <c r="O396" s="332">
        <f>[16]B!AG2071</f>
        <v>0</v>
      </c>
      <c r="P396" s="332">
        <f>[16]B!AH2071</f>
        <v>0</v>
      </c>
      <c r="Q396" s="332">
        <f>[16]B!AI2071</f>
        <v>0</v>
      </c>
      <c r="R396" s="332">
        <f>[16]B!AJ2071</f>
        <v>3</v>
      </c>
    </row>
    <row r="397" spans="1:18" ht="15" customHeight="1" x14ac:dyDescent="0.15">
      <c r="A397" s="357" t="s">
        <v>557</v>
      </c>
      <c r="B397" s="358" t="s">
        <v>558</v>
      </c>
      <c r="C397" s="332">
        <f>[16]B!C2194</f>
        <v>59</v>
      </c>
      <c r="D397" s="332">
        <f>[16]B!H2194</f>
        <v>53</v>
      </c>
      <c r="E397" s="332">
        <f>[16]B!I2194</f>
        <v>38</v>
      </c>
      <c r="F397" s="332">
        <f>[16]B!J2194</f>
        <v>15</v>
      </c>
      <c r="G397" s="332">
        <f>[16]B!K2194</f>
        <v>1</v>
      </c>
      <c r="H397" s="332">
        <f>[16]B!L2194</f>
        <v>4</v>
      </c>
      <c r="I397" s="332">
        <f>[16]B!M2194</f>
        <v>1</v>
      </c>
      <c r="J397" s="332">
        <f>[16]B!N2194</f>
        <v>0</v>
      </c>
      <c r="K397" s="332">
        <v>0</v>
      </c>
      <c r="L397" s="332">
        <f>[16]B!AD2194</f>
        <v>0</v>
      </c>
      <c r="M397" s="332">
        <f>[16]B!AE2194</f>
        <v>0</v>
      </c>
      <c r="N397" s="332">
        <f>[16]B!AF2194</f>
        <v>0</v>
      </c>
      <c r="O397" s="332">
        <f>[16]B!AG2194</f>
        <v>0</v>
      </c>
      <c r="P397" s="332">
        <f>[16]B!AH2194</f>
        <v>0</v>
      </c>
      <c r="Q397" s="332">
        <f>[16]B!AI2194</f>
        <v>0</v>
      </c>
      <c r="R397" s="332">
        <f>[16]B!AJ2194</f>
        <v>16</v>
      </c>
    </row>
    <row r="398" spans="1:18" ht="15" customHeight="1" x14ac:dyDescent="0.15">
      <c r="A398" s="357" t="s">
        <v>559</v>
      </c>
      <c r="B398" s="358" t="s">
        <v>560</v>
      </c>
      <c r="C398" s="332">
        <f>[16]B!C2229</f>
        <v>9</v>
      </c>
      <c r="D398" s="332">
        <f>[16]B!H2229</f>
        <v>9</v>
      </c>
      <c r="E398" s="332">
        <f>[16]B!I2229</f>
        <v>8</v>
      </c>
      <c r="F398" s="332">
        <f>[16]B!J2229</f>
        <v>1</v>
      </c>
      <c r="G398" s="332">
        <f>[16]B!K2229</f>
        <v>0</v>
      </c>
      <c r="H398" s="332">
        <f>[16]B!L2229</f>
        <v>0</v>
      </c>
      <c r="I398" s="332">
        <f>[16]B!M2229</f>
        <v>0</v>
      </c>
      <c r="J398" s="332">
        <f>[16]B!N2229</f>
        <v>0</v>
      </c>
      <c r="K398" s="332">
        <v>0</v>
      </c>
      <c r="L398" s="332">
        <f>[16]B!AD2229</f>
        <v>0</v>
      </c>
      <c r="M398" s="332">
        <f>[16]B!AE2229</f>
        <v>0</v>
      </c>
      <c r="N398" s="332">
        <f>[16]B!AF2229</f>
        <v>0</v>
      </c>
      <c r="O398" s="332">
        <f>[16]B!AG2229</f>
        <v>0</v>
      </c>
      <c r="P398" s="332">
        <f>[16]B!AH2229</f>
        <v>0</v>
      </c>
      <c r="Q398" s="332">
        <f>[16]B!AI2229</f>
        <v>0</v>
      </c>
      <c r="R398" s="332">
        <f>[16]B!AJ2229</f>
        <v>1</v>
      </c>
    </row>
    <row r="399" spans="1:18" ht="15" customHeight="1" x14ac:dyDescent="0.15">
      <c r="A399" s="357" t="s">
        <v>561</v>
      </c>
      <c r="B399" s="358" t="s">
        <v>562</v>
      </c>
      <c r="C399" s="332">
        <f>[16]B!C2264</f>
        <v>84</v>
      </c>
      <c r="D399" s="332">
        <f>[16]B!H2264</f>
        <v>47</v>
      </c>
      <c r="E399" s="332">
        <f>[16]B!I2264</f>
        <v>34</v>
      </c>
      <c r="F399" s="332">
        <f>[16]B!J2264</f>
        <v>13</v>
      </c>
      <c r="G399" s="332">
        <f>[16]B!K2264</f>
        <v>1</v>
      </c>
      <c r="H399" s="332">
        <f>[16]B!L2264</f>
        <v>15</v>
      </c>
      <c r="I399" s="332">
        <f>[16]B!M2264</f>
        <v>19</v>
      </c>
      <c r="J399" s="332">
        <f>[16]B!N2264</f>
        <v>2</v>
      </c>
      <c r="K399" s="332">
        <v>0</v>
      </c>
      <c r="L399" s="332">
        <f>[16]B!AD2264</f>
        <v>0</v>
      </c>
      <c r="M399" s="332">
        <f>[16]B!AE2264</f>
        <v>0</v>
      </c>
      <c r="N399" s="332">
        <f>[16]B!AF2264</f>
        <v>0</v>
      </c>
      <c r="O399" s="332">
        <f>[16]B!AG2264</f>
        <v>0</v>
      </c>
      <c r="P399" s="332">
        <f>[16]B!AH2264</f>
        <v>0</v>
      </c>
      <c r="Q399" s="332">
        <f>[16]B!AI2264</f>
        <v>0</v>
      </c>
      <c r="R399" s="332">
        <f>[16]B!AJ2264</f>
        <v>14</v>
      </c>
    </row>
    <row r="400" spans="1:18" ht="15" customHeight="1" x14ac:dyDescent="0.15">
      <c r="A400" s="360" t="s">
        <v>563</v>
      </c>
      <c r="B400" s="358" t="s">
        <v>564</v>
      </c>
      <c r="C400" s="361">
        <f t="shared" ref="C400:J400" si="7">SUM(C401:C403)</f>
        <v>115</v>
      </c>
      <c r="D400" s="361">
        <f t="shared" si="7"/>
        <v>109</v>
      </c>
      <c r="E400" s="361">
        <f t="shared" si="7"/>
        <v>39</v>
      </c>
      <c r="F400" s="361">
        <f t="shared" si="7"/>
        <v>70</v>
      </c>
      <c r="G400" s="361">
        <f t="shared" si="7"/>
        <v>6</v>
      </c>
      <c r="H400" s="361">
        <f t="shared" si="7"/>
        <v>0</v>
      </c>
      <c r="I400" s="361">
        <f t="shared" si="7"/>
        <v>0</v>
      </c>
      <c r="J400" s="361">
        <f t="shared" si="7"/>
        <v>0</v>
      </c>
      <c r="K400" s="359"/>
      <c r="L400" s="361">
        <f t="shared" ref="L400:R400" si="8">SUM(L401:L403)</f>
        <v>0</v>
      </c>
      <c r="M400" s="361">
        <f t="shared" si="8"/>
        <v>0</v>
      </c>
      <c r="N400" s="361">
        <f t="shared" si="8"/>
        <v>0</v>
      </c>
      <c r="O400" s="361">
        <f t="shared" si="8"/>
        <v>0</v>
      </c>
      <c r="P400" s="361">
        <f t="shared" si="8"/>
        <v>0</v>
      </c>
      <c r="Q400" s="361">
        <f t="shared" si="8"/>
        <v>0</v>
      </c>
      <c r="R400" s="361">
        <f t="shared" si="8"/>
        <v>72</v>
      </c>
    </row>
    <row r="401" spans="1:28" ht="15" customHeight="1" x14ac:dyDescent="0.15">
      <c r="A401" s="362"/>
      <c r="B401" s="120" t="s">
        <v>185</v>
      </c>
      <c r="C401" s="363"/>
      <c r="D401" s="363"/>
      <c r="E401" s="363"/>
      <c r="F401" s="363"/>
      <c r="G401" s="363"/>
      <c r="H401" s="363"/>
      <c r="I401" s="363"/>
      <c r="J401" s="363"/>
      <c r="K401" s="359"/>
      <c r="L401" s="363"/>
      <c r="M401" s="363"/>
      <c r="N401" s="363"/>
      <c r="O401" s="363"/>
      <c r="P401" s="363"/>
      <c r="Q401" s="363"/>
      <c r="R401" s="363"/>
    </row>
    <row r="402" spans="1:28" ht="15" customHeight="1" x14ac:dyDescent="0.15">
      <c r="A402" s="362"/>
      <c r="B402" s="120" t="s">
        <v>186</v>
      </c>
      <c r="C402" s="363"/>
      <c r="D402" s="363"/>
      <c r="E402" s="363"/>
      <c r="F402" s="363"/>
      <c r="G402" s="363"/>
      <c r="H402" s="363"/>
      <c r="I402" s="363"/>
      <c r="J402" s="363"/>
      <c r="K402" s="359"/>
      <c r="L402" s="363"/>
      <c r="M402" s="363"/>
      <c r="N402" s="363"/>
      <c r="O402" s="363"/>
      <c r="P402" s="363"/>
      <c r="Q402" s="363"/>
      <c r="R402" s="363"/>
    </row>
    <row r="403" spans="1:28" ht="15" customHeight="1" x14ac:dyDescent="0.15">
      <c r="A403" s="362"/>
      <c r="B403" s="120" t="s">
        <v>187</v>
      </c>
      <c r="C403" s="361">
        <f>[16]B!C2272</f>
        <v>115</v>
      </c>
      <c r="D403" s="361">
        <f>[16]B!H2272</f>
        <v>109</v>
      </c>
      <c r="E403" s="361">
        <f>[16]B!I2272</f>
        <v>39</v>
      </c>
      <c r="F403" s="361">
        <f>[16]B!J2272</f>
        <v>70</v>
      </c>
      <c r="G403" s="361">
        <f>[16]B!K2272</f>
        <v>6</v>
      </c>
      <c r="H403" s="361">
        <f>[16]B!L2272</f>
        <v>0</v>
      </c>
      <c r="I403" s="361">
        <f>[16]B!M2272</f>
        <v>0</v>
      </c>
      <c r="J403" s="361">
        <f>[16]B!N2272</f>
        <v>0</v>
      </c>
      <c r="K403" s="359"/>
      <c r="L403" s="361">
        <f>[16]B!AD2272</f>
        <v>0</v>
      </c>
      <c r="M403" s="361">
        <f>[16]B!AE2272</f>
        <v>0</v>
      </c>
      <c r="N403" s="361">
        <f>[16]B!AF2272</f>
        <v>0</v>
      </c>
      <c r="O403" s="361">
        <f>[16]B!AG2272</f>
        <v>0</v>
      </c>
      <c r="P403" s="361">
        <f>[16]B!AH2272</f>
        <v>0</v>
      </c>
      <c r="Q403" s="361">
        <f>[16]B!AI2272</f>
        <v>0</v>
      </c>
      <c r="R403" s="361">
        <f>[16]B!AJ2272</f>
        <v>72</v>
      </c>
    </row>
    <row r="404" spans="1:28" ht="15" customHeight="1" x14ac:dyDescent="0.15">
      <c r="A404" s="357" t="s">
        <v>565</v>
      </c>
      <c r="B404" s="358" t="s">
        <v>566</v>
      </c>
      <c r="C404" s="332">
        <f>[16]B!C2505</f>
        <v>83</v>
      </c>
      <c r="D404" s="332">
        <f>[16]B!H2505</f>
        <v>76</v>
      </c>
      <c r="E404" s="332">
        <f>[16]B!I2505</f>
        <v>64</v>
      </c>
      <c r="F404" s="332">
        <f>[16]B!J2505</f>
        <v>12</v>
      </c>
      <c r="G404" s="332">
        <f>[16]B!K2505</f>
        <v>1</v>
      </c>
      <c r="H404" s="332">
        <f>[16]B!L2505</f>
        <v>5</v>
      </c>
      <c r="I404" s="332">
        <f>[16]B!M2505</f>
        <v>1</v>
      </c>
      <c r="J404" s="332">
        <f>[16]B!N2505</f>
        <v>0</v>
      </c>
      <c r="K404" s="332">
        <v>12</v>
      </c>
      <c r="L404" s="332">
        <f>[16]B!AD2505</f>
        <v>0</v>
      </c>
      <c r="M404" s="332">
        <f>[16]B!AE2505</f>
        <v>0</v>
      </c>
      <c r="N404" s="332">
        <f>[16]B!AF2505</f>
        <v>0</v>
      </c>
      <c r="O404" s="332">
        <f>[16]B!AG2505</f>
        <v>0</v>
      </c>
      <c r="P404" s="332">
        <f>[16]B!AH2505</f>
        <v>0</v>
      </c>
      <c r="Q404" s="332">
        <f>[16]B!AI2505</f>
        <v>0</v>
      </c>
      <c r="R404" s="332">
        <f>[16]B!AJ2505</f>
        <v>12</v>
      </c>
    </row>
    <row r="405" spans="1:28" ht="15" customHeight="1" x14ac:dyDescent="0.15">
      <c r="A405" s="357" t="s">
        <v>567</v>
      </c>
      <c r="B405" s="358" t="s">
        <v>568</v>
      </c>
      <c r="C405" s="332">
        <f>[16]B!C2688+[16]B!C2661</f>
        <v>141</v>
      </c>
      <c r="D405" s="332">
        <f>[16]B!H2688-[16]B!H2684-[16]B!H2685+[16]B!H2661</f>
        <v>134</v>
      </c>
      <c r="E405" s="332">
        <f>[16]B!I2688-[16]B!I2684-[16]B!I2685+[16]B!I2661</f>
        <v>134</v>
      </c>
      <c r="F405" s="332">
        <f>[16]B!J2688-[16]B!J2684-[16]B!J2685+[16]B!J2661</f>
        <v>0</v>
      </c>
      <c r="G405" s="332">
        <f>[16]B!K2688-[16]B!K2684-[16]B!K2685+[16]B!K2661</f>
        <v>0</v>
      </c>
      <c r="H405" s="332">
        <f>[16]B!L2688-[16]B!L2684-[16]B!L2685+[16]B!L2661</f>
        <v>7</v>
      </c>
      <c r="I405" s="332">
        <f>[16]B!M2688-[16]B!M2684-[16]B!M2685+[16]B!M2661</f>
        <v>0</v>
      </c>
      <c r="J405" s="332">
        <f>[16]B!N2688-[16]B!N2684-[16]B!N2685+[16]B!N2661</f>
        <v>0</v>
      </c>
      <c r="K405" s="332">
        <v>131</v>
      </c>
      <c r="L405" s="332">
        <f>[16]B!AD2688-[16]B!AD2684-[16]B!AD2685+[16]B!AD2661</f>
        <v>0</v>
      </c>
      <c r="M405" s="332">
        <f>[16]B!AE2688-[16]B!AE2684-[16]B!AE2685+[16]B!AE2661</f>
        <v>0</v>
      </c>
      <c r="N405" s="332">
        <f>[16]B!AF2688-[16]B!AF2684-[16]B!AF2685+[16]B!AF2661</f>
        <v>0</v>
      </c>
      <c r="O405" s="332">
        <f>[16]B!AG2688-[16]B!AG2684-[16]B!AG2685+[16]B!AG2661</f>
        <v>0</v>
      </c>
      <c r="P405" s="332">
        <f>[16]B!AH2688-[16]B!AH2684-[16]B!AH2685+[16]B!AH2661</f>
        <v>0</v>
      </c>
      <c r="Q405" s="332">
        <f>[16]B!AI2688-[16]B!AI2684-[16]B!AI2685+[16]B!AI2661</f>
        <v>0</v>
      </c>
      <c r="R405" s="332">
        <f>[16]B!AJ2688-[16]B!AJ2684-[16]B!AJ2685+[16]B!AJ2661</f>
        <v>0</v>
      </c>
    </row>
    <row r="406" spans="1:28" ht="15" customHeight="1" x14ac:dyDescent="0.15">
      <c r="A406" s="364" t="s">
        <v>567</v>
      </c>
      <c r="B406" s="365" t="s">
        <v>569</v>
      </c>
      <c r="C406" s="366">
        <f>[16]B!C2517</f>
        <v>5</v>
      </c>
      <c r="D406" s="332">
        <f>[16]B!H2517</f>
        <v>4</v>
      </c>
      <c r="E406" s="366">
        <f>[16]B!I2517</f>
        <v>4</v>
      </c>
      <c r="F406" s="366">
        <f>[16]B!J2517</f>
        <v>0</v>
      </c>
      <c r="G406" s="366">
        <f>[16]B!K2517</f>
        <v>0</v>
      </c>
      <c r="H406" s="366">
        <f>[16]B!L2517</f>
        <v>1</v>
      </c>
      <c r="I406" s="366">
        <f>[16]B!M2517</f>
        <v>0</v>
      </c>
      <c r="J406" s="366">
        <f>[16]B!N2517</f>
        <v>0</v>
      </c>
      <c r="K406" s="367"/>
      <c r="L406" s="366">
        <f>[16]B!AD2517</f>
        <v>0</v>
      </c>
      <c r="M406" s="366">
        <f>[16]B!AE2517</f>
        <v>0</v>
      </c>
      <c r="N406" s="366">
        <f>[16]B!AF2517</f>
        <v>0</v>
      </c>
      <c r="O406" s="366">
        <f>[16]B!AG2517</f>
        <v>0</v>
      </c>
      <c r="P406" s="366">
        <f>[16]B!AH2517</f>
        <v>0</v>
      </c>
      <c r="Q406" s="366">
        <f>[16]B!AI2517</f>
        <v>0</v>
      </c>
      <c r="R406" s="366">
        <f>[16]B!AJ2517</f>
        <v>0</v>
      </c>
    </row>
    <row r="407" spans="1:28" s="3" customFormat="1" ht="15" customHeight="1" x14ac:dyDescent="0.15">
      <c r="A407" s="750" t="s">
        <v>570</v>
      </c>
      <c r="B407" s="750"/>
      <c r="C407" s="338">
        <f t="shared" ref="C407:J407" si="9">SUM(C387:C400)+C404+C405+C406</f>
        <v>1104</v>
      </c>
      <c r="D407" s="338">
        <f t="shared" si="9"/>
        <v>973</v>
      </c>
      <c r="E407" s="338">
        <f t="shared" si="9"/>
        <v>797</v>
      </c>
      <c r="F407" s="338">
        <f t="shared" si="9"/>
        <v>176</v>
      </c>
      <c r="G407" s="338">
        <f t="shared" si="9"/>
        <v>20</v>
      </c>
      <c r="H407" s="338">
        <f t="shared" si="9"/>
        <v>78</v>
      </c>
      <c r="I407" s="338">
        <f t="shared" si="9"/>
        <v>31</v>
      </c>
      <c r="J407" s="338">
        <f t="shared" si="9"/>
        <v>2</v>
      </c>
      <c r="K407" s="338">
        <f>SUM(K388:K394)+K404+K405+K396+K397+K398+K399</f>
        <v>316</v>
      </c>
      <c r="L407" s="338">
        <f t="shared" ref="L407:R407" si="10">SUM(L387:L400)+L404+L405+L406</f>
        <v>0</v>
      </c>
      <c r="M407" s="338">
        <f t="shared" si="10"/>
        <v>67</v>
      </c>
      <c r="N407" s="338">
        <f t="shared" si="10"/>
        <v>0</v>
      </c>
      <c r="O407" s="338">
        <f t="shared" si="10"/>
        <v>0</v>
      </c>
      <c r="P407" s="338">
        <f t="shared" si="10"/>
        <v>0</v>
      </c>
      <c r="Q407" s="338">
        <f t="shared" si="10"/>
        <v>0</v>
      </c>
      <c r="R407" s="338">
        <f t="shared" si="10"/>
        <v>186</v>
      </c>
    </row>
    <row r="408" spans="1:28" ht="24.95" customHeight="1" x14ac:dyDescent="0.15">
      <c r="A408" s="796" t="s">
        <v>571</v>
      </c>
      <c r="B408" s="796"/>
      <c r="C408" s="796"/>
      <c r="D408" s="796"/>
      <c r="E408" s="796"/>
      <c r="F408" s="796"/>
      <c r="I408" s="368"/>
    </row>
    <row r="409" spans="1:28" ht="42" customHeight="1" x14ac:dyDescent="0.15">
      <c r="A409" s="797" t="s">
        <v>572</v>
      </c>
      <c r="B409" s="798"/>
      <c r="C409" s="692" t="s">
        <v>0</v>
      </c>
      <c r="D409" s="692" t="s">
        <v>573</v>
      </c>
      <c r="E409" s="785" t="s">
        <v>574</v>
      </c>
      <c r="F409" s="785" t="s">
        <v>575</v>
      </c>
      <c r="G409" s="352" t="s">
        <v>576</v>
      </c>
      <c r="H409" s="352" t="s">
        <v>577</v>
      </c>
      <c r="I409" s="352" t="s">
        <v>578</v>
      </c>
      <c r="J409" s="369" t="s">
        <v>578</v>
      </c>
    </row>
    <row r="410" spans="1:28" ht="32.25" customHeight="1" x14ac:dyDescent="0.15">
      <c r="A410" s="799"/>
      <c r="B410" s="800"/>
      <c r="C410" s="770"/>
      <c r="D410" s="770"/>
      <c r="E410" s="787"/>
      <c r="F410" s="787"/>
      <c r="G410" s="370" t="s">
        <v>574</v>
      </c>
      <c r="H410" s="370" t="s">
        <v>575</v>
      </c>
      <c r="I410" s="370" t="s">
        <v>574</v>
      </c>
      <c r="J410" s="371" t="s">
        <v>575</v>
      </c>
    </row>
    <row r="411" spans="1:28" ht="15" customHeight="1" x14ac:dyDescent="0.15">
      <c r="A411" s="790" t="s">
        <v>579</v>
      </c>
      <c r="B411" s="791"/>
      <c r="C411" s="372">
        <f>SUM(E411,F411)</f>
        <v>330</v>
      </c>
      <c r="D411" s="373">
        <v>145</v>
      </c>
      <c r="E411" s="374">
        <f>SUM([16]B!P1125,[16]B!P1262,[16]B!P1404,[16]B!P1468,[16]B!P1537,[16]B!P1582,[16]B!P1787,[16]B!P1799,[16]B!P1870,[16]B!P2032,[16]B!P2071,[16]B!P2194,[16]B!P2229,[16]B!P2264,[16]B!P2275,[16]B!P2512,[16]B!P2517,[16]B!P2662,[16]B!P2688)</f>
        <v>31</v>
      </c>
      <c r="F411" s="374">
        <f>SUM([16]B!Q1125,[16]B!Q1262,[16]B!Q1404,[16]B!Q1468,[16]B!Q1537,[16]B!Q1582,[16]B!Q1787,[16]B!Q1799,[16]B!Q1870,[16]B!Q2032,[16]B!Q2071,[16]B!Q2194,[16]B!Q2229,[16]B!Q2264,[16]B!Q2275,[16]B!Q2512,[16]B!Q2517,[16]B!Q2662,[16]B!Q2688)</f>
        <v>299</v>
      </c>
      <c r="G411" s="373"/>
      <c r="H411" s="375"/>
      <c r="I411" s="375"/>
      <c r="J411" s="376"/>
      <c r="K411" s="305" t="str">
        <f>AA411</f>
        <v/>
      </c>
      <c r="AA411" s="377" t="str">
        <f>IF(C411&lt;D411,"Beneficiarios MAI no puede ser mayor al TOTAL","")</f>
        <v/>
      </c>
      <c r="AB411" s="377">
        <f>IF(C411&lt;D411,1,0)</f>
        <v>0</v>
      </c>
    </row>
    <row r="412" spans="1:28" ht="15" customHeight="1" x14ac:dyDescent="0.15">
      <c r="A412" s="792" t="s">
        <v>580</v>
      </c>
      <c r="B412" s="793"/>
      <c r="C412" s="378">
        <f>SUM(E412,F412)</f>
        <v>187</v>
      </c>
      <c r="D412" s="379">
        <v>165</v>
      </c>
      <c r="E412" s="380">
        <f>SUM([16]B!S1125,[16]B!S1262,[16]B!S1404,[16]B!S1468,[16]B!S1537,[16]B!S1582,[16]B!S1787,[16]B!S1799,[16]B!S1870,[16]B!S2032,[16]B!S2071,[16]B!S2194,[16]B!S2229,[16]B!S2264,[16]B!S2275,[16]B!S2512,[16]B!S2517,[16]B!S2662,[16]B!S2688)</f>
        <v>29</v>
      </c>
      <c r="F412" s="380">
        <f>SUM([16]B!T1125,[16]B!T1262,[16]B!T1404,[16]B!T1468,[16]B!T1537,[16]B!T1582,[16]B!T1787,[16]B!T1799,[16]B!T1870,[16]B!T2032,[16]B!T2071,[16]B!T2194,[16]B!T2229,[16]B!T2264,[16]B!T2275,[16]B!T2512,[16]B!T2517,[16]B!T2662,[16]B!T2688)</f>
        <v>158</v>
      </c>
      <c r="G412" s="379"/>
      <c r="H412" s="381"/>
      <c r="I412" s="381"/>
      <c r="J412" s="381"/>
      <c r="K412" s="305" t="str">
        <f>AA412</f>
        <v/>
      </c>
      <c r="AA412" s="377" t="str">
        <f>IF(C412&lt;D412,"Beneficiarios MAI no puede ser mayor al TOTAL","")</f>
        <v/>
      </c>
      <c r="AB412" s="377">
        <f>IF(C412&lt;D412,1,0)</f>
        <v>0</v>
      </c>
    </row>
    <row r="413" spans="1:28" ht="15" customHeight="1" x14ac:dyDescent="0.15">
      <c r="A413" s="794" t="s">
        <v>581</v>
      </c>
      <c r="B413" s="382" t="s">
        <v>582</v>
      </c>
      <c r="C413" s="372">
        <f>SUM(E413,F413)</f>
        <v>267</v>
      </c>
      <c r="D413" s="373">
        <v>215</v>
      </c>
      <c r="E413" s="374">
        <f>SUM([16]B!Y1125,[16]B!Y1262,[16]B!Y1404,[16]B!Y1468,[16]B!Y1537,[16]B!Y1582,[16]B!Y1787,[16]B!Y1799,[16]B!Y1870,[16]B!Y2032,[16]B!Y2071,[16]B!Y2194,[16]B!Y2229,[16]B!Y2264,[16]B!Y2275,[16]B!Y2512,[16]B!Y2517,[16]B!Y2662,[16]B!Y2688)</f>
        <v>37</v>
      </c>
      <c r="F413" s="374">
        <f>SUM([16]B!Z1125,[16]B!Z1262,[16]B!Z1404,[16]B!Z1468,[16]B!Z1537,[16]B!Z1582,[16]B!Z1787,[16]B!Z1799,[16]B!Z1870,[16]B!Z2032,[16]B!Z2071,[16]B!Z2194,[16]B!Z2229,[16]B!Z2264,[16]B!Z2275,[16]B!Z2512,[16]B!Z2517,[16]B!Z2662,[16]B!Z2688)</f>
        <v>230</v>
      </c>
      <c r="G413" s="373"/>
      <c r="H413" s="375"/>
      <c r="I413" s="375"/>
      <c r="J413" s="375"/>
      <c r="K413" s="305" t="str">
        <f>AA413</f>
        <v/>
      </c>
      <c r="AA413" s="377" t="str">
        <f>IF(C413&lt;D413,"Beneficiarios MAI no puede ser mayor al TOTAL","")</f>
        <v/>
      </c>
      <c r="AB413" s="377">
        <f>IF(C413&lt;D413,1,0)</f>
        <v>0</v>
      </c>
    </row>
    <row r="414" spans="1:28" ht="15" customHeight="1" x14ac:dyDescent="0.15">
      <c r="A414" s="795"/>
      <c r="B414" s="383" t="s">
        <v>583</v>
      </c>
      <c r="C414" s="384">
        <f>SUM(E414,F414)</f>
        <v>4</v>
      </c>
      <c r="D414" s="385">
        <v>3</v>
      </c>
      <c r="E414" s="386">
        <f>SUM([16]B!V1125,[16]B!V1262,[16]B!V1404,[16]B!V1468,[16]B!V1537,[16]B!V1582,[16]B!V1787,[16]B!V1799,[16]B!V1870,[16]B!V2032,[16]B!V2071,[16]B!V2194,[16]B!V2229,[16]B!V2264,[16]B!V2275,[16]B!V2512,[16]B!V2517,[16]B!V2662,[16]B!V2688)</f>
        <v>0</v>
      </c>
      <c r="F414" s="386">
        <f>SUM([16]B!W1125,[16]B!W1262,[16]B!W1404,[16]B!W1468,[16]B!W1537,[16]B!W1582,[16]B!W1787,[16]B!W1799,[16]B!W1870,[16]B!W2032,[16]B!W2071,[16]B!W2194,[16]B!W2229,[16]B!W2264,[16]B!W2275,[16]B!W2512,[16]B!W2517,[16]B!W2662,[16]B!W2688)</f>
        <v>4</v>
      </c>
      <c r="G414" s="385"/>
      <c r="H414" s="387"/>
      <c r="I414" s="387"/>
      <c r="J414" s="387"/>
      <c r="K414" s="305" t="str">
        <f>AA414</f>
        <v/>
      </c>
      <c r="AA414" s="377" t="str">
        <f>IF(C414&lt;D414,"Beneficiarios MAI no puede ser mayor al TOTAL","")</f>
        <v/>
      </c>
      <c r="AB414" s="377">
        <f>IF(C414&lt;D414,1,0)</f>
        <v>0</v>
      </c>
    </row>
    <row r="415" spans="1:28" ht="24.95" customHeight="1" x14ac:dyDescent="0.15">
      <c r="A415" s="796" t="s">
        <v>584</v>
      </c>
      <c r="B415" s="796"/>
      <c r="C415" s="388"/>
      <c r="D415" s="388"/>
      <c r="E415" s="389"/>
      <c r="F415" s="389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5"/>
    </row>
    <row r="416" spans="1:28" ht="29.25" customHeight="1" x14ac:dyDescent="0.15">
      <c r="A416" s="734" t="s">
        <v>585</v>
      </c>
      <c r="B416" s="735"/>
      <c r="C416" s="692" t="s">
        <v>7</v>
      </c>
      <c r="D416" s="763" t="s">
        <v>8</v>
      </c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5"/>
    </row>
    <row r="417" spans="1:18" ht="20.25" customHeight="1" x14ac:dyDescent="0.15">
      <c r="A417" s="736"/>
      <c r="B417" s="737"/>
      <c r="C417" s="770"/>
      <c r="D417" s="76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5"/>
    </row>
    <row r="418" spans="1:18" ht="15" customHeight="1" x14ac:dyDescent="0.15">
      <c r="A418" s="765" t="s">
        <v>586</v>
      </c>
      <c r="B418" s="766"/>
      <c r="C418" s="390">
        <f>[16]B!C2509</f>
        <v>3</v>
      </c>
      <c r="D418" s="391">
        <f>[16]B!H2509</f>
        <v>3</v>
      </c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5"/>
    </row>
    <row r="419" spans="1:18" ht="15" customHeight="1" x14ac:dyDescent="0.15">
      <c r="A419" s="767" t="s">
        <v>587</v>
      </c>
      <c r="B419" s="767"/>
      <c r="C419" s="392">
        <f>[16]B!C2510+[16]B!C2508</f>
        <v>5</v>
      </c>
      <c r="D419" s="393">
        <f>[16]B!H2510+[16]B!H2508</f>
        <v>5</v>
      </c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5"/>
    </row>
    <row r="420" spans="1:18" ht="24.95" customHeight="1" x14ac:dyDescent="0.15">
      <c r="A420" s="768" t="s">
        <v>588</v>
      </c>
      <c r="B420" s="768"/>
      <c r="C420" s="394"/>
      <c r="D420" s="395"/>
      <c r="E420" s="395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5"/>
    </row>
    <row r="421" spans="1:18" ht="15" customHeight="1" x14ac:dyDescent="0.15">
      <c r="A421" s="769" t="s">
        <v>518</v>
      </c>
      <c r="B421" s="769"/>
      <c r="C421" s="692" t="s">
        <v>0</v>
      </c>
      <c r="D421" s="771" t="s">
        <v>519</v>
      </c>
      <c r="E421" s="772"/>
      <c r="F421" s="772"/>
      <c r="G421" s="772"/>
      <c r="H421" s="780" t="s">
        <v>498</v>
      </c>
      <c r="I421" s="781"/>
      <c r="J421" s="782"/>
      <c r="K421" s="783" t="s">
        <v>499</v>
      </c>
      <c r="L421" s="784"/>
      <c r="M421" s="784"/>
      <c r="N421" s="785" t="s">
        <v>500</v>
      </c>
      <c r="O421" s="788" t="s">
        <v>501</v>
      </c>
      <c r="P421" s="789"/>
      <c r="Q421" s="751" t="s">
        <v>502</v>
      </c>
    </row>
    <row r="422" spans="1:18" s="106" customFormat="1" ht="32.25" customHeight="1" x14ac:dyDescent="0.15">
      <c r="A422" s="769"/>
      <c r="B422" s="769"/>
      <c r="C422" s="693"/>
      <c r="D422" s="754" t="s">
        <v>503</v>
      </c>
      <c r="E422" s="756" t="s">
        <v>504</v>
      </c>
      <c r="F422" s="756"/>
      <c r="G422" s="757" t="s">
        <v>533</v>
      </c>
      <c r="H422" s="759" t="s">
        <v>506</v>
      </c>
      <c r="I422" s="761" t="s">
        <v>507</v>
      </c>
      <c r="J422" s="773" t="s">
        <v>508</v>
      </c>
      <c r="K422" s="775" t="s">
        <v>589</v>
      </c>
      <c r="L422" s="776" t="s">
        <v>510</v>
      </c>
      <c r="M422" s="777" t="s">
        <v>511</v>
      </c>
      <c r="N422" s="786"/>
      <c r="O422" s="778" t="s">
        <v>512</v>
      </c>
      <c r="P422" s="779" t="s">
        <v>513</v>
      </c>
      <c r="Q422" s="752"/>
    </row>
    <row r="423" spans="1:18" s="106" customFormat="1" ht="20.25" customHeight="1" x14ac:dyDescent="0.15">
      <c r="A423" s="769"/>
      <c r="B423" s="769"/>
      <c r="C423" s="770"/>
      <c r="D423" s="755"/>
      <c r="E423" s="237" t="s">
        <v>514</v>
      </c>
      <c r="F423" s="238" t="s">
        <v>515</v>
      </c>
      <c r="G423" s="758"/>
      <c r="H423" s="760"/>
      <c r="I423" s="762"/>
      <c r="J423" s="774"/>
      <c r="K423" s="775"/>
      <c r="L423" s="776"/>
      <c r="M423" s="777"/>
      <c r="N423" s="787"/>
      <c r="O423" s="778"/>
      <c r="P423" s="779"/>
      <c r="Q423" s="753"/>
    </row>
    <row r="424" spans="1:18" ht="15" customHeight="1" x14ac:dyDescent="0.15">
      <c r="A424" s="717" t="s">
        <v>590</v>
      </c>
      <c r="B424" s="396" t="s">
        <v>591</v>
      </c>
      <c r="C424" s="397">
        <f>[16]B!C999</f>
        <v>28</v>
      </c>
      <c r="D424" s="398">
        <f>[16]B!D999</f>
        <v>28</v>
      </c>
      <c r="E424" s="398">
        <f>[16]B!E999</f>
        <v>28</v>
      </c>
      <c r="F424" s="398">
        <f>[16]B!F999</f>
        <v>0</v>
      </c>
      <c r="G424" s="398">
        <f>[16]B!G999</f>
        <v>0</v>
      </c>
      <c r="H424" s="399">
        <f>[16]B!AA999</f>
        <v>4</v>
      </c>
      <c r="I424" s="399">
        <f>[16]B!AB999</f>
        <v>24</v>
      </c>
      <c r="J424" s="399">
        <f>[16]B!AC999</f>
        <v>0</v>
      </c>
      <c r="K424" s="399">
        <f>[16]B!AD999</f>
        <v>0</v>
      </c>
      <c r="L424" s="399">
        <f>[16]B!AE999</f>
        <v>0</v>
      </c>
      <c r="M424" s="399">
        <f>[16]B!AF999</f>
        <v>0</v>
      </c>
      <c r="N424" s="399">
        <f>[16]B!AG999</f>
        <v>0</v>
      </c>
      <c r="O424" s="399">
        <f>[16]B!AH999</f>
        <v>0</v>
      </c>
      <c r="P424" s="399">
        <f>[16]B!AI999</f>
        <v>0</v>
      </c>
      <c r="Q424" s="399">
        <f>[16]B!AJ999</f>
        <v>0</v>
      </c>
    </row>
    <row r="425" spans="1:18" ht="15" customHeight="1" x14ac:dyDescent="0.15">
      <c r="A425" s="748"/>
      <c r="B425" s="400" t="s">
        <v>592</v>
      </c>
      <c r="C425" s="401">
        <f>[16]B!C1053</f>
        <v>5</v>
      </c>
      <c r="D425" s="401">
        <f>[16]B!D1053</f>
        <v>3</v>
      </c>
      <c r="E425" s="401">
        <f>[16]B!E1053</f>
        <v>3</v>
      </c>
      <c r="F425" s="401">
        <f>[16]B!F1053</f>
        <v>0</v>
      </c>
      <c r="G425" s="401">
        <f>[16]B!G1053</f>
        <v>2</v>
      </c>
      <c r="H425" s="402">
        <f>[16]B!AA1053</f>
        <v>5</v>
      </c>
      <c r="I425" s="402">
        <f>[16]B!AB1053</f>
        <v>0</v>
      </c>
      <c r="J425" s="402">
        <f>[16]B!AC1053</f>
        <v>0</v>
      </c>
      <c r="K425" s="402">
        <f>[16]B!AD1053</f>
        <v>0</v>
      </c>
      <c r="L425" s="402">
        <f>[16]B!AE1053</f>
        <v>0</v>
      </c>
      <c r="M425" s="402">
        <f>[16]B!AF1053</f>
        <v>0</v>
      </c>
      <c r="N425" s="402">
        <f>[16]B!AG1053</f>
        <v>0</v>
      </c>
      <c r="O425" s="402">
        <f>[16]B!AH1053</f>
        <v>0</v>
      </c>
      <c r="P425" s="402">
        <f>[16]B!AI1053</f>
        <v>0</v>
      </c>
      <c r="Q425" s="402">
        <f>[16]B!AJ1053</f>
        <v>0</v>
      </c>
    </row>
    <row r="426" spans="1:18" ht="15" customHeight="1" x14ac:dyDescent="0.15">
      <c r="A426" s="718"/>
      <c r="B426" s="643" t="s">
        <v>0</v>
      </c>
      <c r="C426" s="404">
        <f>SUM(C424:C425)</f>
        <v>33</v>
      </c>
      <c r="D426" s="405">
        <f>SUM(D424:D425)</f>
        <v>31</v>
      </c>
      <c r="E426" s="406">
        <f t="shared" ref="E426:Q426" si="11">SUM(E424:E425)</f>
        <v>31</v>
      </c>
      <c r="F426" s="407">
        <f t="shared" si="11"/>
        <v>0</v>
      </c>
      <c r="G426" s="408">
        <f t="shared" si="11"/>
        <v>2</v>
      </c>
      <c r="H426" s="409">
        <f t="shared" si="11"/>
        <v>9</v>
      </c>
      <c r="I426" s="410">
        <f t="shared" si="11"/>
        <v>24</v>
      </c>
      <c r="J426" s="407">
        <f t="shared" si="11"/>
        <v>0</v>
      </c>
      <c r="K426" s="406">
        <f t="shared" si="11"/>
        <v>0</v>
      </c>
      <c r="L426" s="410">
        <f t="shared" si="11"/>
        <v>0</v>
      </c>
      <c r="M426" s="407">
        <f t="shared" si="11"/>
        <v>0</v>
      </c>
      <c r="N426" s="407">
        <f t="shared" si="11"/>
        <v>0</v>
      </c>
      <c r="O426" s="406">
        <f t="shared" si="11"/>
        <v>0</v>
      </c>
      <c r="P426" s="407">
        <f t="shared" si="11"/>
        <v>0</v>
      </c>
      <c r="Q426" s="412">
        <f t="shared" si="11"/>
        <v>0</v>
      </c>
    </row>
    <row r="427" spans="1:18" ht="24" customHeight="1" x14ac:dyDescent="0.15">
      <c r="A427" s="413" t="s">
        <v>593</v>
      </c>
      <c r="B427" s="414" t="s">
        <v>592</v>
      </c>
      <c r="C427" s="415">
        <f>[16]B!C1182</f>
        <v>1543</v>
      </c>
      <c r="D427" s="415">
        <f>[16]B!D1182</f>
        <v>1543</v>
      </c>
      <c r="E427" s="415">
        <f>[16]B!E1182</f>
        <v>1543</v>
      </c>
      <c r="F427" s="415">
        <f>[16]B!F1182</f>
        <v>0</v>
      </c>
      <c r="G427" s="415">
        <f>[16]B!G1182</f>
        <v>0</v>
      </c>
      <c r="H427" s="416">
        <f>[16]B!AA1182</f>
        <v>21</v>
      </c>
      <c r="I427" s="416">
        <f>[16]B!AB1182</f>
        <v>1522</v>
      </c>
      <c r="J427" s="416">
        <f>[16]B!AC1182</f>
        <v>0</v>
      </c>
      <c r="K427" s="416">
        <f>[16]B!AD1182</f>
        <v>0</v>
      </c>
      <c r="L427" s="416">
        <f>[16]B!AE1182</f>
        <v>0</v>
      </c>
      <c r="M427" s="416">
        <f>[16]B!AF1182</f>
        <v>0</v>
      </c>
      <c r="N427" s="416">
        <f>[16]B!AG1182</f>
        <v>0</v>
      </c>
      <c r="O427" s="416">
        <f>[16]B!AH1182</f>
        <v>0</v>
      </c>
      <c r="P427" s="416">
        <f>[16]B!AI1182</f>
        <v>0</v>
      </c>
      <c r="Q427" s="416">
        <f>[16]B!AJ1182</f>
        <v>0</v>
      </c>
    </row>
    <row r="428" spans="1:18" ht="33" customHeight="1" x14ac:dyDescent="0.15">
      <c r="A428" s="646" t="s">
        <v>594</v>
      </c>
      <c r="B428" s="414" t="s">
        <v>592</v>
      </c>
      <c r="C428" s="415">
        <f>[16]B!C1327</f>
        <v>547</v>
      </c>
      <c r="D428" s="415">
        <f>[16]B!D1327</f>
        <v>546</v>
      </c>
      <c r="E428" s="415">
        <f>[16]B!E1327</f>
        <v>546</v>
      </c>
      <c r="F428" s="415">
        <f>[16]B!F1327</f>
        <v>0</v>
      </c>
      <c r="G428" s="415">
        <f>[16]B!G1327</f>
        <v>1</v>
      </c>
      <c r="H428" s="416">
        <f>[16]B!AA1327</f>
        <v>42</v>
      </c>
      <c r="I428" s="416">
        <f>[16]B!AB1327</f>
        <v>330</v>
      </c>
      <c r="J428" s="416">
        <f>[16]B!AC1327</f>
        <v>175</v>
      </c>
      <c r="K428" s="416">
        <f>[16]B!AD1327</f>
        <v>0</v>
      </c>
      <c r="L428" s="416">
        <f>[16]B!AE1327</f>
        <v>0</v>
      </c>
      <c r="M428" s="416">
        <f>[16]B!AF1327</f>
        <v>0</v>
      </c>
      <c r="N428" s="416">
        <f>[16]B!AG1327</f>
        <v>0</v>
      </c>
      <c r="O428" s="416">
        <f>[16]B!AH1327</f>
        <v>0</v>
      </c>
      <c r="P428" s="416">
        <f>[16]B!AI1327</f>
        <v>0</v>
      </c>
      <c r="Q428" s="416">
        <f>[16]B!AJ1327</f>
        <v>1</v>
      </c>
    </row>
    <row r="429" spans="1:18" ht="24.75" customHeight="1" x14ac:dyDescent="0.15">
      <c r="A429" s="646" t="s">
        <v>595</v>
      </c>
      <c r="B429" s="417" t="s">
        <v>591</v>
      </c>
      <c r="C429" s="415">
        <f>[16]B!C1407</f>
        <v>5</v>
      </c>
      <c r="D429" s="415">
        <f>[16]B!D1407</f>
        <v>5</v>
      </c>
      <c r="E429" s="415">
        <f>[16]B!E1407</f>
        <v>5</v>
      </c>
      <c r="F429" s="415">
        <f>[16]B!F1407</f>
        <v>0</v>
      </c>
      <c r="G429" s="415">
        <f>[16]B!G1407</f>
        <v>0</v>
      </c>
      <c r="H429" s="416">
        <f>[16]B!AA1407</f>
        <v>0</v>
      </c>
      <c r="I429" s="416">
        <f>[16]B!AB1407</f>
        <v>5</v>
      </c>
      <c r="J429" s="416">
        <f>[16]B!AC1407</f>
        <v>0</v>
      </c>
      <c r="K429" s="416">
        <f>[16]B!AD1407</f>
        <v>0</v>
      </c>
      <c r="L429" s="416">
        <f>[16]B!AE1407</f>
        <v>0</v>
      </c>
      <c r="M429" s="416">
        <f>[16]B!AF1407</f>
        <v>0</v>
      </c>
      <c r="N429" s="416">
        <f>[16]B!AG1407</f>
        <v>0</v>
      </c>
      <c r="O429" s="416">
        <f>[16]B!AH1407</f>
        <v>0</v>
      </c>
      <c r="P429" s="416">
        <f>[16]B!AI1407</f>
        <v>0</v>
      </c>
      <c r="Q429" s="416">
        <f>[16]B!AJ1407</f>
        <v>0</v>
      </c>
    </row>
    <row r="430" spans="1:18" ht="33" customHeight="1" x14ac:dyDescent="0.15">
      <c r="A430" s="418" t="s">
        <v>596</v>
      </c>
      <c r="B430" s="414" t="s">
        <v>592</v>
      </c>
      <c r="C430" s="415">
        <f>[16]B!C1555</f>
        <v>2068</v>
      </c>
      <c r="D430" s="415">
        <f>[16]B!D1555</f>
        <v>2068</v>
      </c>
      <c r="E430" s="415">
        <f>[16]B!E1555</f>
        <v>2067</v>
      </c>
      <c r="F430" s="415">
        <f>[16]B!F1555</f>
        <v>1</v>
      </c>
      <c r="G430" s="415">
        <f>[16]B!G1555</f>
        <v>0</v>
      </c>
      <c r="H430" s="416">
        <f>[16]B!AA1555</f>
        <v>2046</v>
      </c>
      <c r="I430" s="416">
        <f>[16]B!AB1555</f>
        <v>22</v>
      </c>
      <c r="J430" s="416">
        <f>[16]B!AC1555</f>
        <v>0</v>
      </c>
      <c r="K430" s="416">
        <f>[16]B!AD1555</f>
        <v>0</v>
      </c>
      <c r="L430" s="416">
        <f>[16]B!AE1555</f>
        <v>0</v>
      </c>
      <c r="M430" s="416">
        <f>[16]B!AF1555</f>
        <v>0</v>
      </c>
      <c r="N430" s="416">
        <f>[16]B!AG1555</f>
        <v>0</v>
      </c>
      <c r="O430" s="416">
        <f>[16]B!AH1555</f>
        <v>0</v>
      </c>
      <c r="P430" s="416">
        <f>[16]B!AI1555</f>
        <v>0</v>
      </c>
      <c r="Q430" s="416">
        <f>[16]B!AJ1555</f>
        <v>1</v>
      </c>
    </row>
    <row r="431" spans="1:18" ht="15" customHeight="1" x14ac:dyDescent="0.15">
      <c r="A431" s="717" t="s">
        <v>597</v>
      </c>
      <c r="B431" s="419" t="s">
        <v>591</v>
      </c>
      <c r="C431" s="420">
        <f>[16]B!C1717</f>
        <v>1028</v>
      </c>
      <c r="D431" s="420">
        <f>[16]B!D1717</f>
        <v>1024</v>
      </c>
      <c r="E431" s="420">
        <f>[16]B!E1717</f>
        <v>1024</v>
      </c>
      <c r="F431" s="420">
        <f>[16]B!F1717</f>
        <v>0</v>
      </c>
      <c r="G431" s="420">
        <f>[16]B!G1717</f>
        <v>4</v>
      </c>
      <c r="H431" s="421">
        <f>[16]B!AA1717</f>
        <v>374</v>
      </c>
      <c r="I431" s="421">
        <f>[16]B!AB1717</f>
        <v>653</v>
      </c>
      <c r="J431" s="421">
        <f>[16]B!AC1717</f>
        <v>1</v>
      </c>
      <c r="K431" s="421">
        <f>[16]B!AD1717</f>
        <v>0</v>
      </c>
      <c r="L431" s="421">
        <f>[16]B!AE1717</f>
        <v>0</v>
      </c>
      <c r="M431" s="421">
        <f>[16]B!AF1717</f>
        <v>0</v>
      </c>
      <c r="N431" s="421">
        <f>[16]B!AG1717</f>
        <v>0</v>
      </c>
      <c r="O431" s="421">
        <f>[16]B!AH1717</f>
        <v>0</v>
      </c>
      <c r="P431" s="421">
        <f>[16]B!AI1717</f>
        <v>0</v>
      </c>
      <c r="Q431" s="421">
        <f>[16]B!AJ1717</f>
        <v>0</v>
      </c>
    </row>
    <row r="432" spans="1:18" ht="15" customHeight="1" x14ac:dyDescent="0.15">
      <c r="A432" s="748"/>
      <c r="B432" s="400" t="s">
        <v>592</v>
      </c>
      <c r="C432" s="422">
        <f>[16]B!C1691+[16]B!C1719</f>
        <v>23893</v>
      </c>
      <c r="D432" s="422">
        <f>[16]B!D1691+[16]B!D1719</f>
        <v>23524</v>
      </c>
      <c r="E432" s="422">
        <f>[16]B!E1691+[16]B!E1719</f>
        <v>23524</v>
      </c>
      <c r="F432" s="422">
        <f>[16]B!F1691+[16]B!F1719</f>
        <v>0</v>
      </c>
      <c r="G432" s="422">
        <f>[16]B!G1691+[16]B!G1719</f>
        <v>369</v>
      </c>
      <c r="H432" s="402">
        <f>[16]B!AA1691+[16]B!AA1719</f>
        <v>22716</v>
      </c>
      <c r="I432" s="402">
        <f>[16]B!AB1691+[16]B!AB1719</f>
        <v>344</v>
      </c>
      <c r="J432" s="402">
        <f>[16]B!AC1691+[16]B!AC1719</f>
        <v>833</v>
      </c>
      <c r="K432" s="402">
        <f>[16]B!AD1691+[16]B!AD1719</f>
        <v>0</v>
      </c>
      <c r="L432" s="402">
        <f>[16]B!AE1691+[16]B!AE1719</f>
        <v>0</v>
      </c>
      <c r="M432" s="402">
        <f>[16]B!AF1691+[16]B!AF1719</f>
        <v>0</v>
      </c>
      <c r="N432" s="402">
        <f>[16]B!AG1691+[16]B!AG1719</f>
        <v>0</v>
      </c>
      <c r="O432" s="402">
        <f>[16]B!AH1691+[16]B!AH1719</f>
        <v>0</v>
      </c>
      <c r="P432" s="402">
        <f>[16]B!AI1691+[16]B!AI1719</f>
        <v>0</v>
      </c>
      <c r="Q432" s="402">
        <f>[16]B!AJ1691+[16]B!AJ1719</f>
        <v>0</v>
      </c>
    </row>
    <row r="433" spans="1:19" ht="15" customHeight="1" x14ac:dyDescent="0.15">
      <c r="A433" s="718"/>
      <c r="B433" s="643" t="s">
        <v>0</v>
      </c>
      <c r="C433" s="404">
        <f t="shared" ref="C433:Q433" si="12">SUM(C431:C432)</f>
        <v>24921</v>
      </c>
      <c r="D433" s="405">
        <f t="shared" si="12"/>
        <v>24548</v>
      </c>
      <c r="E433" s="406">
        <f t="shared" si="12"/>
        <v>24548</v>
      </c>
      <c r="F433" s="407">
        <f t="shared" si="12"/>
        <v>0</v>
      </c>
      <c r="G433" s="408">
        <f t="shared" si="12"/>
        <v>373</v>
      </c>
      <c r="H433" s="409">
        <f t="shared" si="12"/>
        <v>23090</v>
      </c>
      <c r="I433" s="410">
        <f t="shared" si="12"/>
        <v>997</v>
      </c>
      <c r="J433" s="407">
        <f t="shared" si="12"/>
        <v>834</v>
      </c>
      <c r="K433" s="406">
        <f t="shared" si="12"/>
        <v>0</v>
      </c>
      <c r="L433" s="410">
        <f t="shared" si="12"/>
        <v>0</v>
      </c>
      <c r="M433" s="407">
        <f t="shared" si="12"/>
        <v>0</v>
      </c>
      <c r="N433" s="407">
        <f>SUM(N431:N432)</f>
        <v>0</v>
      </c>
      <c r="O433" s="406">
        <f t="shared" si="12"/>
        <v>0</v>
      </c>
      <c r="P433" s="407">
        <f t="shared" si="12"/>
        <v>0</v>
      </c>
      <c r="Q433" s="412">
        <f t="shared" si="12"/>
        <v>0</v>
      </c>
    </row>
    <row r="434" spans="1:19" ht="15" customHeight="1" x14ac:dyDescent="0.15">
      <c r="A434" s="748" t="s">
        <v>598</v>
      </c>
      <c r="B434" s="419" t="s">
        <v>591</v>
      </c>
      <c r="C434" s="423">
        <f>[16]B!C1940</f>
        <v>114</v>
      </c>
      <c r="D434" s="423">
        <f>[16]B!D1940</f>
        <v>107</v>
      </c>
      <c r="E434" s="423">
        <f>[16]B!E1940</f>
        <v>107</v>
      </c>
      <c r="F434" s="423">
        <f>[16]B!F1940</f>
        <v>0</v>
      </c>
      <c r="G434" s="423">
        <f>[16]B!G1940</f>
        <v>7</v>
      </c>
      <c r="H434" s="399">
        <f>[16]B!AA1940</f>
        <v>17</v>
      </c>
      <c r="I434" s="399">
        <f>[16]B!AB1940</f>
        <v>97</v>
      </c>
      <c r="J434" s="399">
        <f>[16]B!AC1940</f>
        <v>0</v>
      </c>
      <c r="K434" s="399">
        <f>[16]B!AD1940</f>
        <v>0</v>
      </c>
      <c r="L434" s="399">
        <f>[16]B!AE1940</f>
        <v>0</v>
      </c>
      <c r="M434" s="399">
        <f>[16]B!AF1940</f>
        <v>0</v>
      </c>
      <c r="N434" s="399">
        <f>[16]B!AG1940</f>
        <v>0</v>
      </c>
      <c r="O434" s="399">
        <f>[16]B!AH1940</f>
        <v>0</v>
      </c>
      <c r="P434" s="399">
        <f>[16]B!AI1940</f>
        <v>0</v>
      </c>
      <c r="Q434" s="399">
        <f>[16]B!AJ1940</f>
        <v>0</v>
      </c>
    </row>
    <row r="435" spans="1:19" ht="15" customHeight="1" x14ac:dyDescent="0.15">
      <c r="A435" s="748"/>
      <c r="B435" s="400" t="s">
        <v>592</v>
      </c>
      <c r="C435" s="422">
        <f>[16]B!C1934</f>
        <v>285</v>
      </c>
      <c r="D435" s="422">
        <f>[16]B!D1934</f>
        <v>282</v>
      </c>
      <c r="E435" s="422">
        <f>[16]B!E1934</f>
        <v>282</v>
      </c>
      <c r="F435" s="422">
        <f>[16]B!F1934</f>
        <v>0</v>
      </c>
      <c r="G435" s="422">
        <f>[16]B!G1934</f>
        <v>3</v>
      </c>
      <c r="H435" s="402">
        <f>[16]B!AA1934</f>
        <v>138</v>
      </c>
      <c r="I435" s="402">
        <f>[16]B!AB1934</f>
        <v>119</v>
      </c>
      <c r="J435" s="402">
        <f>[16]B!AC1934</f>
        <v>28</v>
      </c>
      <c r="K435" s="402">
        <f>[16]B!AD1934</f>
        <v>0</v>
      </c>
      <c r="L435" s="402">
        <f>[16]B!AE1934</f>
        <v>0</v>
      </c>
      <c r="M435" s="402">
        <f>[16]B!AF1934</f>
        <v>0</v>
      </c>
      <c r="N435" s="402">
        <f>[16]B!AG1934</f>
        <v>0</v>
      </c>
      <c r="O435" s="402">
        <f>[16]B!AH1934</f>
        <v>0</v>
      </c>
      <c r="P435" s="402">
        <f>[16]B!AI1934</f>
        <v>0</v>
      </c>
      <c r="Q435" s="402">
        <f>[16]B!AJ1934</f>
        <v>0</v>
      </c>
    </row>
    <row r="436" spans="1:19" ht="15" customHeight="1" x14ac:dyDescent="0.15">
      <c r="A436" s="748"/>
      <c r="B436" s="643" t="s">
        <v>0</v>
      </c>
      <c r="C436" s="404">
        <f t="shared" ref="C436:Q436" si="13">SUM(C434:C435)</f>
        <v>399</v>
      </c>
      <c r="D436" s="405">
        <f t="shared" si="13"/>
        <v>389</v>
      </c>
      <c r="E436" s="406">
        <f t="shared" si="13"/>
        <v>389</v>
      </c>
      <c r="F436" s="407">
        <f t="shared" si="13"/>
        <v>0</v>
      </c>
      <c r="G436" s="408">
        <f t="shared" si="13"/>
        <v>10</v>
      </c>
      <c r="H436" s="409">
        <f t="shared" si="13"/>
        <v>155</v>
      </c>
      <c r="I436" s="410">
        <f t="shared" si="13"/>
        <v>216</v>
      </c>
      <c r="J436" s="407">
        <f t="shared" si="13"/>
        <v>28</v>
      </c>
      <c r="K436" s="406">
        <f t="shared" si="13"/>
        <v>0</v>
      </c>
      <c r="L436" s="410">
        <f t="shared" si="13"/>
        <v>0</v>
      </c>
      <c r="M436" s="407">
        <f t="shared" si="13"/>
        <v>0</v>
      </c>
      <c r="N436" s="407">
        <f t="shared" si="13"/>
        <v>0</v>
      </c>
      <c r="O436" s="406">
        <f t="shared" si="13"/>
        <v>0</v>
      </c>
      <c r="P436" s="407">
        <f t="shared" si="13"/>
        <v>0</v>
      </c>
      <c r="Q436" s="412">
        <f t="shared" si="13"/>
        <v>0</v>
      </c>
    </row>
    <row r="437" spans="1:19" ht="24" customHeight="1" x14ac:dyDescent="0.15">
      <c r="A437" s="424" t="s">
        <v>599</v>
      </c>
      <c r="B437" s="400" t="s">
        <v>592</v>
      </c>
      <c r="C437" s="415">
        <f>[16]B!C2098</f>
        <v>482</v>
      </c>
      <c r="D437" s="415">
        <f>[16]B!D2098</f>
        <v>471</v>
      </c>
      <c r="E437" s="415">
        <f>[16]B!E2098</f>
        <v>471</v>
      </c>
      <c r="F437" s="415">
        <f>[16]B!F2098</f>
        <v>0</v>
      </c>
      <c r="G437" s="415">
        <f>[16]B!G2098</f>
        <v>11</v>
      </c>
      <c r="H437" s="416">
        <f>[16]B!AA2098</f>
        <v>148</v>
      </c>
      <c r="I437" s="416">
        <f>[16]B!AB2098</f>
        <v>29</v>
      </c>
      <c r="J437" s="416">
        <f>[16]B!AC2098</f>
        <v>305</v>
      </c>
      <c r="K437" s="416">
        <f>[16]B!AD2098</f>
        <v>0</v>
      </c>
      <c r="L437" s="416">
        <f>[16]B!AE2098</f>
        <v>0</v>
      </c>
      <c r="M437" s="416">
        <f>[16]B!AF2098</f>
        <v>0</v>
      </c>
      <c r="N437" s="416">
        <f>[16]B!AG2098</f>
        <v>0</v>
      </c>
      <c r="O437" s="416">
        <f>[16]B!AH2098</f>
        <v>0</v>
      </c>
      <c r="P437" s="416">
        <f>[16]B!AI2098</f>
        <v>0</v>
      </c>
      <c r="Q437" s="416">
        <f>[16]B!AJ2098</f>
        <v>0</v>
      </c>
    </row>
    <row r="438" spans="1:19" ht="15" customHeight="1" x14ac:dyDescent="0.15">
      <c r="A438" s="734" t="s">
        <v>600</v>
      </c>
      <c r="B438" s="417" t="s">
        <v>601</v>
      </c>
      <c r="C438" s="420">
        <f>[16]B!C2214+[16]B!C2266+[16]B!C2267</f>
        <v>1664</v>
      </c>
      <c r="D438" s="420">
        <f>[16]B!D2214+[16]B!D2266+[16]B!D2267</f>
        <v>1475</v>
      </c>
      <c r="E438" s="420">
        <f>[16]B!E2214+[16]B!E2266+[16]B!E2267</f>
        <v>1473</v>
      </c>
      <c r="F438" s="420">
        <f>[16]B!F2214+[16]B!F2266+[16]B!F2267</f>
        <v>2</v>
      </c>
      <c r="G438" s="420">
        <f>[16]B!G2214+[16]B!G2266+[16]B!G2267</f>
        <v>189</v>
      </c>
      <c r="H438" s="421">
        <f>[16]B!AA2214+[16]B!AA2266+[16]B!AA2267</f>
        <v>1457</v>
      </c>
      <c r="I438" s="421">
        <f>[16]B!AB2214+[16]B!AB2266+[16]B!AB2267</f>
        <v>183</v>
      </c>
      <c r="J438" s="421">
        <f>[16]B!AC2214+[16]B!AC2266+[16]B!AC2267</f>
        <v>24</v>
      </c>
      <c r="K438" s="421">
        <f>[16]B!AD2214+[16]B!AD2266+[16]B!AD2267</f>
        <v>0</v>
      </c>
      <c r="L438" s="421">
        <f>[16]B!AE2214+[16]B!AE2266+[16]B!AE2267</f>
        <v>0</v>
      </c>
      <c r="M438" s="421">
        <f>[16]B!AF2214+[16]B!AF2266+[16]B!AF2267</f>
        <v>0</v>
      </c>
      <c r="N438" s="421">
        <f>[16]B!AG2214+[16]B!AG2266+[16]B!AG2267</f>
        <v>0</v>
      </c>
      <c r="O438" s="421">
        <f>[16]B!AH2214+[16]B!AH2266+[16]B!AH2267</f>
        <v>0</v>
      </c>
      <c r="P438" s="421">
        <f>[16]B!AI2214+[16]B!AI2266+[16]B!AI2267</f>
        <v>0</v>
      </c>
      <c r="Q438" s="421">
        <f>[16]B!AJ2214+[16]B!AJ2266+[16]B!AJ2267</f>
        <v>3</v>
      </c>
    </row>
    <row r="439" spans="1:19" ht="15" customHeight="1" x14ac:dyDescent="0.15">
      <c r="A439" s="749"/>
      <c r="B439" s="425" t="s">
        <v>592</v>
      </c>
      <c r="C439" s="426">
        <f>[16]B!C2222</f>
        <v>0</v>
      </c>
      <c r="D439" s="426">
        <f>[16]B!D2222</f>
        <v>0</v>
      </c>
      <c r="E439" s="426">
        <f>[16]B!E2222</f>
        <v>0</v>
      </c>
      <c r="F439" s="426">
        <f>[16]B!F2222</f>
        <v>0</v>
      </c>
      <c r="G439" s="426">
        <f>[16]B!G2222</f>
        <v>0</v>
      </c>
      <c r="H439" s="426">
        <f>[16]B!AA2222</f>
        <v>0</v>
      </c>
      <c r="I439" s="426">
        <f>[16]B!AB2222</f>
        <v>0</v>
      </c>
      <c r="J439" s="426">
        <f>[16]B!AC2222</f>
        <v>0</v>
      </c>
      <c r="K439" s="426">
        <f>[16]B!AD2222</f>
        <v>0</v>
      </c>
      <c r="L439" s="426">
        <f>[16]B!AE2222</f>
        <v>0</v>
      </c>
      <c r="M439" s="426">
        <f>[16]B!AF2222</f>
        <v>0</v>
      </c>
      <c r="N439" s="426">
        <f>[16]B!AG2222</f>
        <v>0</v>
      </c>
      <c r="O439" s="426">
        <f>[16]B!AH2222</f>
        <v>0</v>
      </c>
      <c r="P439" s="426">
        <f>[16]B!AI2222</f>
        <v>0</v>
      </c>
      <c r="Q439" s="401">
        <f>[16]B!AJ2222</f>
        <v>0</v>
      </c>
    </row>
    <row r="440" spans="1:19" ht="15" customHeight="1" x14ac:dyDescent="0.15">
      <c r="A440" s="736"/>
      <c r="B440" s="643" t="s">
        <v>0</v>
      </c>
      <c r="C440" s="427">
        <f>SUM(C438:C439)</f>
        <v>1664</v>
      </c>
      <c r="D440" s="427">
        <f t="shared" ref="D440:Q440" si="14">SUM(D438:D439)</f>
        <v>1475</v>
      </c>
      <c r="E440" s="427">
        <f t="shared" si="14"/>
        <v>1473</v>
      </c>
      <c r="F440" s="427">
        <f t="shared" si="14"/>
        <v>2</v>
      </c>
      <c r="G440" s="427">
        <f t="shared" si="14"/>
        <v>189</v>
      </c>
      <c r="H440" s="427">
        <f t="shared" si="14"/>
        <v>1457</v>
      </c>
      <c r="I440" s="427">
        <f t="shared" si="14"/>
        <v>183</v>
      </c>
      <c r="J440" s="427">
        <f t="shared" si="14"/>
        <v>24</v>
      </c>
      <c r="K440" s="427">
        <f t="shared" si="14"/>
        <v>0</v>
      </c>
      <c r="L440" s="427">
        <f t="shared" si="14"/>
        <v>0</v>
      </c>
      <c r="M440" s="427">
        <f t="shared" si="14"/>
        <v>0</v>
      </c>
      <c r="N440" s="427">
        <f t="shared" si="14"/>
        <v>0</v>
      </c>
      <c r="O440" s="427">
        <f t="shared" si="14"/>
        <v>0</v>
      </c>
      <c r="P440" s="427">
        <f t="shared" si="14"/>
        <v>0</v>
      </c>
      <c r="Q440" s="405">
        <f t="shared" si="14"/>
        <v>3</v>
      </c>
    </row>
    <row r="441" spans="1:19" ht="15" customHeight="1" x14ac:dyDescent="0.15">
      <c r="A441" s="717" t="s">
        <v>602</v>
      </c>
      <c r="B441" s="419" t="s">
        <v>591</v>
      </c>
      <c r="C441" s="420">
        <f>[16]B!C2529</f>
        <v>7</v>
      </c>
      <c r="D441" s="420">
        <f>[16]B!D2529</f>
        <v>7</v>
      </c>
      <c r="E441" s="420">
        <f>[16]B!E2529</f>
        <v>7</v>
      </c>
      <c r="F441" s="420">
        <f>[16]B!F2529</f>
        <v>0</v>
      </c>
      <c r="G441" s="420">
        <f>[16]B!G2529</f>
        <v>0</v>
      </c>
      <c r="H441" s="421">
        <f>[16]B!AA2529</f>
        <v>6</v>
      </c>
      <c r="I441" s="421">
        <f>[16]B!AB2529</f>
        <v>1</v>
      </c>
      <c r="J441" s="421">
        <f>[16]B!AC2529</f>
        <v>0</v>
      </c>
      <c r="K441" s="421">
        <f>[16]B!AD2529</f>
        <v>0</v>
      </c>
      <c r="L441" s="421">
        <f>[16]B!AE2529</f>
        <v>0</v>
      </c>
      <c r="M441" s="421">
        <f>[16]B!AF2529</f>
        <v>0</v>
      </c>
      <c r="N441" s="421">
        <f>[16]B!AG2529</f>
        <v>0</v>
      </c>
      <c r="O441" s="421">
        <f>[16]B!AH2529</f>
        <v>0</v>
      </c>
      <c r="P441" s="421">
        <f>[16]B!AI2529</f>
        <v>0</v>
      </c>
      <c r="Q441" s="421">
        <f>[16]B!AJ2529</f>
        <v>0</v>
      </c>
    </row>
    <row r="442" spans="1:19" ht="15" customHeight="1" x14ac:dyDescent="0.15">
      <c r="A442" s="748"/>
      <c r="B442" s="400" t="s">
        <v>592</v>
      </c>
      <c r="C442" s="422">
        <f>[16]B!C2298</f>
        <v>1302</v>
      </c>
      <c r="D442" s="422">
        <f>[16]B!D2298</f>
        <v>1302</v>
      </c>
      <c r="E442" s="422">
        <f>[16]B!E2298</f>
        <v>1302</v>
      </c>
      <c r="F442" s="422">
        <f>[16]B!F2298</f>
        <v>0</v>
      </c>
      <c r="G442" s="422">
        <f>[16]B!G2298</f>
        <v>0</v>
      </c>
      <c r="H442" s="402">
        <f>[16]B!AA2298</f>
        <v>0</v>
      </c>
      <c r="I442" s="402">
        <f>[16]B!AB2298</f>
        <v>118</v>
      </c>
      <c r="J442" s="402">
        <f>[16]B!AC2298</f>
        <v>1184</v>
      </c>
      <c r="K442" s="402">
        <f>[16]B!AD2298</f>
        <v>0</v>
      </c>
      <c r="L442" s="402">
        <f>[16]B!AE2298</f>
        <v>0</v>
      </c>
      <c r="M442" s="402">
        <f>[16]B!AF2298</f>
        <v>0</v>
      </c>
      <c r="N442" s="402">
        <f>[16]B!AG2298</f>
        <v>0</v>
      </c>
      <c r="O442" s="402">
        <f>[16]B!AH2298</f>
        <v>0</v>
      </c>
      <c r="P442" s="402">
        <f>[16]B!AI2298</f>
        <v>0</v>
      </c>
      <c r="Q442" s="402">
        <f>[16]B!AJ2298</f>
        <v>0</v>
      </c>
    </row>
    <row r="443" spans="1:19" ht="15" customHeight="1" x14ac:dyDescent="0.15">
      <c r="A443" s="718"/>
      <c r="B443" s="643" t="s">
        <v>0</v>
      </c>
      <c r="C443" s="404">
        <f t="shared" ref="C443:Q443" si="15">SUM(C441:C442)</f>
        <v>1309</v>
      </c>
      <c r="D443" s="405">
        <f t="shared" si="15"/>
        <v>1309</v>
      </c>
      <c r="E443" s="406">
        <f t="shared" si="15"/>
        <v>1309</v>
      </c>
      <c r="F443" s="407">
        <f t="shared" si="15"/>
        <v>0</v>
      </c>
      <c r="G443" s="408">
        <f t="shared" si="15"/>
        <v>0</v>
      </c>
      <c r="H443" s="409">
        <f t="shared" si="15"/>
        <v>6</v>
      </c>
      <c r="I443" s="410">
        <f t="shared" si="15"/>
        <v>119</v>
      </c>
      <c r="J443" s="407">
        <f t="shared" si="15"/>
        <v>1184</v>
      </c>
      <c r="K443" s="406">
        <f t="shared" si="15"/>
        <v>0</v>
      </c>
      <c r="L443" s="410">
        <f t="shared" si="15"/>
        <v>0</v>
      </c>
      <c r="M443" s="407">
        <f t="shared" si="15"/>
        <v>0</v>
      </c>
      <c r="N443" s="407">
        <f t="shared" si="15"/>
        <v>0</v>
      </c>
      <c r="O443" s="406">
        <f t="shared" si="15"/>
        <v>0</v>
      </c>
      <c r="P443" s="407">
        <f t="shared" si="15"/>
        <v>0</v>
      </c>
      <c r="Q443" s="412">
        <f t="shared" si="15"/>
        <v>0</v>
      </c>
    </row>
    <row r="444" spans="1:19" ht="26.25" customHeight="1" x14ac:dyDescent="0.15">
      <c r="A444" s="413" t="s">
        <v>603</v>
      </c>
      <c r="B444" s="400" t="s">
        <v>592</v>
      </c>
      <c r="C444" s="415">
        <f>[16]B!C930</f>
        <v>5552</v>
      </c>
      <c r="D444" s="415">
        <f>[16]B!D930</f>
        <v>5552</v>
      </c>
      <c r="E444" s="415">
        <f>[16]B!E930</f>
        <v>5552</v>
      </c>
      <c r="F444" s="415">
        <f>[16]B!F930</f>
        <v>0</v>
      </c>
      <c r="G444" s="415">
        <f>[16]B!G930</f>
        <v>0</v>
      </c>
      <c r="H444" s="398">
        <f>[16]B!AA930</f>
        <v>2480</v>
      </c>
      <c r="I444" s="398">
        <f>[16]B!AB930</f>
        <v>3072</v>
      </c>
      <c r="J444" s="398">
        <f>[16]B!AC930</f>
        <v>0</v>
      </c>
      <c r="K444" s="398">
        <f>[16]B!AD930</f>
        <v>0</v>
      </c>
      <c r="L444" s="398">
        <f>[16]B!AE930</f>
        <v>0</v>
      </c>
      <c r="M444" s="398">
        <f>[16]B!AF930</f>
        <v>0</v>
      </c>
      <c r="N444" s="398">
        <f>[16]B!AG930</f>
        <v>0</v>
      </c>
      <c r="O444" s="398">
        <f>[16]B!AH930</f>
        <v>0</v>
      </c>
      <c r="P444" s="398">
        <f>[16]B!AI930</f>
        <v>0</v>
      </c>
      <c r="Q444" s="398">
        <f>[16]B!AJ930</f>
        <v>0</v>
      </c>
    </row>
    <row r="445" spans="1:19" ht="15" customHeight="1" x14ac:dyDescent="0.15">
      <c r="A445" s="750" t="s">
        <v>604</v>
      </c>
      <c r="B445" s="428" t="s">
        <v>591</v>
      </c>
      <c r="C445" s="429">
        <f>D445+G445</f>
        <v>2846</v>
      </c>
      <c r="D445" s="423">
        <f>+D424+D429+D431+D434+D438+D441</f>
        <v>2646</v>
      </c>
      <c r="E445" s="423">
        <f>+E424+E429+E431+E434+E438+E441</f>
        <v>2644</v>
      </c>
      <c r="F445" s="423">
        <f>+F424+F429+F431+F434+F438+F441</f>
        <v>2</v>
      </c>
      <c r="G445" s="423">
        <f>+G424+G429+G431+G434+G438+G441</f>
        <v>200</v>
      </c>
      <c r="H445" s="423">
        <f t="shared" ref="H445:Q445" si="16">+H424+H429+H431+H434+H438+H441</f>
        <v>1858</v>
      </c>
      <c r="I445" s="423">
        <f t="shared" si="16"/>
        <v>963</v>
      </c>
      <c r="J445" s="423">
        <f t="shared" si="16"/>
        <v>25</v>
      </c>
      <c r="K445" s="423">
        <f t="shared" si="16"/>
        <v>0</v>
      </c>
      <c r="L445" s="423">
        <f t="shared" si="16"/>
        <v>0</v>
      </c>
      <c r="M445" s="423">
        <f t="shared" si="16"/>
        <v>0</v>
      </c>
      <c r="N445" s="423">
        <f t="shared" si="16"/>
        <v>0</v>
      </c>
      <c r="O445" s="423">
        <f t="shared" si="16"/>
        <v>0</v>
      </c>
      <c r="P445" s="423">
        <f t="shared" si="16"/>
        <v>0</v>
      </c>
      <c r="Q445" s="430">
        <f t="shared" si="16"/>
        <v>3</v>
      </c>
    </row>
    <row r="446" spans="1:19" ht="15" customHeight="1" x14ac:dyDescent="0.15">
      <c r="A446" s="750"/>
      <c r="B446" s="431" t="s">
        <v>592</v>
      </c>
      <c r="C446" s="431">
        <f>D446+G446</f>
        <v>35677</v>
      </c>
      <c r="D446" s="422">
        <f>+D425+D427+D428+D430+D432+D435+D437+D442+D444</f>
        <v>35291</v>
      </c>
      <c r="E446" s="422">
        <f>+E425+E427+E428+E430+E432+E435+E437+E442+E444</f>
        <v>35290</v>
      </c>
      <c r="F446" s="422">
        <f>+F425+F427+F428+F430+F432+F435+F437+F442+F444</f>
        <v>1</v>
      </c>
      <c r="G446" s="422">
        <f>+G425+G427+G428+G430+G432+G435+G437+G442+G444</f>
        <v>386</v>
      </c>
      <c r="H446" s="422">
        <f t="shared" ref="H446:Q446" si="17">+H425+H427+H428+H430+H432+H435+H437+H442+H444</f>
        <v>27596</v>
      </c>
      <c r="I446" s="422">
        <f t="shared" si="17"/>
        <v>5556</v>
      </c>
      <c r="J446" s="422">
        <f t="shared" si="17"/>
        <v>2525</v>
      </c>
      <c r="K446" s="422">
        <f t="shared" si="17"/>
        <v>0</v>
      </c>
      <c r="L446" s="422">
        <f t="shared" si="17"/>
        <v>0</v>
      </c>
      <c r="M446" s="422">
        <f t="shared" si="17"/>
        <v>0</v>
      </c>
      <c r="N446" s="422">
        <f t="shared" si="17"/>
        <v>0</v>
      </c>
      <c r="O446" s="422">
        <f t="shared" si="17"/>
        <v>0</v>
      </c>
      <c r="P446" s="422">
        <f t="shared" si="17"/>
        <v>0</v>
      </c>
      <c r="Q446" s="401">
        <f t="shared" si="17"/>
        <v>2</v>
      </c>
    </row>
    <row r="447" spans="1:19" ht="15" customHeight="1" x14ac:dyDescent="0.15">
      <c r="A447" s="750"/>
      <c r="B447" s="432" t="s">
        <v>605</v>
      </c>
      <c r="C447" s="404">
        <f>SUM(C445:C446)</f>
        <v>38523</v>
      </c>
      <c r="D447" s="405">
        <f>SUM(D445:D446)</f>
        <v>37937</v>
      </c>
      <c r="E447" s="406">
        <f>SUM(E445:E446)</f>
        <v>37934</v>
      </c>
      <c r="F447" s="407">
        <f>SUM(F445:F446)</f>
        <v>3</v>
      </c>
      <c r="G447" s="408">
        <f>SUM(G445:G446)</f>
        <v>586</v>
      </c>
      <c r="H447" s="408">
        <f t="shared" ref="H447:Q447" si="18">SUM(H445:H446)</f>
        <v>29454</v>
      </c>
      <c r="I447" s="408">
        <f t="shared" si="18"/>
        <v>6519</v>
      </c>
      <c r="J447" s="408">
        <f t="shared" si="18"/>
        <v>2550</v>
      </c>
      <c r="K447" s="408">
        <f t="shared" si="18"/>
        <v>0</v>
      </c>
      <c r="L447" s="408">
        <f t="shared" si="18"/>
        <v>0</v>
      </c>
      <c r="M447" s="408">
        <f t="shared" si="18"/>
        <v>0</v>
      </c>
      <c r="N447" s="408">
        <f>SUM(N445:N446)</f>
        <v>0</v>
      </c>
      <c r="O447" s="408">
        <f t="shared" si="18"/>
        <v>0</v>
      </c>
      <c r="P447" s="408">
        <f t="shared" si="18"/>
        <v>0</v>
      </c>
      <c r="Q447" s="433">
        <f t="shared" si="18"/>
        <v>5</v>
      </c>
    </row>
    <row r="448" spans="1:19" ht="27.75" customHeight="1" x14ac:dyDescent="0.15">
      <c r="A448" s="434" t="s">
        <v>606</v>
      </c>
      <c r="B448" s="641"/>
      <c r="E448" s="344"/>
      <c r="F448" s="436"/>
      <c r="G448" s="436"/>
      <c r="H448" s="436"/>
      <c r="I448" s="436"/>
      <c r="J448" s="436"/>
      <c r="K448" s="436"/>
      <c r="L448" s="436"/>
      <c r="M448" s="436"/>
      <c r="N448" s="436"/>
      <c r="O448" s="436"/>
      <c r="P448" s="437"/>
      <c r="Q448" s="437"/>
      <c r="R448" s="437"/>
      <c r="S448" s="436"/>
    </row>
    <row r="449" spans="1:23" ht="39.75" customHeight="1" x14ac:dyDescent="0.15">
      <c r="A449" s="744" t="s">
        <v>607</v>
      </c>
      <c r="B449" s="745"/>
      <c r="C449" s="642" t="s">
        <v>0</v>
      </c>
      <c r="D449" s="645" t="s">
        <v>8</v>
      </c>
      <c r="E449" s="73" t="s">
        <v>9</v>
      </c>
      <c r="F449" s="436"/>
      <c r="G449" s="436"/>
      <c r="H449" s="436"/>
      <c r="I449" s="436"/>
      <c r="J449" s="436"/>
      <c r="K449" s="436"/>
      <c r="L449" s="436"/>
      <c r="M449" s="437"/>
      <c r="N449" s="437"/>
      <c r="O449" s="437"/>
    </row>
    <row r="450" spans="1:23" ht="15" customHeight="1" x14ac:dyDescent="0.2">
      <c r="A450" s="746" t="s">
        <v>608</v>
      </c>
      <c r="B450" s="747"/>
      <c r="C450" s="440">
        <f>[16]B!C981</f>
        <v>0</v>
      </c>
      <c r="D450" s="441">
        <f>[16]B!E981</f>
        <v>0</v>
      </c>
      <c r="E450" s="442"/>
      <c r="F450" s="436"/>
      <c r="G450" s="436"/>
      <c r="H450" s="436"/>
      <c r="I450" s="436"/>
      <c r="J450" s="436"/>
      <c r="K450" s="436"/>
      <c r="L450" s="436"/>
      <c r="M450" s="437"/>
      <c r="N450" s="437"/>
      <c r="O450" s="437"/>
    </row>
    <row r="451" spans="1:23" ht="15" customHeight="1" x14ac:dyDescent="0.2">
      <c r="A451" s="740" t="s">
        <v>609</v>
      </c>
      <c r="B451" s="741"/>
      <c r="C451" s="440">
        <f>[16]B!C2587</f>
        <v>36</v>
      </c>
      <c r="D451" s="441">
        <f>[16]B!E2587</f>
        <v>24</v>
      </c>
      <c r="E451" s="215">
        <f>[16]B!AL2587</f>
        <v>758400</v>
      </c>
      <c r="F451" s="436"/>
      <c r="G451" s="436"/>
      <c r="H451" s="436"/>
      <c r="I451" s="436"/>
      <c r="J451" s="436"/>
      <c r="K451" s="436"/>
      <c r="L451" s="436"/>
      <c r="M451" s="437"/>
      <c r="N451" s="437"/>
      <c r="O451" s="437"/>
    </row>
    <row r="452" spans="1:23" ht="15" customHeight="1" x14ac:dyDescent="0.2">
      <c r="A452" s="740" t="s">
        <v>610</v>
      </c>
      <c r="B452" s="741"/>
      <c r="C452" s="440">
        <f>[16]B!C2596</f>
        <v>0</v>
      </c>
      <c r="D452" s="441">
        <f>[16]B!E2596</f>
        <v>0</v>
      </c>
      <c r="E452" s="443"/>
      <c r="F452" s="436"/>
      <c r="G452" s="436"/>
      <c r="H452" s="436"/>
      <c r="I452" s="436"/>
      <c r="J452" s="436"/>
      <c r="K452" s="436"/>
      <c r="L452" s="436"/>
      <c r="M452" s="437"/>
      <c r="N452" s="437"/>
      <c r="O452" s="437"/>
    </row>
    <row r="453" spans="1:23" ht="15" customHeight="1" x14ac:dyDescent="0.2">
      <c r="A453" s="740" t="s">
        <v>611</v>
      </c>
      <c r="B453" s="741"/>
      <c r="C453" s="440">
        <f>[16]B!C66</f>
        <v>434</v>
      </c>
      <c r="D453" s="441">
        <f>[16]B!E66</f>
        <v>394</v>
      </c>
      <c r="E453" s="215">
        <f>[16]B!AL66</f>
        <v>295500</v>
      </c>
      <c r="F453" s="436"/>
      <c r="G453" s="436"/>
      <c r="H453" s="436"/>
      <c r="I453" s="436"/>
      <c r="J453" s="436"/>
      <c r="K453" s="436"/>
      <c r="L453" s="436"/>
      <c r="M453" s="437"/>
      <c r="N453" s="437"/>
      <c r="O453" s="437"/>
    </row>
    <row r="454" spans="1:23" ht="15" customHeight="1" x14ac:dyDescent="0.2">
      <c r="A454" s="740" t="s">
        <v>612</v>
      </c>
      <c r="B454" s="741"/>
      <c r="C454" s="440">
        <f>[16]B!C72</f>
        <v>0</v>
      </c>
      <c r="D454" s="441">
        <f>[16]B!E72</f>
        <v>0</v>
      </c>
      <c r="E454" s="443"/>
      <c r="F454" s="436"/>
      <c r="G454" s="436"/>
      <c r="H454" s="436"/>
      <c r="I454" s="436"/>
      <c r="J454" s="436"/>
      <c r="K454" s="436"/>
      <c r="L454" s="436"/>
      <c r="M454" s="437"/>
      <c r="N454" s="437"/>
      <c r="O454" s="437"/>
    </row>
    <row r="455" spans="1:23" ht="15" customHeight="1" x14ac:dyDescent="0.2">
      <c r="A455" s="740" t="s">
        <v>613</v>
      </c>
      <c r="B455" s="741"/>
      <c r="C455" s="444">
        <f>[16]B!C67</f>
        <v>107</v>
      </c>
      <c r="D455" s="441">
        <f>[16]B!E67</f>
        <v>107</v>
      </c>
      <c r="E455" s="215">
        <f>[16]B!AL67</f>
        <v>1816860</v>
      </c>
      <c r="F455" s="436"/>
      <c r="G455" s="436"/>
      <c r="H455" s="436"/>
      <c r="I455" s="436"/>
      <c r="J455" s="436"/>
      <c r="K455" s="436"/>
      <c r="L455" s="436"/>
      <c r="M455" s="437"/>
      <c r="N455" s="437"/>
      <c r="O455" s="437"/>
    </row>
    <row r="456" spans="1:23" ht="15" customHeight="1" x14ac:dyDescent="0.2">
      <c r="A456" s="740" t="s">
        <v>614</v>
      </c>
      <c r="B456" s="741"/>
      <c r="C456" s="440">
        <f>[16]B!C68</f>
        <v>127</v>
      </c>
      <c r="D456" s="441">
        <f>[16]B!E68</f>
        <v>121</v>
      </c>
      <c r="E456" s="215">
        <f>[16]B!AL68</f>
        <v>4719000</v>
      </c>
      <c r="F456" s="436"/>
      <c r="G456" s="436"/>
      <c r="H456" s="436"/>
      <c r="I456" s="436"/>
      <c r="J456" s="436"/>
      <c r="K456" s="436"/>
      <c r="L456" s="436"/>
      <c r="M456" s="437"/>
      <c r="N456" s="437"/>
      <c r="O456" s="437"/>
    </row>
    <row r="457" spans="1:23" ht="15" customHeight="1" x14ac:dyDescent="0.2">
      <c r="A457" s="740" t="s">
        <v>615</v>
      </c>
      <c r="B457" s="741"/>
      <c r="C457" s="440">
        <f>[16]B!C70</f>
        <v>0</v>
      </c>
      <c r="D457" s="441">
        <f>[16]B!E70</f>
        <v>0</v>
      </c>
      <c r="E457" s="215">
        <f>[16]B!AL70</f>
        <v>0</v>
      </c>
      <c r="F457" s="445"/>
      <c r="G457" s="445"/>
      <c r="H457" s="445"/>
      <c r="I457" s="445"/>
      <c r="J457" s="445"/>
      <c r="K457" s="445"/>
      <c r="L457" s="445"/>
      <c r="M457" s="445"/>
      <c r="N457" s="445"/>
      <c r="O457" s="445"/>
    </row>
    <row r="458" spans="1:23" ht="15" customHeight="1" x14ac:dyDescent="0.2">
      <c r="A458" s="740" t="s">
        <v>616</v>
      </c>
      <c r="B458" s="741"/>
      <c r="C458" s="444">
        <f>[16]B!C69</f>
        <v>7585</v>
      </c>
      <c r="D458" s="441">
        <f>[16]B!E69</f>
        <v>7585</v>
      </c>
      <c r="E458" s="215">
        <f>[16]B!AL69</f>
        <v>17142100</v>
      </c>
      <c r="F458" s="446"/>
      <c r="G458" s="446"/>
      <c r="H458" s="446"/>
      <c r="I458" s="446"/>
      <c r="J458" s="446"/>
      <c r="K458" s="446"/>
      <c r="L458" s="446"/>
      <c r="M458" s="446"/>
      <c r="N458" s="446"/>
      <c r="O458" s="446"/>
    </row>
    <row r="459" spans="1:23" ht="15" customHeight="1" x14ac:dyDescent="0.2">
      <c r="A459" s="740" t="s">
        <v>617</v>
      </c>
      <c r="B459" s="741"/>
      <c r="C459" s="440">
        <f>[16]B!C2584</f>
        <v>0</v>
      </c>
      <c r="D459" s="441">
        <f>[16]B!E2584</f>
        <v>0</v>
      </c>
      <c r="E459" s="443"/>
      <c r="F459" s="446"/>
      <c r="G459" s="446"/>
      <c r="H459" s="446"/>
      <c r="I459" s="446"/>
      <c r="J459" s="446"/>
      <c r="K459" s="446"/>
      <c r="L459" s="446"/>
      <c r="M459" s="446"/>
      <c r="N459" s="446"/>
      <c r="O459" s="446"/>
    </row>
    <row r="460" spans="1:23" ht="15" customHeight="1" x14ac:dyDescent="0.15">
      <c r="A460" s="742" t="s">
        <v>618</v>
      </c>
      <c r="B460" s="743"/>
      <c r="C460" s="447">
        <f>SUM(C450:C459)</f>
        <v>8289</v>
      </c>
      <c r="D460" s="448">
        <f>SUM(D450:D459)</f>
        <v>8231</v>
      </c>
      <c r="E460" s="449">
        <f>SUM(E450:E459)</f>
        <v>24731860</v>
      </c>
      <c r="F460" s="446"/>
      <c r="G460" s="446"/>
      <c r="H460" s="446"/>
      <c r="I460" s="446"/>
      <c r="J460" s="446"/>
      <c r="K460" s="446"/>
      <c r="L460" s="446"/>
      <c r="M460" s="446"/>
      <c r="N460" s="446"/>
      <c r="O460" s="446"/>
    </row>
    <row r="461" spans="1:23" s="451" customFormat="1" ht="24.95" customHeight="1" x14ac:dyDescent="0.15">
      <c r="A461" s="434" t="s">
        <v>619</v>
      </c>
      <c r="B461" s="450"/>
      <c r="F461" s="5"/>
      <c r="N461" s="452"/>
      <c r="O461" s="452"/>
      <c r="P461" s="452"/>
      <c r="Q461" s="452"/>
      <c r="R461" s="452"/>
      <c r="S461" s="452"/>
      <c r="T461" s="453"/>
      <c r="U461" s="452"/>
      <c r="V461" s="452"/>
      <c r="W461" s="452"/>
    </row>
    <row r="462" spans="1:23" ht="24.75" customHeight="1" x14ac:dyDescent="0.15">
      <c r="A462" s="727" t="s">
        <v>620</v>
      </c>
      <c r="B462" s="728"/>
      <c r="C462" s="642" t="s">
        <v>0</v>
      </c>
      <c r="N462" s="453"/>
      <c r="O462" s="453"/>
      <c r="P462" s="453"/>
      <c r="Q462" s="453"/>
      <c r="R462" s="453"/>
      <c r="S462" s="453"/>
      <c r="T462" s="453"/>
      <c r="U462" s="453"/>
      <c r="V462" s="453"/>
      <c r="W462" s="453"/>
    </row>
    <row r="463" spans="1:23" ht="14.1" customHeight="1" x14ac:dyDescent="0.15">
      <c r="A463" s="729" t="s">
        <v>621</v>
      </c>
      <c r="B463" s="730"/>
      <c r="C463" s="454">
        <v>15872</v>
      </c>
      <c r="D463" s="344"/>
      <c r="E463" s="236"/>
      <c r="H463" s="450"/>
      <c r="I463" s="450"/>
      <c r="J463" s="450"/>
      <c r="K463" s="450"/>
      <c r="L463" s="450"/>
      <c r="M463" s="450"/>
      <c r="N463" s="455"/>
      <c r="O463" s="455"/>
      <c r="P463" s="452"/>
      <c r="Q463" s="453"/>
      <c r="R463" s="453"/>
      <c r="S463" s="453"/>
      <c r="T463" s="453"/>
      <c r="U463" s="453"/>
      <c r="V463" s="453"/>
      <c r="W463" s="453"/>
    </row>
    <row r="464" spans="1:23" ht="24.95" customHeight="1" x14ac:dyDescent="0.15">
      <c r="A464" s="456" t="s">
        <v>622</v>
      </c>
      <c r="B464" s="457"/>
      <c r="C464" s="458"/>
      <c r="D464" s="395"/>
      <c r="E464" s="395"/>
      <c r="F464" s="395"/>
      <c r="G464" s="436"/>
      <c r="H464" s="436"/>
      <c r="I464" s="436"/>
      <c r="J464" s="436"/>
      <c r="K464" s="436"/>
      <c r="L464" s="436"/>
      <c r="M464" s="436"/>
      <c r="N464" s="446"/>
      <c r="O464" s="446"/>
      <c r="P464" s="453"/>
      <c r="Q464" s="453"/>
      <c r="R464" s="453"/>
      <c r="S464" s="453"/>
      <c r="T464" s="453"/>
      <c r="U464" s="453"/>
      <c r="V464" s="453"/>
      <c r="W464" s="453"/>
    </row>
    <row r="465" spans="1:28" ht="21.75" customHeight="1" x14ac:dyDescent="0.15">
      <c r="A465" s="459"/>
      <c r="B465" s="460"/>
      <c r="C465" s="461" t="s">
        <v>0</v>
      </c>
      <c r="D465" s="395"/>
      <c r="E465" s="395"/>
      <c r="F465" s="395"/>
      <c r="G465" s="436"/>
      <c r="H465" s="436"/>
      <c r="I465" s="436"/>
      <c r="J465" s="436"/>
      <c r="K465" s="436"/>
      <c r="L465" s="436"/>
      <c r="M465" s="436"/>
      <c r="N465" s="436"/>
      <c r="O465" s="462"/>
    </row>
    <row r="466" spans="1:28" ht="15" customHeight="1" x14ac:dyDescent="0.15">
      <c r="A466" s="731" t="s">
        <v>623</v>
      </c>
      <c r="B466" s="419" t="s">
        <v>624</v>
      </c>
      <c r="C466" s="464"/>
      <c r="D466" s="465"/>
      <c r="E466" s="395"/>
      <c r="F466" s="395"/>
      <c r="G466" s="436"/>
      <c r="H466" s="436"/>
      <c r="I466" s="436"/>
      <c r="J466" s="436"/>
      <c r="K466" s="436"/>
      <c r="L466" s="436"/>
      <c r="M466" s="436"/>
      <c r="N466" s="436"/>
      <c r="O466" s="462"/>
    </row>
    <row r="467" spans="1:28" ht="15" customHeight="1" x14ac:dyDescent="0.15">
      <c r="A467" s="731"/>
      <c r="B467" s="425" t="s">
        <v>625</v>
      </c>
      <c r="C467" s="466">
        <v>9943</v>
      </c>
      <c r="D467" s="465"/>
      <c r="E467" s="395"/>
      <c r="F467" s="395"/>
      <c r="G467" s="436"/>
      <c r="H467" s="436"/>
      <c r="I467" s="436"/>
      <c r="J467" s="436"/>
      <c r="K467" s="436"/>
      <c r="L467" s="436"/>
      <c r="M467" s="436"/>
      <c r="N467" s="436"/>
      <c r="O467" s="462"/>
    </row>
    <row r="468" spans="1:28" ht="15" customHeight="1" x14ac:dyDescent="0.15">
      <c r="A468" s="732" t="s">
        <v>626</v>
      </c>
      <c r="B468" s="733"/>
      <c r="C468" s="467">
        <v>27900</v>
      </c>
      <c r="D468" s="465"/>
      <c r="E468" s="395"/>
      <c r="F468" s="395"/>
      <c r="G468" s="436"/>
      <c r="H468" s="436"/>
      <c r="I468" s="436"/>
      <c r="J468" s="436"/>
      <c r="K468" s="436"/>
      <c r="L468" s="436"/>
      <c r="M468" s="436"/>
      <c r="N468" s="436"/>
      <c r="O468" s="462"/>
    </row>
    <row r="469" spans="1:28" s="291" customFormat="1" ht="24.95" customHeight="1" x14ac:dyDescent="0.15">
      <c r="A469" s="323" t="s">
        <v>627</v>
      </c>
      <c r="B469" s="468"/>
      <c r="C469" s="469"/>
      <c r="D469" s="469"/>
    </row>
    <row r="470" spans="1:28" ht="12.75" customHeight="1" x14ac:dyDescent="0.15">
      <c r="A470" s="734" t="s">
        <v>628</v>
      </c>
      <c r="B470" s="735"/>
      <c r="C470" s="738" t="s">
        <v>104</v>
      </c>
      <c r="D470" s="714" t="s">
        <v>629</v>
      </c>
      <c r="E470" s="715"/>
      <c r="F470" s="715"/>
      <c r="G470" s="715"/>
      <c r="H470" s="715"/>
      <c r="I470" s="716"/>
      <c r="J470" s="717" t="s">
        <v>504</v>
      </c>
    </row>
    <row r="471" spans="1:28" ht="22.5" customHeight="1" x14ac:dyDescent="0.15">
      <c r="A471" s="736"/>
      <c r="B471" s="737"/>
      <c r="C471" s="739"/>
      <c r="D471" s="470" t="s">
        <v>630</v>
      </c>
      <c r="E471" s="471" t="s">
        <v>631</v>
      </c>
      <c r="F471" s="472" t="s">
        <v>632</v>
      </c>
      <c r="G471" s="472" t="s">
        <v>633</v>
      </c>
      <c r="H471" s="472" t="s">
        <v>634</v>
      </c>
      <c r="I471" s="473" t="s">
        <v>635</v>
      </c>
      <c r="J471" s="718"/>
    </row>
    <row r="472" spans="1:28" ht="15" customHeight="1" x14ac:dyDescent="0.15">
      <c r="A472" s="719" t="s">
        <v>636</v>
      </c>
      <c r="B472" s="720"/>
      <c r="C472" s="474">
        <f>SUM(D472:I472)</f>
        <v>0</v>
      </c>
      <c r="D472" s="475"/>
      <c r="E472" s="476"/>
      <c r="F472" s="476"/>
      <c r="G472" s="476"/>
      <c r="H472" s="476"/>
      <c r="I472" s="477"/>
      <c r="J472" s="478"/>
      <c r="K472" s="308" t="str">
        <f>AA472</f>
        <v/>
      </c>
      <c r="L472" s="436"/>
      <c r="M472" s="436"/>
      <c r="N472" s="436"/>
      <c r="O472" s="436"/>
      <c r="P472" s="437"/>
      <c r="Q472" s="437"/>
      <c r="R472" s="437"/>
      <c r="AA472" s="377" t="str">
        <f>IF(J472&gt;C472,"Error: Las actividades totales son menores que las realizadas en beneficiarios","")</f>
        <v/>
      </c>
      <c r="AB472" s="377">
        <f>IF(J472&gt;C472,1,0)</f>
        <v>0</v>
      </c>
    </row>
    <row r="473" spans="1:28" ht="15" customHeight="1" x14ac:dyDescent="0.15">
      <c r="A473" s="721" t="s">
        <v>637</v>
      </c>
      <c r="B473" s="722"/>
      <c r="C473" s="441">
        <f>SUM(D473:I473)</f>
        <v>0</v>
      </c>
      <c r="D473" s="479"/>
      <c r="E473" s="480"/>
      <c r="F473" s="480"/>
      <c r="G473" s="480"/>
      <c r="H473" s="480"/>
      <c r="I473" s="481"/>
      <c r="J473" s="482"/>
      <c r="K473" s="308" t="str">
        <f>AA473</f>
        <v/>
      </c>
      <c r="AA473" s="377" t="str">
        <f>IF(J473&gt;C473,"Error: Las actividades totales son menores que las realizadas en beneficiarios","")</f>
        <v/>
      </c>
      <c r="AB473" s="377">
        <f>IF(J473&gt;C473,1,0)</f>
        <v>0</v>
      </c>
    </row>
    <row r="474" spans="1:28" ht="15" customHeight="1" x14ac:dyDescent="0.15">
      <c r="A474" s="723" t="s">
        <v>638</v>
      </c>
      <c r="B474" s="724"/>
      <c r="C474" s="483">
        <f>SUM(D474:E474)</f>
        <v>0</v>
      </c>
      <c r="D474" s="484"/>
      <c r="E474" s="485"/>
      <c r="F474" s="486"/>
      <c r="G474" s="486"/>
      <c r="H474" s="486"/>
      <c r="I474" s="487"/>
      <c r="J474" s="488"/>
      <c r="K474" s="308" t="str">
        <f>AA474</f>
        <v/>
      </c>
      <c r="AA474" s="377" t="str">
        <f>IF(J474&gt;C474,"Error: Las actividades totales son menores que las realizadas en beneficiarios","")</f>
        <v/>
      </c>
      <c r="AB474" s="377">
        <f>IF(J474&gt;C474,1,0)</f>
        <v>0</v>
      </c>
    </row>
    <row r="475" spans="1:28" ht="24.95" customHeight="1" x14ac:dyDescent="0.15">
      <c r="A475" s="323" t="s">
        <v>639</v>
      </c>
      <c r="B475" s="489"/>
      <c r="C475" s="490"/>
      <c r="D475" s="490"/>
      <c r="E475" s="490"/>
      <c r="F475" s="490"/>
      <c r="G475" s="490"/>
      <c r="H475" s="490"/>
      <c r="I475" s="490"/>
      <c r="J475" s="490"/>
      <c r="K475" s="490"/>
    </row>
    <row r="476" spans="1:28" ht="39.950000000000003" customHeight="1" x14ac:dyDescent="0.15">
      <c r="A476" s="725" t="s">
        <v>640</v>
      </c>
      <c r="B476" s="726"/>
      <c r="C476" s="491" t="s">
        <v>0</v>
      </c>
      <c r="D476" s="646" t="s">
        <v>641</v>
      </c>
      <c r="E476" s="492" t="s">
        <v>642</v>
      </c>
      <c r="F476" s="368"/>
      <c r="G476" s="368"/>
      <c r="H476" s="368"/>
      <c r="L476" s="5" t="s">
        <v>643</v>
      </c>
    </row>
    <row r="477" spans="1:28" ht="15" customHeight="1" x14ac:dyDescent="0.15">
      <c r="A477" s="701" t="s">
        <v>644</v>
      </c>
      <c r="B477" s="493" t="s">
        <v>645</v>
      </c>
      <c r="C477" s="494">
        <v>267</v>
      </c>
      <c r="D477" s="495">
        <v>267</v>
      </c>
      <c r="E477" s="495"/>
      <c r="F477" s="236" t="str">
        <f>AA477</f>
        <v/>
      </c>
      <c r="G477" s="368"/>
      <c r="H477" s="368"/>
      <c r="AA477" s="377" t="str">
        <f>IF(D477&gt;C477,"Error: Las actividades totales son menores que las realizadas en beneficiarios","")</f>
        <v/>
      </c>
      <c r="AB477" s="377">
        <f>IF(D477&gt;C477,1,0)</f>
        <v>0</v>
      </c>
    </row>
    <row r="478" spans="1:28" ht="15" customHeight="1" x14ac:dyDescent="0.15">
      <c r="A478" s="702"/>
      <c r="B478" s="496" t="s">
        <v>646</v>
      </c>
      <c r="C478" s="497"/>
      <c r="D478" s="498"/>
      <c r="E478" s="498"/>
      <c r="F478" s="236" t="str">
        <f>AA478</f>
        <v/>
      </c>
      <c r="G478" s="368"/>
      <c r="H478" s="368"/>
      <c r="AA478" s="377" t="str">
        <f>IF(D478&gt;C478,"Error: Las actividades totales son menores que las realizadas en beneficiarios","")</f>
        <v/>
      </c>
      <c r="AB478" s="377">
        <f>IF(D478&gt;C478,1,0)</f>
        <v>0</v>
      </c>
    </row>
    <row r="479" spans="1:28" ht="15" customHeight="1" x14ac:dyDescent="0.15">
      <c r="A479" s="703"/>
      <c r="B479" s="499" t="s">
        <v>647</v>
      </c>
      <c r="C479" s="500"/>
      <c r="D479" s="501"/>
      <c r="E479" s="501"/>
      <c r="F479" s="236" t="str">
        <f>AA479</f>
        <v/>
      </c>
      <c r="G479" s="368"/>
      <c r="H479" s="368"/>
      <c r="AA479" s="377" t="str">
        <f>IF(D479&gt;C479,"Error: Las actividades totales son menores que las realizadas en beneficiarios","")</f>
        <v/>
      </c>
      <c r="AB479" s="377">
        <f>IF(D479&gt;C479,1,0)</f>
        <v>0</v>
      </c>
    </row>
    <row r="480" spans="1:28" ht="24.95" customHeight="1" x14ac:dyDescent="0.15">
      <c r="A480" s="502" t="s">
        <v>648</v>
      </c>
      <c r="B480" s="503"/>
      <c r="C480" s="504"/>
      <c r="D480" s="505"/>
      <c r="E480" s="505"/>
    </row>
    <row r="481" spans="1:13" ht="18.75" customHeight="1" x14ac:dyDescent="0.15">
      <c r="A481" s="704" t="s">
        <v>649</v>
      </c>
      <c r="B481" s="705"/>
      <c r="C481" s="506" t="s">
        <v>104</v>
      </c>
    </row>
    <row r="482" spans="1:13" ht="15" customHeight="1" x14ac:dyDescent="0.15">
      <c r="A482" s="706" t="s">
        <v>650</v>
      </c>
      <c r="B482" s="707"/>
      <c r="C482" s="507">
        <f>[16]B!C2937</f>
        <v>0</v>
      </c>
    </row>
    <row r="483" spans="1:13" ht="15" customHeight="1" x14ac:dyDescent="0.15">
      <c r="A483" s="708" t="s">
        <v>651</v>
      </c>
      <c r="B483" s="709"/>
      <c r="C483" s="508">
        <f>[16]B!C2938</f>
        <v>0</v>
      </c>
    </row>
    <row r="485" spans="1:13" ht="23.25" customHeight="1" x14ac:dyDescent="0.2">
      <c r="A485" s="509" t="s">
        <v>652</v>
      </c>
      <c r="B485" s="510"/>
      <c r="C485" s="511"/>
      <c r="D485" s="511"/>
    </row>
    <row r="486" spans="1:13" ht="23.25" customHeight="1" x14ac:dyDescent="0.15">
      <c r="A486" s="710" t="s">
        <v>653</v>
      </c>
      <c r="B486" s="711"/>
      <c r="C486" s="512" t="s">
        <v>654</v>
      </c>
      <c r="D486" s="512" t="s">
        <v>655</v>
      </c>
    </row>
    <row r="487" spans="1:13" ht="12.75" customHeight="1" x14ac:dyDescent="0.15">
      <c r="A487" s="712" t="s">
        <v>656</v>
      </c>
      <c r="B487" s="713"/>
      <c r="C487" s="464"/>
      <c r="D487" s="464">
        <v>3</v>
      </c>
    </row>
    <row r="488" spans="1:13" ht="12.75" customHeight="1" x14ac:dyDescent="0.15">
      <c r="A488" s="697" t="s">
        <v>657</v>
      </c>
      <c r="B488" s="698"/>
      <c r="C488" s="513"/>
      <c r="D488" s="513"/>
    </row>
    <row r="489" spans="1:13" ht="12.75" customHeight="1" x14ac:dyDescent="0.15">
      <c r="A489" s="697" t="s">
        <v>658</v>
      </c>
      <c r="B489" s="698"/>
      <c r="C489" s="513"/>
      <c r="D489" s="513">
        <v>6</v>
      </c>
    </row>
    <row r="490" spans="1:13" ht="12.75" customHeight="1" x14ac:dyDescent="0.15">
      <c r="A490" s="697" t="s">
        <v>659</v>
      </c>
      <c r="B490" s="698"/>
      <c r="C490" s="513"/>
      <c r="D490" s="513">
        <v>2</v>
      </c>
    </row>
    <row r="491" spans="1:13" ht="12.75" customHeight="1" x14ac:dyDescent="0.15">
      <c r="A491" s="697" t="s">
        <v>660</v>
      </c>
      <c r="B491" s="698"/>
      <c r="C491" s="513"/>
      <c r="D491" s="513">
        <v>13</v>
      </c>
    </row>
    <row r="492" spans="1:13" ht="12.75" customHeight="1" x14ac:dyDescent="0.15">
      <c r="A492" s="697" t="s">
        <v>661</v>
      </c>
      <c r="B492" s="698"/>
      <c r="C492" s="514"/>
      <c r="D492" s="513">
        <v>9</v>
      </c>
    </row>
    <row r="493" spans="1:13" ht="12.75" customHeight="1" x14ac:dyDescent="0.15">
      <c r="A493" s="699" t="s">
        <v>662</v>
      </c>
      <c r="B493" s="700"/>
      <c r="C493" s="466">
        <v>7</v>
      </c>
      <c r="D493" s="466">
        <v>257</v>
      </c>
    </row>
    <row r="495" spans="1:13" ht="12.75" x14ac:dyDescent="0.2">
      <c r="A495" s="509" t="s">
        <v>663</v>
      </c>
      <c r="B495" s="515"/>
    </row>
    <row r="496" spans="1:13" ht="50.25" customHeight="1" x14ac:dyDescent="0.15">
      <c r="A496" s="688" t="s">
        <v>572</v>
      </c>
      <c r="B496" s="689"/>
      <c r="C496" s="692" t="s">
        <v>0</v>
      </c>
      <c r="D496" s="692" t="s">
        <v>573</v>
      </c>
      <c r="E496" s="694" t="s">
        <v>664</v>
      </c>
      <c r="F496" s="695"/>
      <c r="G496" s="694" t="s">
        <v>665</v>
      </c>
      <c r="H496" s="696"/>
      <c r="I496" s="695"/>
      <c r="J496" s="352" t="s">
        <v>576</v>
      </c>
      <c r="K496" s="352" t="s">
        <v>577</v>
      </c>
      <c r="L496" s="352" t="s">
        <v>578</v>
      </c>
      <c r="M496" s="369" t="s">
        <v>578</v>
      </c>
    </row>
    <row r="497" spans="1:13" ht="54.75" customHeight="1" x14ac:dyDescent="0.15">
      <c r="A497" s="690"/>
      <c r="B497" s="691"/>
      <c r="C497" s="693"/>
      <c r="D497" s="693"/>
      <c r="E497" s="516" t="s">
        <v>666</v>
      </c>
      <c r="F497" s="516" t="s">
        <v>667</v>
      </c>
      <c r="G497" s="517" t="s">
        <v>668</v>
      </c>
      <c r="H497" s="517" t="s">
        <v>669</v>
      </c>
      <c r="I497" s="518" t="s">
        <v>670</v>
      </c>
      <c r="J497" s="516" t="s">
        <v>666</v>
      </c>
      <c r="K497" s="516" t="s">
        <v>667</v>
      </c>
      <c r="L497" s="516" t="s">
        <v>666</v>
      </c>
      <c r="M497" s="516" t="s">
        <v>667</v>
      </c>
    </row>
    <row r="498" spans="1:13" ht="15" customHeight="1" x14ac:dyDescent="0.15">
      <c r="A498" s="686" t="s">
        <v>195</v>
      </c>
      <c r="B498" s="687" t="s">
        <v>195</v>
      </c>
      <c r="C498" s="519">
        <f>SUM(E498:F498)</f>
        <v>1</v>
      </c>
      <c r="D498" s="520">
        <v>3</v>
      </c>
      <c r="E498" s="520"/>
      <c r="F498" s="520">
        <v>1</v>
      </c>
      <c r="G498" s="520"/>
      <c r="H498" s="520">
        <v>1</v>
      </c>
      <c r="I498" s="520"/>
      <c r="J498" s="520"/>
      <c r="K498" s="520"/>
      <c r="L498" s="520"/>
      <c r="M498" s="520"/>
    </row>
    <row r="499" spans="1:13" ht="15" customHeight="1" x14ac:dyDescent="0.15">
      <c r="A499" s="686" t="s">
        <v>197</v>
      </c>
      <c r="B499" s="687" t="s">
        <v>197</v>
      </c>
      <c r="C499" s="519">
        <f>SUM(E499:F499)</f>
        <v>0</v>
      </c>
      <c r="D499" s="520"/>
      <c r="E499" s="520"/>
      <c r="F499" s="520"/>
      <c r="G499" s="520"/>
      <c r="H499" s="520"/>
      <c r="I499" s="520"/>
      <c r="J499" s="520"/>
      <c r="K499" s="520"/>
      <c r="L499" s="520"/>
      <c r="M499" s="520"/>
    </row>
    <row r="500" spans="1:13" ht="15" customHeight="1" x14ac:dyDescent="0.15">
      <c r="A500" s="686" t="s">
        <v>201</v>
      </c>
      <c r="B500" s="687"/>
      <c r="C500" s="519">
        <f>SUM(E500:F500)</f>
        <v>0</v>
      </c>
      <c r="D500" s="520"/>
      <c r="E500" s="520"/>
      <c r="F500" s="520"/>
      <c r="G500" s="520"/>
      <c r="H500" s="520"/>
      <c r="I500" s="520"/>
      <c r="J500" s="520"/>
      <c r="K500" s="520"/>
      <c r="L500" s="520"/>
      <c r="M500" s="520"/>
    </row>
    <row r="501" spans="1:13" ht="15" customHeight="1" x14ac:dyDescent="0.15">
      <c r="A501" s="686" t="s">
        <v>207</v>
      </c>
      <c r="B501" s="687"/>
      <c r="C501" s="519">
        <f>SUM(E501:F501)</f>
        <v>0</v>
      </c>
      <c r="D501" s="520"/>
      <c r="E501" s="520"/>
      <c r="F501" s="520"/>
      <c r="G501" s="520"/>
      <c r="H501" s="520"/>
      <c r="I501" s="520"/>
      <c r="J501" s="520"/>
      <c r="K501" s="520"/>
      <c r="L501" s="520"/>
      <c r="M501" s="520"/>
    </row>
    <row r="502" spans="1:13" ht="15" customHeight="1" x14ac:dyDescent="0.15">
      <c r="A502" s="686" t="s">
        <v>227</v>
      </c>
      <c r="B502" s="687"/>
      <c r="C502" s="519">
        <f>SUM(E502:F502)</f>
        <v>0</v>
      </c>
      <c r="D502" s="520"/>
      <c r="E502" s="520"/>
      <c r="F502" s="520"/>
      <c r="G502" s="520"/>
      <c r="H502" s="520"/>
      <c r="I502" s="520"/>
      <c r="J502" s="520"/>
      <c r="K502" s="520"/>
      <c r="L502" s="520"/>
      <c r="M502" s="520"/>
    </row>
    <row r="503" spans="1:13" ht="15" customHeight="1" x14ac:dyDescent="0.15">
      <c r="A503" s="647"/>
      <c r="B503" s="648" t="s">
        <v>671</v>
      </c>
      <c r="C503" s="519">
        <f t="shared" ref="C503:I503" si="19">SUM(C498:C502)</f>
        <v>1</v>
      </c>
      <c r="D503" s="519">
        <f t="shared" si="19"/>
        <v>3</v>
      </c>
      <c r="E503" s="519">
        <f t="shared" si="19"/>
        <v>0</v>
      </c>
      <c r="F503" s="519">
        <f t="shared" si="19"/>
        <v>1</v>
      </c>
      <c r="G503" s="519">
        <f t="shared" si="19"/>
        <v>0</v>
      </c>
      <c r="H503" s="519">
        <f t="shared" si="19"/>
        <v>1</v>
      </c>
      <c r="I503" s="519">
        <f t="shared" si="19"/>
        <v>0</v>
      </c>
      <c r="J503" s="519">
        <f>SUM(J498:J502)</f>
        <v>0</v>
      </c>
      <c r="K503" s="519">
        <f t="shared" ref="K503" si="20">SUM(K498:K502)</f>
        <v>0</v>
      </c>
      <c r="L503" s="519">
        <f>SUM(L498:L502)</f>
        <v>0</v>
      </c>
      <c r="M503" s="519">
        <f t="shared" ref="M503" si="21">SUM(M498:M502)</f>
        <v>0</v>
      </c>
    </row>
    <row r="504" spans="1:13" ht="24" customHeight="1" x14ac:dyDescent="0.15">
      <c r="A504" s="676" t="s">
        <v>672</v>
      </c>
      <c r="B504" s="677"/>
      <c r="C504" s="519">
        <f>SUM(E504:F504)</f>
        <v>0</v>
      </c>
      <c r="D504" s="520"/>
      <c r="E504" s="520"/>
      <c r="F504" s="520"/>
      <c r="G504" s="520"/>
      <c r="H504" s="520"/>
      <c r="I504" s="520"/>
      <c r="J504" s="520"/>
      <c r="K504" s="520"/>
      <c r="L504" s="520"/>
      <c r="M504" s="520"/>
    </row>
    <row r="505" spans="1:13" ht="15" customHeight="1" x14ac:dyDescent="0.15">
      <c r="A505" s="676" t="s">
        <v>673</v>
      </c>
      <c r="B505" s="677"/>
      <c r="C505" s="519">
        <f>SUM(E505:F505)</f>
        <v>0</v>
      </c>
      <c r="D505" s="520"/>
      <c r="E505" s="520"/>
      <c r="F505" s="520"/>
      <c r="G505" s="520"/>
      <c r="H505" s="520"/>
      <c r="I505" s="520"/>
      <c r="J505" s="520"/>
      <c r="K505" s="520"/>
      <c r="L505" s="520"/>
      <c r="M505" s="520"/>
    </row>
    <row r="506" spans="1:13" ht="15" customHeight="1" x14ac:dyDescent="0.15">
      <c r="A506" s="676" t="s">
        <v>674</v>
      </c>
      <c r="B506" s="677"/>
      <c r="C506" s="519">
        <f>SUM(E506:F506)</f>
        <v>0</v>
      </c>
      <c r="D506" s="520"/>
      <c r="E506" s="520"/>
      <c r="F506" s="520"/>
      <c r="G506" s="520"/>
      <c r="H506" s="520"/>
      <c r="I506" s="520"/>
      <c r="J506" s="520"/>
      <c r="K506" s="520"/>
      <c r="L506" s="520"/>
      <c r="M506" s="520"/>
    </row>
    <row r="507" spans="1:13" ht="15" customHeight="1" x14ac:dyDescent="0.15">
      <c r="A507" s="676" t="s">
        <v>675</v>
      </c>
      <c r="B507" s="677"/>
      <c r="C507" s="519">
        <f>SUM(E507:F507)</f>
        <v>0</v>
      </c>
      <c r="D507" s="520"/>
      <c r="E507" s="520"/>
      <c r="F507" s="520"/>
      <c r="G507" s="520"/>
      <c r="H507" s="520"/>
      <c r="I507" s="520"/>
      <c r="J507" s="520"/>
      <c r="K507" s="520"/>
      <c r="L507" s="520"/>
      <c r="M507" s="520"/>
    </row>
    <row r="508" spans="1:13" ht="15" customHeight="1" x14ac:dyDescent="0.15">
      <c r="A508" s="684" t="s">
        <v>676</v>
      </c>
      <c r="B508" s="685"/>
      <c r="C508" s="519">
        <f t="shared" ref="C508:M508" si="22">SUM(C504:C507)</f>
        <v>0</v>
      </c>
      <c r="D508" s="519">
        <f t="shared" si="22"/>
        <v>0</v>
      </c>
      <c r="E508" s="519">
        <f t="shared" si="22"/>
        <v>0</v>
      </c>
      <c r="F508" s="519">
        <f t="shared" si="22"/>
        <v>0</v>
      </c>
      <c r="G508" s="519">
        <f t="shared" si="22"/>
        <v>0</v>
      </c>
      <c r="H508" s="519">
        <f t="shared" si="22"/>
        <v>0</v>
      </c>
      <c r="I508" s="519">
        <f t="shared" si="22"/>
        <v>0</v>
      </c>
      <c r="J508" s="519">
        <f t="shared" si="22"/>
        <v>0</v>
      </c>
      <c r="K508" s="519">
        <f t="shared" si="22"/>
        <v>0</v>
      </c>
      <c r="L508" s="519">
        <f t="shared" si="22"/>
        <v>0</v>
      </c>
      <c r="M508" s="519">
        <f t="shared" si="22"/>
        <v>0</v>
      </c>
    </row>
    <row r="509" spans="1:13" ht="15" customHeight="1" x14ac:dyDescent="0.15">
      <c r="A509" s="676" t="s">
        <v>677</v>
      </c>
      <c r="B509" s="677"/>
      <c r="C509" s="519">
        <f t="shared" ref="C509" si="23">SUM(E509:F509)</f>
        <v>0</v>
      </c>
      <c r="D509" s="520"/>
      <c r="E509" s="520"/>
      <c r="F509" s="520"/>
      <c r="G509" s="520"/>
      <c r="H509" s="520"/>
      <c r="I509" s="520"/>
      <c r="J509" s="520"/>
      <c r="K509" s="520"/>
      <c r="L509" s="520"/>
      <c r="M509" s="520"/>
    </row>
    <row r="510" spans="1:13" ht="15" customHeight="1" x14ac:dyDescent="0.15">
      <c r="A510" s="676" t="s">
        <v>678</v>
      </c>
      <c r="B510" s="677"/>
      <c r="C510" s="519">
        <f>SUM(E510:F510)</f>
        <v>0</v>
      </c>
      <c r="D510" s="520"/>
      <c r="E510" s="520"/>
      <c r="F510" s="520"/>
      <c r="G510" s="520"/>
      <c r="H510" s="520"/>
      <c r="I510" s="520"/>
      <c r="J510" s="520"/>
      <c r="K510" s="520"/>
      <c r="L510" s="520"/>
      <c r="M510" s="520"/>
    </row>
    <row r="511" spans="1:13" ht="15" customHeight="1" x14ac:dyDescent="0.15">
      <c r="A511" s="676" t="s">
        <v>679</v>
      </c>
      <c r="B511" s="677"/>
      <c r="C511" s="519">
        <f>SUM(E511:F511)</f>
        <v>0</v>
      </c>
      <c r="D511" s="520"/>
      <c r="E511" s="520"/>
      <c r="F511" s="520"/>
      <c r="G511" s="520"/>
      <c r="H511" s="520"/>
      <c r="I511" s="520"/>
      <c r="J511" s="520"/>
      <c r="K511" s="520"/>
      <c r="L511" s="520"/>
      <c r="M511" s="520"/>
    </row>
    <row r="512" spans="1:13" ht="15" customHeight="1" x14ac:dyDescent="0.15">
      <c r="A512" s="647"/>
      <c r="B512" s="524" t="s">
        <v>680</v>
      </c>
      <c r="C512" s="519">
        <f t="shared" ref="C512:M512" si="24">SUM(C509:C511)</f>
        <v>0</v>
      </c>
      <c r="D512" s="519">
        <f t="shared" si="24"/>
        <v>0</v>
      </c>
      <c r="E512" s="519">
        <f t="shared" si="24"/>
        <v>0</v>
      </c>
      <c r="F512" s="519">
        <f t="shared" si="24"/>
        <v>0</v>
      </c>
      <c r="G512" s="519">
        <f t="shared" si="24"/>
        <v>0</v>
      </c>
      <c r="H512" s="519">
        <f t="shared" si="24"/>
        <v>0</v>
      </c>
      <c r="I512" s="519">
        <f t="shared" si="24"/>
        <v>0</v>
      </c>
      <c r="J512" s="519">
        <f t="shared" si="24"/>
        <v>0</v>
      </c>
      <c r="K512" s="519">
        <f t="shared" si="24"/>
        <v>0</v>
      </c>
      <c r="L512" s="519">
        <f t="shared" si="24"/>
        <v>0</v>
      </c>
      <c r="M512" s="519">
        <f t="shared" si="24"/>
        <v>0</v>
      </c>
    </row>
    <row r="513" spans="1:13" ht="15" customHeight="1" x14ac:dyDescent="0.15">
      <c r="A513" s="676" t="s">
        <v>681</v>
      </c>
      <c r="B513" s="677"/>
      <c r="C513" s="519">
        <f>SUM(E513:F513)</f>
        <v>0</v>
      </c>
      <c r="D513" s="520"/>
      <c r="E513" s="520"/>
      <c r="F513" s="520"/>
      <c r="G513" s="520"/>
      <c r="H513" s="520"/>
      <c r="I513" s="520"/>
      <c r="J513" s="520"/>
      <c r="K513" s="520"/>
      <c r="L513" s="520"/>
      <c r="M513" s="520"/>
    </row>
    <row r="514" spans="1:13" ht="15" customHeight="1" x14ac:dyDescent="0.15">
      <c r="A514" s="678" t="s">
        <v>682</v>
      </c>
      <c r="B514" s="679"/>
      <c r="C514" s="519">
        <f>SUM(E514:F514)</f>
        <v>0</v>
      </c>
      <c r="D514" s="520"/>
      <c r="E514" s="520"/>
      <c r="F514" s="520"/>
      <c r="G514" s="520"/>
      <c r="H514" s="520"/>
      <c r="I514" s="520"/>
      <c r="J514" s="520"/>
      <c r="K514" s="520"/>
      <c r="L514" s="520"/>
      <c r="M514" s="520"/>
    </row>
    <row r="515" spans="1:13" ht="15" customHeight="1" x14ac:dyDescent="0.15">
      <c r="A515" s="676" t="s">
        <v>683</v>
      </c>
      <c r="B515" s="677"/>
      <c r="C515" s="519">
        <f>SUM(E515:F515)</f>
        <v>0</v>
      </c>
      <c r="D515" s="520"/>
      <c r="E515" s="520"/>
      <c r="F515" s="520"/>
      <c r="G515" s="520"/>
      <c r="H515" s="520"/>
      <c r="I515" s="520"/>
      <c r="J515" s="520"/>
      <c r="K515" s="520"/>
      <c r="L515" s="520"/>
      <c r="M515" s="520"/>
    </row>
    <row r="516" spans="1:13" ht="15" customHeight="1" x14ac:dyDescent="0.15">
      <c r="A516" s="647"/>
      <c r="B516" s="524" t="s">
        <v>684</v>
      </c>
      <c r="C516" s="519">
        <f>SUM(C513:C515)</f>
        <v>0</v>
      </c>
      <c r="D516" s="519">
        <f t="shared" ref="D516:F516" si="25">SUM(D513:D515)</f>
        <v>0</v>
      </c>
      <c r="E516" s="519">
        <f t="shared" si="25"/>
        <v>0</v>
      </c>
      <c r="F516" s="519">
        <f t="shared" si="25"/>
        <v>0</v>
      </c>
      <c r="G516" s="519">
        <f>SUM(G513:G515)</f>
        <v>0</v>
      </c>
      <c r="H516" s="519">
        <f>SUM(H513:H515)</f>
        <v>0</v>
      </c>
      <c r="I516" s="519">
        <f>SUM(I513:I515)</f>
        <v>0</v>
      </c>
      <c r="J516" s="519">
        <f t="shared" ref="J516:M516" si="26">SUM(J513:J515)</f>
        <v>0</v>
      </c>
      <c r="K516" s="519">
        <f t="shared" si="26"/>
        <v>0</v>
      </c>
      <c r="L516" s="519">
        <f t="shared" si="26"/>
        <v>0</v>
      </c>
      <c r="M516" s="519">
        <f t="shared" si="26"/>
        <v>0</v>
      </c>
    </row>
    <row r="517" spans="1:13" ht="15" customHeight="1" x14ac:dyDescent="0.15">
      <c r="A517" s="682" t="s">
        <v>685</v>
      </c>
      <c r="B517" s="683" t="s">
        <v>46</v>
      </c>
      <c r="C517" s="519">
        <f t="shared" ref="C517:C524" si="27">SUM(E517:F517)</f>
        <v>1</v>
      </c>
      <c r="D517" s="520">
        <v>3</v>
      </c>
      <c r="E517" s="520"/>
      <c r="F517" s="520">
        <v>1</v>
      </c>
      <c r="G517" s="520"/>
      <c r="H517" s="520">
        <v>1</v>
      </c>
      <c r="I517" s="520"/>
      <c r="J517" s="520"/>
      <c r="K517" s="520"/>
      <c r="L517" s="520"/>
      <c r="M517" s="520"/>
    </row>
    <row r="518" spans="1:13" ht="15" customHeight="1" x14ac:dyDescent="0.15">
      <c r="A518" s="682" t="s">
        <v>686</v>
      </c>
      <c r="B518" s="683" t="s">
        <v>686</v>
      </c>
      <c r="C518" s="519">
        <f t="shared" si="27"/>
        <v>0</v>
      </c>
      <c r="D518" s="520"/>
      <c r="E518" s="520"/>
      <c r="F518" s="520"/>
      <c r="G518" s="520"/>
      <c r="H518" s="520"/>
      <c r="I518" s="520"/>
      <c r="J518" s="520"/>
      <c r="K518" s="520"/>
      <c r="L518" s="520"/>
      <c r="M518" s="520"/>
    </row>
    <row r="519" spans="1:13" ht="15" customHeight="1" x14ac:dyDescent="0.15">
      <c r="A519" s="682" t="s">
        <v>687</v>
      </c>
      <c r="B519" s="683" t="s">
        <v>687</v>
      </c>
      <c r="C519" s="519">
        <f t="shared" si="27"/>
        <v>1</v>
      </c>
      <c r="D519" s="520">
        <v>1</v>
      </c>
      <c r="E519" s="520"/>
      <c r="F519" s="520">
        <v>1</v>
      </c>
      <c r="G519" s="520"/>
      <c r="H519" s="520">
        <v>1</v>
      </c>
      <c r="I519" s="520"/>
      <c r="J519" s="520"/>
      <c r="K519" s="520"/>
      <c r="L519" s="520"/>
      <c r="M519" s="520"/>
    </row>
    <row r="520" spans="1:13" ht="15" customHeight="1" x14ac:dyDescent="0.15">
      <c r="A520" s="680" t="s">
        <v>49</v>
      </c>
      <c r="B520" s="681"/>
      <c r="C520" s="519">
        <f t="shared" si="27"/>
        <v>1</v>
      </c>
      <c r="D520" s="520">
        <v>7</v>
      </c>
      <c r="E520" s="520"/>
      <c r="F520" s="520">
        <v>1</v>
      </c>
      <c r="G520" s="520"/>
      <c r="H520" s="520">
        <v>1</v>
      </c>
      <c r="I520" s="520"/>
      <c r="J520" s="520"/>
      <c r="K520" s="520"/>
      <c r="L520" s="520"/>
      <c r="M520" s="520"/>
    </row>
    <row r="521" spans="1:13" ht="15" customHeight="1" x14ac:dyDescent="0.15">
      <c r="A521" s="680" t="s">
        <v>89</v>
      </c>
      <c r="B521" s="681" t="s">
        <v>89</v>
      </c>
      <c r="C521" s="519">
        <f t="shared" si="27"/>
        <v>0</v>
      </c>
      <c r="D521" s="520"/>
      <c r="E521" s="520"/>
      <c r="F521" s="520"/>
      <c r="G521" s="520"/>
      <c r="H521" s="520"/>
      <c r="I521" s="520"/>
      <c r="J521" s="520"/>
      <c r="K521" s="520"/>
      <c r="L521" s="520"/>
      <c r="M521" s="520"/>
    </row>
    <row r="522" spans="1:13" ht="15" customHeight="1" x14ac:dyDescent="0.15">
      <c r="A522" s="676" t="s">
        <v>71</v>
      </c>
      <c r="B522" s="677"/>
      <c r="C522" s="519">
        <f t="shared" si="27"/>
        <v>1</v>
      </c>
      <c r="D522" s="520">
        <v>1</v>
      </c>
      <c r="E522" s="520"/>
      <c r="F522" s="520">
        <v>1</v>
      </c>
      <c r="G522" s="520"/>
      <c r="H522" s="520">
        <v>1</v>
      </c>
      <c r="I522" s="520"/>
      <c r="J522" s="520"/>
      <c r="K522" s="520"/>
      <c r="L522" s="520"/>
      <c r="M522" s="520"/>
    </row>
    <row r="523" spans="1:13" ht="24" customHeight="1" x14ac:dyDescent="0.15">
      <c r="A523" s="680" t="s">
        <v>688</v>
      </c>
      <c r="B523" s="681" t="s">
        <v>688</v>
      </c>
      <c r="C523" s="519">
        <f t="shared" si="27"/>
        <v>0</v>
      </c>
      <c r="D523" s="520"/>
      <c r="E523" s="520"/>
      <c r="F523" s="520"/>
      <c r="G523" s="520"/>
      <c r="H523" s="520"/>
      <c r="I523" s="520"/>
      <c r="J523" s="520"/>
      <c r="K523" s="520"/>
      <c r="L523" s="520"/>
      <c r="M523" s="520"/>
    </row>
    <row r="524" spans="1:13" ht="15" customHeight="1" x14ac:dyDescent="0.15">
      <c r="A524" s="680" t="s">
        <v>67</v>
      </c>
      <c r="B524" s="681" t="s">
        <v>67</v>
      </c>
      <c r="C524" s="519">
        <f t="shared" si="27"/>
        <v>0</v>
      </c>
      <c r="D524" s="520"/>
      <c r="E524" s="520"/>
      <c r="F524" s="520"/>
      <c r="G524" s="520"/>
      <c r="H524" s="520"/>
      <c r="I524" s="520"/>
      <c r="J524" s="520"/>
      <c r="K524" s="520"/>
      <c r="L524" s="520"/>
      <c r="M524" s="520"/>
    </row>
    <row r="525" spans="1:13" ht="15" customHeight="1" x14ac:dyDescent="0.15">
      <c r="A525" s="649"/>
      <c r="B525" s="524" t="s">
        <v>689</v>
      </c>
      <c r="C525" s="519">
        <f>SUM(C517:C524)</f>
        <v>4</v>
      </c>
      <c r="D525" s="519">
        <f>SUM(D517:D524)</f>
        <v>12</v>
      </c>
      <c r="E525" s="519">
        <f t="shared" ref="E525:M525" si="28">SUM(E517:E524)</f>
        <v>0</v>
      </c>
      <c r="F525" s="519">
        <f t="shared" si="28"/>
        <v>4</v>
      </c>
      <c r="G525" s="519">
        <f t="shared" si="28"/>
        <v>0</v>
      </c>
      <c r="H525" s="519">
        <f t="shared" si="28"/>
        <v>4</v>
      </c>
      <c r="I525" s="519">
        <f t="shared" si="28"/>
        <v>0</v>
      </c>
      <c r="J525" s="519">
        <f t="shared" si="28"/>
        <v>0</v>
      </c>
      <c r="K525" s="519">
        <f t="shared" si="28"/>
        <v>0</v>
      </c>
      <c r="L525" s="519">
        <f t="shared" si="28"/>
        <v>0</v>
      </c>
      <c r="M525" s="519">
        <f t="shared" si="28"/>
        <v>0</v>
      </c>
    </row>
    <row r="526" spans="1:13" ht="15" customHeight="1" x14ac:dyDescent="0.15">
      <c r="A526" s="678" t="s">
        <v>690</v>
      </c>
      <c r="B526" s="679"/>
      <c r="C526" s="519">
        <f t="shared" ref="C526:C531" si="29">SUM(E526:F526)</f>
        <v>0</v>
      </c>
      <c r="D526" s="520"/>
      <c r="E526" s="520"/>
      <c r="F526" s="520"/>
      <c r="G526" s="520"/>
      <c r="H526" s="520"/>
      <c r="I526" s="520"/>
      <c r="J526" s="520"/>
      <c r="K526" s="520"/>
      <c r="L526" s="520"/>
      <c r="M526" s="520"/>
    </row>
    <row r="527" spans="1:13" ht="15" customHeight="1" x14ac:dyDescent="0.15">
      <c r="A527" s="678" t="s">
        <v>691</v>
      </c>
      <c r="B527" s="679"/>
      <c r="C527" s="519">
        <f t="shared" si="29"/>
        <v>1</v>
      </c>
      <c r="D527" s="520">
        <v>1</v>
      </c>
      <c r="E527" s="520"/>
      <c r="F527" s="520">
        <v>1</v>
      </c>
      <c r="G527" s="520"/>
      <c r="H527" s="520">
        <v>1</v>
      </c>
      <c r="I527" s="520"/>
      <c r="J527" s="520"/>
      <c r="K527" s="520"/>
      <c r="L527" s="520"/>
      <c r="M527" s="520"/>
    </row>
    <row r="528" spans="1:13" ht="15" customHeight="1" x14ac:dyDescent="0.15">
      <c r="A528" s="678" t="s">
        <v>692</v>
      </c>
      <c r="B528" s="679"/>
      <c r="C528" s="519">
        <f t="shared" si="29"/>
        <v>0</v>
      </c>
      <c r="D528" s="520"/>
      <c r="E528" s="520"/>
      <c r="F528" s="520"/>
      <c r="G528" s="520"/>
      <c r="H528" s="520"/>
      <c r="I528" s="520"/>
      <c r="J528" s="520"/>
      <c r="K528" s="520"/>
      <c r="L528" s="520"/>
      <c r="M528" s="520"/>
    </row>
    <row r="529" spans="1:13" ht="15" customHeight="1" x14ac:dyDescent="0.15">
      <c r="A529" s="676" t="s">
        <v>693</v>
      </c>
      <c r="B529" s="677"/>
      <c r="C529" s="519">
        <f t="shared" si="29"/>
        <v>0</v>
      </c>
      <c r="D529" s="520"/>
      <c r="E529" s="520"/>
      <c r="F529" s="520"/>
      <c r="G529" s="520"/>
      <c r="H529" s="520"/>
      <c r="I529" s="520"/>
      <c r="J529" s="520"/>
      <c r="K529" s="520"/>
      <c r="L529" s="520"/>
      <c r="M529" s="520"/>
    </row>
    <row r="530" spans="1:13" ht="15" customHeight="1" x14ac:dyDescent="0.15">
      <c r="A530" s="676" t="s">
        <v>694</v>
      </c>
      <c r="B530" s="677"/>
      <c r="C530" s="519">
        <f t="shared" si="29"/>
        <v>0</v>
      </c>
      <c r="D530" s="520"/>
      <c r="E530" s="520"/>
      <c r="F530" s="520"/>
      <c r="G530" s="520"/>
      <c r="H530" s="520"/>
      <c r="I530" s="520"/>
      <c r="J530" s="520"/>
      <c r="K530" s="520"/>
      <c r="L530" s="520"/>
      <c r="M530" s="520"/>
    </row>
    <row r="531" spans="1:13" ht="15" customHeight="1" x14ac:dyDescent="0.15">
      <c r="A531" s="676" t="s">
        <v>695</v>
      </c>
      <c r="B531" s="677"/>
      <c r="C531" s="519">
        <f t="shared" si="29"/>
        <v>0</v>
      </c>
      <c r="D531" s="520"/>
      <c r="E531" s="520"/>
      <c r="F531" s="520"/>
      <c r="G531" s="520"/>
      <c r="H531" s="520"/>
      <c r="I531" s="520"/>
      <c r="J531" s="520"/>
      <c r="K531" s="520"/>
      <c r="L531" s="520"/>
      <c r="M531" s="520"/>
    </row>
    <row r="532" spans="1:13" ht="15" customHeight="1" x14ac:dyDescent="0.15">
      <c r="A532" s="649"/>
      <c r="B532" s="524" t="s">
        <v>530</v>
      </c>
      <c r="C532" s="519">
        <f>SUM(C526:C531)</f>
        <v>1</v>
      </c>
      <c r="D532" s="519">
        <f>SUM(D526:D531)</f>
        <v>1</v>
      </c>
      <c r="E532" s="519">
        <f t="shared" ref="E532:M532" si="30">SUM(E526:E531)</f>
        <v>0</v>
      </c>
      <c r="F532" s="519">
        <f t="shared" si="30"/>
        <v>1</v>
      </c>
      <c r="G532" s="519">
        <f t="shared" si="30"/>
        <v>0</v>
      </c>
      <c r="H532" s="519">
        <f t="shared" si="30"/>
        <v>1</v>
      </c>
      <c r="I532" s="519">
        <f t="shared" si="30"/>
        <v>0</v>
      </c>
      <c r="J532" s="519">
        <f t="shared" si="30"/>
        <v>0</v>
      </c>
      <c r="K532" s="519">
        <f t="shared" si="30"/>
        <v>0</v>
      </c>
      <c r="L532" s="519">
        <f t="shared" si="30"/>
        <v>0</v>
      </c>
      <c r="M532" s="519">
        <f t="shared" si="30"/>
        <v>0</v>
      </c>
    </row>
    <row r="533" spans="1:13" ht="15" customHeight="1" x14ac:dyDescent="0.15">
      <c r="A533" s="676" t="s">
        <v>440</v>
      </c>
      <c r="B533" s="677" t="s">
        <v>440</v>
      </c>
      <c r="C533" s="519">
        <f>SUM(E533:F533)</f>
        <v>0</v>
      </c>
      <c r="D533" s="526"/>
      <c r="E533" s="520"/>
      <c r="F533" s="520"/>
      <c r="G533" s="520"/>
      <c r="H533" s="520"/>
      <c r="I533" s="520"/>
      <c r="J533" s="520"/>
      <c r="K533" s="520"/>
      <c r="L533" s="520"/>
      <c r="M533" s="520"/>
    </row>
    <row r="534" spans="1:13" ht="15" customHeight="1" x14ac:dyDescent="0.15">
      <c r="A534" s="676" t="s">
        <v>442</v>
      </c>
      <c r="B534" s="677" t="s">
        <v>442</v>
      </c>
      <c r="C534" s="519">
        <f>SUM(E534:F534)</f>
        <v>0</v>
      </c>
      <c r="D534" s="526"/>
      <c r="E534" s="520"/>
      <c r="F534" s="520"/>
      <c r="G534" s="520"/>
      <c r="H534" s="520"/>
      <c r="I534" s="520"/>
      <c r="J534" s="520"/>
      <c r="K534" s="520"/>
      <c r="L534" s="520"/>
      <c r="M534" s="520"/>
    </row>
    <row r="535" spans="1:13" ht="24" customHeight="1" x14ac:dyDescent="0.15">
      <c r="A535" s="676" t="s">
        <v>696</v>
      </c>
      <c r="B535" s="677"/>
      <c r="C535" s="519">
        <f>SUM(E535:F535)</f>
        <v>0</v>
      </c>
      <c r="D535" s="526"/>
      <c r="E535" s="526"/>
      <c r="F535" s="526"/>
      <c r="G535" s="526"/>
      <c r="H535" s="526"/>
      <c r="I535" s="526"/>
      <c r="J535" s="526"/>
      <c r="K535" s="526"/>
      <c r="L535" s="526"/>
      <c r="M535" s="526"/>
    </row>
    <row r="536" spans="1:13" ht="15" customHeight="1" x14ac:dyDescent="0.15">
      <c r="A536" s="676" t="s">
        <v>185</v>
      </c>
      <c r="B536" s="677"/>
      <c r="C536" s="527"/>
      <c r="D536" s="528"/>
      <c r="E536" s="528"/>
      <c r="F536" s="528"/>
      <c r="G536" s="528"/>
      <c r="H536" s="528"/>
      <c r="I536" s="528"/>
      <c r="J536" s="528"/>
      <c r="K536" s="528"/>
      <c r="L536" s="528"/>
      <c r="M536" s="528"/>
    </row>
    <row r="537" spans="1:13" ht="15" customHeight="1" x14ac:dyDescent="0.15">
      <c r="A537" s="676" t="s">
        <v>186</v>
      </c>
      <c r="B537" s="677"/>
      <c r="C537" s="527"/>
      <c r="D537" s="528"/>
      <c r="E537" s="528"/>
      <c r="F537" s="528"/>
      <c r="G537" s="528"/>
      <c r="H537" s="528"/>
      <c r="I537" s="528"/>
      <c r="J537" s="528"/>
      <c r="K537" s="528"/>
      <c r="L537" s="528"/>
      <c r="M537" s="528"/>
    </row>
    <row r="538" spans="1:13" ht="15" customHeight="1" x14ac:dyDescent="0.15">
      <c r="A538" s="676" t="s">
        <v>697</v>
      </c>
      <c r="B538" s="677"/>
      <c r="C538" s="519">
        <f>SUM(E538:F538)</f>
        <v>1</v>
      </c>
      <c r="D538" s="526">
        <v>1</v>
      </c>
      <c r="E538" s="526"/>
      <c r="F538" s="526">
        <v>1</v>
      </c>
      <c r="G538" s="526"/>
      <c r="H538" s="526">
        <v>1</v>
      </c>
      <c r="I538" s="526"/>
      <c r="J538" s="520"/>
      <c r="K538" s="520"/>
      <c r="L538" s="520"/>
      <c r="M538" s="520"/>
    </row>
    <row r="539" spans="1:13" ht="15" customHeight="1" x14ac:dyDescent="0.15">
      <c r="A539" s="529"/>
      <c r="B539" s="530" t="s">
        <v>698</v>
      </c>
      <c r="C539" s="519">
        <f>SUM(C533:C535)+C538</f>
        <v>1</v>
      </c>
      <c r="D539" s="519">
        <f>SUM(D533:D535)+D538</f>
        <v>1</v>
      </c>
      <c r="E539" s="519">
        <f t="shared" ref="E539:M539" si="31">SUM(E533:E535)+E538</f>
        <v>0</v>
      </c>
      <c r="F539" s="519">
        <f t="shared" si="31"/>
        <v>1</v>
      </c>
      <c r="G539" s="519">
        <f t="shared" si="31"/>
        <v>0</v>
      </c>
      <c r="H539" s="519">
        <f t="shared" si="31"/>
        <v>1</v>
      </c>
      <c r="I539" s="519">
        <f t="shared" si="31"/>
        <v>0</v>
      </c>
      <c r="J539" s="519">
        <f t="shared" si="31"/>
        <v>0</v>
      </c>
      <c r="K539" s="519">
        <f t="shared" si="31"/>
        <v>0</v>
      </c>
      <c r="L539" s="519">
        <f t="shared" si="31"/>
        <v>0</v>
      </c>
      <c r="M539" s="519">
        <f t="shared" si="31"/>
        <v>0</v>
      </c>
    </row>
    <row r="540" spans="1:13" ht="15" customHeight="1" x14ac:dyDescent="0.15">
      <c r="A540" s="531"/>
      <c r="B540" s="530" t="s">
        <v>0</v>
      </c>
      <c r="C540" s="532">
        <f>SUM(C503+C508+C512+C516+C525+C532+C539)</f>
        <v>7</v>
      </c>
      <c r="D540" s="532">
        <f t="shared" ref="D540:M540" si="32">SUM(D503+D508+D512+D516+D525+D532)</f>
        <v>16</v>
      </c>
      <c r="E540" s="532">
        <f t="shared" si="32"/>
        <v>0</v>
      </c>
      <c r="F540" s="532">
        <f t="shared" si="32"/>
        <v>6</v>
      </c>
      <c r="G540" s="532">
        <f t="shared" si="32"/>
        <v>0</v>
      </c>
      <c r="H540" s="532">
        <f t="shared" si="32"/>
        <v>6</v>
      </c>
      <c r="I540" s="532">
        <f t="shared" si="32"/>
        <v>0</v>
      </c>
      <c r="J540" s="532">
        <f>SUM(J503+J508+J512+J516+J525+J532)</f>
        <v>0</v>
      </c>
      <c r="K540" s="532">
        <f>SUM(K503+K508+K512+K516+K525+K532)</f>
        <v>0</v>
      </c>
      <c r="L540" s="532">
        <f t="shared" si="32"/>
        <v>0</v>
      </c>
      <c r="M540" s="532">
        <f t="shared" si="32"/>
        <v>0</v>
      </c>
    </row>
  </sheetData>
  <mergeCells count="217">
    <mergeCell ref="A8:C8"/>
    <mergeCell ref="A71:B71"/>
    <mergeCell ref="A72:B72"/>
    <mergeCell ref="A78:A81"/>
    <mergeCell ref="A86:B86"/>
    <mergeCell ref="A90:A93"/>
    <mergeCell ref="M327:M328"/>
    <mergeCell ref="O327:O328"/>
    <mergeCell ref="P327:P328"/>
    <mergeCell ref="H326:J326"/>
    <mergeCell ref="K326:M326"/>
    <mergeCell ref="N326:N328"/>
    <mergeCell ref="O326:P326"/>
    <mergeCell ref="A280:B280"/>
    <mergeCell ref="A287:B287"/>
    <mergeCell ref="A299:B299"/>
    <mergeCell ref="A97:E97"/>
    <mergeCell ref="A125:B125"/>
    <mergeCell ref="A203:A204"/>
    <mergeCell ref="A219:B219"/>
    <mergeCell ref="A264:B264"/>
    <mergeCell ref="A274:B274"/>
    <mergeCell ref="Q326:Q328"/>
    <mergeCell ref="D327:D328"/>
    <mergeCell ref="E327:F327"/>
    <mergeCell ref="G327:G328"/>
    <mergeCell ref="H327:H328"/>
    <mergeCell ref="I327:I328"/>
    <mergeCell ref="D326:G326"/>
    <mergeCell ref="A329:B329"/>
    <mergeCell ref="A335:A338"/>
    <mergeCell ref="A343:B343"/>
    <mergeCell ref="A347:A350"/>
    <mergeCell ref="A353:B353"/>
    <mergeCell ref="A354:B354"/>
    <mergeCell ref="J327:J328"/>
    <mergeCell ref="K327:K328"/>
    <mergeCell ref="L327:L328"/>
    <mergeCell ref="A326:B328"/>
    <mergeCell ref="C326:C328"/>
    <mergeCell ref="O357:O358"/>
    <mergeCell ref="P357:P358"/>
    <mergeCell ref="A361:B361"/>
    <mergeCell ref="A362:B362"/>
    <mergeCell ref="A364:B364"/>
    <mergeCell ref="A366:B366"/>
    <mergeCell ref="O356:P356"/>
    <mergeCell ref="Q356:Q358"/>
    <mergeCell ref="D357:D358"/>
    <mergeCell ref="E357:F357"/>
    <mergeCell ref="G357:G358"/>
    <mergeCell ref="H357:H358"/>
    <mergeCell ref="I357:I358"/>
    <mergeCell ref="J357:J358"/>
    <mergeCell ref="K357:K358"/>
    <mergeCell ref="L357:L358"/>
    <mergeCell ref="A356:B358"/>
    <mergeCell ref="C356:C358"/>
    <mergeCell ref="D356:G356"/>
    <mergeCell ref="H356:J356"/>
    <mergeCell ref="K356:M356"/>
    <mergeCell ref="N356:N358"/>
    <mergeCell ref="M357:M358"/>
    <mergeCell ref="Q371:Q373"/>
    <mergeCell ref="D372:D373"/>
    <mergeCell ref="E372:F372"/>
    <mergeCell ref="G372:G373"/>
    <mergeCell ref="H372:H373"/>
    <mergeCell ref="I372:I373"/>
    <mergeCell ref="A367:B367"/>
    <mergeCell ref="A368:B368"/>
    <mergeCell ref="A369:B369"/>
    <mergeCell ref="A371:B373"/>
    <mergeCell ref="C371:C373"/>
    <mergeCell ref="D371:G371"/>
    <mergeCell ref="J372:J373"/>
    <mergeCell ref="K372:K373"/>
    <mergeCell ref="L372:L373"/>
    <mergeCell ref="M372:M373"/>
    <mergeCell ref="O372:O373"/>
    <mergeCell ref="P372:P373"/>
    <mergeCell ref="H371:J371"/>
    <mergeCell ref="K371:M371"/>
    <mergeCell ref="N371:N373"/>
    <mergeCell ref="O371:P371"/>
    <mergeCell ref="K384:K386"/>
    <mergeCell ref="L384:N385"/>
    <mergeCell ref="O384:O386"/>
    <mergeCell ref="P384:Q385"/>
    <mergeCell ref="R384:R386"/>
    <mergeCell ref="E385:G385"/>
    <mergeCell ref="H385:J385"/>
    <mergeCell ref="A382:B382"/>
    <mergeCell ref="A383:B383"/>
    <mergeCell ref="A384:B386"/>
    <mergeCell ref="C384:C386"/>
    <mergeCell ref="D384:D386"/>
    <mergeCell ref="E384:J384"/>
    <mergeCell ref="A411:B411"/>
    <mergeCell ref="A412:B412"/>
    <mergeCell ref="A413:A414"/>
    <mergeCell ref="A415:B415"/>
    <mergeCell ref="A416:B417"/>
    <mergeCell ref="C416:C417"/>
    <mergeCell ref="A407:B407"/>
    <mergeCell ref="A408:F408"/>
    <mergeCell ref="A409:B410"/>
    <mergeCell ref="C409:C410"/>
    <mergeCell ref="D409:D410"/>
    <mergeCell ref="E409:E410"/>
    <mergeCell ref="F409:F410"/>
    <mergeCell ref="Q421:Q423"/>
    <mergeCell ref="D422:D423"/>
    <mergeCell ref="E422:F422"/>
    <mergeCell ref="G422:G423"/>
    <mergeCell ref="H422:H423"/>
    <mergeCell ref="I422:I423"/>
    <mergeCell ref="D416:D417"/>
    <mergeCell ref="A418:B418"/>
    <mergeCell ref="A419:B419"/>
    <mergeCell ref="A420:B420"/>
    <mergeCell ref="A421:B423"/>
    <mergeCell ref="C421:C423"/>
    <mergeCell ref="D421:G421"/>
    <mergeCell ref="J422:J423"/>
    <mergeCell ref="K422:K423"/>
    <mergeCell ref="L422:L423"/>
    <mergeCell ref="M422:M423"/>
    <mergeCell ref="O422:O423"/>
    <mergeCell ref="P422:P423"/>
    <mergeCell ref="H421:J421"/>
    <mergeCell ref="K421:M421"/>
    <mergeCell ref="N421:N423"/>
    <mergeCell ref="O421:P421"/>
    <mergeCell ref="A449:B449"/>
    <mergeCell ref="A450:B450"/>
    <mergeCell ref="A451:B451"/>
    <mergeCell ref="A452:B452"/>
    <mergeCell ref="A453:B453"/>
    <mergeCell ref="A454:B454"/>
    <mergeCell ref="A424:A426"/>
    <mergeCell ref="A431:A433"/>
    <mergeCell ref="A434:A436"/>
    <mergeCell ref="A438:A440"/>
    <mergeCell ref="A441:A443"/>
    <mergeCell ref="A445:A447"/>
    <mergeCell ref="A462:B462"/>
    <mergeCell ref="A463:B463"/>
    <mergeCell ref="A466:A467"/>
    <mergeCell ref="A468:B468"/>
    <mergeCell ref="A470:B471"/>
    <mergeCell ref="C470:C471"/>
    <mergeCell ref="A455:B455"/>
    <mergeCell ref="A456:B456"/>
    <mergeCell ref="A457:B457"/>
    <mergeCell ref="A458:B458"/>
    <mergeCell ref="A459:B459"/>
    <mergeCell ref="A460:B460"/>
    <mergeCell ref="A477:A479"/>
    <mergeCell ref="A481:B481"/>
    <mergeCell ref="A482:B482"/>
    <mergeCell ref="A483:B483"/>
    <mergeCell ref="A486:B486"/>
    <mergeCell ref="A487:B487"/>
    <mergeCell ref="D470:I470"/>
    <mergeCell ref="J470:J471"/>
    <mergeCell ref="A472:B472"/>
    <mergeCell ref="A473:B473"/>
    <mergeCell ref="A474:B474"/>
    <mergeCell ref="A476:B476"/>
    <mergeCell ref="A496:B497"/>
    <mergeCell ref="C496:C497"/>
    <mergeCell ref="D496:D497"/>
    <mergeCell ref="E496:F496"/>
    <mergeCell ref="G496:I496"/>
    <mergeCell ref="A498:B498"/>
    <mergeCell ref="A488:B488"/>
    <mergeCell ref="A489:B489"/>
    <mergeCell ref="A490:B490"/>
    <mergeCell ref="A491:B491"/>
    <mergeCell ref="A492:B492"/>
    <mergeCell ref="A493:B493"/>
    <mergeCell ref="A506:B506"/>
    <mergeCell ref="A507:B507"/>
    <mergeCell ref="A508:B508"/>
    <mergeCell ref="A509:B509"/>
    <mergeCell ref="A510:B510"/>
    <mergeCell ref="A511:B511"/>
    <mergeCell ref="A499:B499"/>
    <mergeCell ref="A500:B500"/>
    <mergeCell ref="A501:B501"/>
    <mergeCell ref="A502:B502"/>
    <mergeCell ref="A504:B504"/>
    <mergeCell ref="A505:B505"/>
    <mergeCell ref="A520:B520"/>
    <mergeCell ref="A521:B521"/>
    <mergeCell ref="A522:B522"/>
    <mergeCell ref="A523:B523"/>
    <mergeCell ref="A524:B524"/>
    <mergeCell ref="A526:B526"/>
    <mergeCell ref="A513:B513"/>
    <mergeCell ref="A514:B514"/>
    <mergeCell ref="A515:B515"/>
    <mergeCell ref="A517:B517"/>
    <mergeCell ref="A518:B518"/>
    <mergeCell ref="A519:B519"/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3:B533"/>
  </mergeCells>
  <dataValidations count="1">
    <dataValidation allowBlank="1" showInputMessage="1" showErrorMessage="1" errorTitle="ERROR" error="Por favor ingrese solo Números." sqref="B517:B518 H497:I503 B487:B497 B540 A535:A539 A508 A512 A516:A525 A532 C1:D503 C504:XFD508 N509:XFD1048576 A541:M1048576 B354:B382 B384:B448 B450:B461 A441:A503 J1:XFD503 B463:B485 A1:A438 H1:I495 E1:F495 C509:M539 B1:B352 E497:F503 G1:G503" xr:uid="{10F5082B-EA39-44DF-84E2-88AD76A39D7D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540"/>
  <sheetViews>
    <sheetView workbookViewId="0">
      <selection activeCell="G9" sqref="G9"/>
    </sheetView>
  </sheetViews>
  <sheetFormatPr baseColWidth="10" defaultColWidth="11.42578125" defaultRowHeight="10.5" x14ac:dyDescent="0.15"/>
  <cols>
    <col min="1" max="1" width="15.85546875" style="5" customWidth="1"/>
    <col min="2" max="2" width="86.42578125" style="4" customWidth="1"/>
    <col min="3" max="3" width="21.85546875" style="5" customWidth="1"/>
    <col min="4" max="4" width="19" style="5" customWidth="1"/>
    <col min="5" max="5" width="18.5703125" style="5" customWidth="1"/>
    <col min="6" max="6" width="18.42578125" style="5" customWidth="1"/>
    <col min="7" max="7" width="16.85546875" style="5" customWidth="1"/>
    <col min="8" max="13" width="15.7109375" style="5" customWidth="1"/>
    <col min="14" max="18" width="12.7109375" style="5" customWidth="1"/>
    <col min="19" max="25" width="11.42578125" style="5"/>
    <col min="26" max="26" width="5.28515625" style="5" customWidth="1"/>
    <col min="27" max="27" width="13.5703125" style="5" hidden="1" customWidth="1"/>
    <col min="28" max="28" width="11.42578125" style="5" hidden="1" customWidth="1"/>
    <col min="29" max="16384" width="11.42578125" style="5"/>
  </cols>
  <sheetData>
    <row r="1" spans="1:14" s="3" customFormat="1" ht="15" customHeight="1" x14ac:dyDescent="0.15">
      <c r="A1" s="1" t="s">
        <v>1</v>
      </c>
      <c r="B1" s="2"/>
    </row>
    <row r="2" spans="1:14" s="3" customFormat="1" ht="15" customHeight="1" x14ac:dyDescent="0.15">
      <c r="A2" s="1" t="str">
        <f>CONCATENATE("COMUNA: ",[17]NOMBRE!B2," - ","( ",[17]NOMBRE!C2,[17]NOMBRE!D2,[17]NOMBRE!E2,[17]NOMBRE!F2,[17]NOMBRE!G2," )")</f>
        <v>COMUNA: LINARES - ( 07401 )</v>
      </c>
      <c r="B2" s="2"/>
    </row>
    <row r="3" spans="1:14" ht="15" customHeight="1" x14ac:dyDescent="0.15">
      <c r="A3" s="1" t="str">
        <f>CONCATENATE("ESTABLECIMIENTO/ESTRATEGIA: ",[17]NOMBRE!B3," - ","( ",[17]NOMBRE!C3,[17]NOMBRE!D3,[17]NOMBRE!E3,[17]NOMBRE!F3,[17]NOMBRE!G3,[17]NOMBRE!H3," )")</f>
        <v>ESTABLECIMIENTO/ESTRATEGIA: HOSPITAL PRESIDENTE CARLOS IBAÑEZ DEL CAMPO - ( 116108 )</v>
      </c>
    </row>
    <row r="4" spans="1:14" ht="15" customHeight="1" x14ac:dyDescent="0.15">
      <c r="A4" s="1" t="str">
        <f>CONCATENATE("MES: ",[17]NOMBRE!B6," - ","( ",[17]NOMBRE!C6,[17]NOMBRE!D6," )")</f>
        <v>MES: NOVIEMBRE - ( 11 )</v>
      </c>
    </row>
    <row r="5" spans="1:14" s="3" customFormat="1" ht="15" customHeight="1" x14ac:dyDescent="0.15">
      <c r="A5" s="1" t="str">
        <f>CONCATENATE("AÑO: ",[17]NOMBRE!B7)</f>
        <v>AÑO: 2018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ht="14.25" customHeight="1" x14ac:dyDescent="0.2">
      <c r="A6" s="1"/>
      <c r="B6" s="6"/>
      <c r="C6" s="8"/>
      <c r="D6" s="8" t="s">
        <v>2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2" customFormat="1" ht="14.25" customHeight="1" x14ac:dyDescent="0.15">
      <c r="A7" s="9" t="s">
        <v>3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3" customFormat="1" ht="15.95" customHeight="1" x14ac:dyDescent="0.15">
      <c r="A8" s="860" t="s">
        <v>4</v>
      </c>
      <c r="B8" s="860"/>
      <c r="C8" s="860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5.1" customHeight="1" x14ac:dyDescent="0.15">
      <c r="A9" s="13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7"/>
      <c r="G9" s="533">
        <f>E69+E72+E86+E102+H124+E159+E164+E201+E255+E263+E273+E279+E286+E320+E323</f>
        <v>880117145</v>
      </c>
      <c r="H9" s="7"/>
      <c r="I9" s="7"/>
      <c r="J9" s="7"/>
      <c r="K9" s="7"/>
      <c r="L9" s="7"/>
      <c r="M9" s="7"/>
      <c r="N9" s="7"/>
    </row>
    <row r="10" spans="1:14" s="3" customFormat="1" ht="20.100000000000001" customHeight="1" x14ac:dyDescent="0.15">
      <c r="A10" s="15"/>
      <c r="B10" s="16" t="s">
        <v>10</v>
      </c>
      <c r="C10" s="17">
        <f>SUM(C11:C23)</f>
        <v>12642</v>
      </c>
      <c r="D10" s="18">
        <f>SUM(D11:D23)</f>
        <v>12344</v>
      </c>
      <c r="E10" s="19">
        <f>SUM(E11:E23)</f>
        <v>124926290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ht="15" customHeight="1" x14ac:dyDescent="0.15">
      <c r="A11" s="20" t="s">
        <v>11</v>
      </c>
      <c r="B11" s="21" t="s">
        <v>12</v>
      </c>
      <c r="C11" s="22">
        <f>[17]B!C5</f>
        <v>0</v>
      </c>
      <c r="D11" s="23">
        <f>[17]B!E5</f>
        <v>0</v>
      </c>
      <c r="E11" s="24">
        <f>[17]B!AL5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ht="15" customHeight="1" x14ac:dyDescent="0.15">
      <c r="A12" s="25" t="s">
        <v>13</v>
      </c>
      <c r="B12" s="26" t="s">
        <v>14</v>
      </c>
      <c r="C12" s="22">
        <f>[17]B!C6</f>
        <v>0</v>
      </c>
      <c r="D12" s="23">
        <f>[17]B!E6</f>
        <v>0</v>
      </c>
      <c r="E12" s="24">
        <f>[17]B!AL6</f>
        <v>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ht="15" customHeight="1" x14ac:dyDescent="0.15">
      <c r="A13" s="25" t="s">
        <v>15</v>
      </c>
      <c r="B13" s="26" t="s">
        <v>16</v>
      </c>
      <c r="C13" s="22">
        <f>[17]B!C7</f>
        <v>5372</v>
      </c>
      <c r="D13" s="23">
        <f>[17]B!E7</f>
        <v>5150</v>
      </c>
      <c r="E13" s="24">
        <f>[17]B!AL7</f>
        <v>65456500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5" customHeight="1" x14ac:dyDescent="0.15">
      <c r="A14" s="25" t="s">
        <v>17</v>
      </c>
      <c r="B14" s="26" t="s">
        <v>18</v>
      </c>
      <c r="C14" s="22">
        <f>[17]B!C8</f>
        <v>0</v>
      </c>
      <c r="D14" s="23">
        <f>[17]B!E8</f>
        <v>0</v>
      </c>
      <c r="E14" s="24">
        <f>[17]B!AL8</f>
        <v>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ht="15" customHeight="1" x14ac:dyDescent="0.15">
      <c r="A15" s="25" t="s">
        <v>19</v>
      </c>
      <c r="B15" s="26" t="s">
        <v>20</v>
      </c>
      <c r="C15" s="22">
        <f>[17]B!C9</f>
        <v>0</v>
      </c>
      <c r="D15" s="23">
        <f>[17]B!E9</f>
        <v>0</v>
      </c>
      <c r="E15" s="24">
        <f>[17]B!AL9</f>
        <v>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ht="15" customHeight="1" x14ac:dyDescent="0.15">
      <c r="A16" s="25" t="s">
        <v>21</v>
      </c>
      <c r="B16" s="26" t="s">
        <v>22</v>
      </c>
      <c r="C16" s="22">
        <f>[17]B!C10</f>
        <v>0</v>
      </c>
      <c r="D16" s="23">
        <f>[17]B!E10</f>
        <v>0</v>
      </c>
      <c r="E16" s="24">
        <f>[17]B!AL10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ht="15" customHeight="1" x14ac:dyDescent="0.15">
      <c r="A17" s="25" t="s">
        <v>23</v>
      </c>
      <c r="B17" s="26" t="s">
        <v>24</v>
      </c>
      <c r="C17" s="22">
        <f>[17]B!C11</f>
        <v>230</v>
      </c>
      <c r="D17" s="23">
        <f>[17]B!E11</f>
        <v>154</v>
      </c>
      <c r="E17" s="24">
        <f>[17]B!AL11</f>
        <v>2453220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ht="24" customHeight="1" x14ac:dyDescent="0.15">
      <c r="A18" s="25" t="s">
        <v>25</v>
      </c>
      <c r="B18" s="26" t="s">
        <v>26</v>
      </c>
      <c r="C18" s="22">
        <f>[17]B!C12</f>
        <v>0</v>
      </c>
      <c r="D18" s="23">
        <f>[17]B!E12</f>
        <v>0</v>
      </c>
      <c r="E18" s="24">
        <f>[17]B!AL12</f>
        <v>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ht="24" customHeight="1" x14ac:dyDescent="0.15">
      <c r="A19" s="25" t="s">
        <v>27</v>
      </c>
      <c r="B19" s="26" t="s">
        <v>28</v>
      </c>
      <c r="C19" s="22">
        <f>[17]B!C13</f>
        <v>0</v>
      </c>
      <c r="D19" s="23">
        <f>[17]B!E13</f>
        <v>0</v>
      </c>
      <c r="E19" s="24">
        <f>[17]B!AL13</f>
        <v>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ht="24" customHeight="1" x14ac:dyDescent="0.15">
      <c r="A20" s="25" t="s">
        <v>29</v>
      </c>
      <c r="B20" s="26" t="s">
        <v>30</v>
      </c>
      <c r="C20" s="22">
        <f>[17]B!C14</f>
        <v>0</v>
      </c>
      <c r="D20" s="23">
        <f>[17]B!E14</f>
        <v>0</v>
      </c>
      <c r="E20" s="24">
        <f>[17]B!AL14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ht="24" customHeight="1" x14ac:dyDescent="0.15">
      <c r="A21" s="25" t="s">
        <v>31</v>
      </c>
      <c r="B21" s="26" t="s">
        <v>32</v>
      </c>
      <c r="C21" s="22">
        <f>[17]B!C15</f>
        <v>2359</v>
      </c>
      <c r="D21" s="23">
        <f>[17]B!E15</f>
        <v>2359</v>
      </c>
      <c r="E21" s="24">
        <f>[17]B!AL15</f>
        <v>15144780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ht="24" customHeight="1" x14ac:dyDescent="0.15">
      <c r="A22" s="25" t="s">
        <v>33</v>
      </c>
      <c r="B22" s="27" t="s">
        <v>34</v>
      </c>
      <c r="C22" s="22">
        <f>[17]B!C16</f>
        <v>1539</v>
      </c>
      <c r="D22" s="23">
        <f>[17]B!E16</f>
        <v>1539</v>
      </c>
      <c r="E22" s="24">
        <f>[17]B!AL16</f>
        <v>11865690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ht="24" customHeight="1" x14ac:dyDescent="0.15">
      <c r="A23" s="25" t="s">
        <v>35</v>
      </c>
      <c r="B23" s="26" t="s">
        <v>36</v>
      </c>
      <c r="C23" s="22">
        <f>[17]B!C17</f>
        <v>3142</v>
      </c>
      <c r="D23" s="23">
        <f>[17]B!E17</f>
        <v>3142</v>
      </c>
      <c r="E23" s="24">
        <f>[17]B!AL17</f>
        <v>30006100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ht="15" customHeight="1" x14ac:dyDescent="0.15">
      <c r="A24" s="25" t="s">
        <v>37</v>
      </c>
      <c r="B24" s="26" t="s">
        <v>38</v>
      </c>
      <c r="C24" s="22">
        <f>[17]B!C988</f>
        <v>8</v>
      </c>
      <c r="D24" s="23">
        <f>[17]B!E988</f>
        <v>8</v>
      </c>
      <c r="E24" s="24">
        <f>[17]B!AL988</f>
        <v>258400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ht="21.75" customHeight="1" x14ac:dyDescent="0.15">
      <c r="A25" s="28"/>
      <c r="B25" s="29" t="s">
        <v>39</v>
      </c>
      <c r="C25" s="30">
        <f>SUM(C26:C31)</f>
        <v>0</v>
      </c>
      <c r="D25" s="31"/>
      <c r="E25" s="32"/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ht="15" customHeight="1" x14ac:dyDescent="0.15">
      <c r="A26" s="25" t="s">
        <v>40</v>
      </c>
      <c r="B26" s="26" t="s">
        <v>41</v>
      </c>
      <c r="C26" s="33">
        <f>[17]B!C19</f>
        <v>0</v>
      </c>
      <c r="D26" s="34"/>
      <c r="E26" s="35"/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ht="15" customHeight="1" x14ac:dyDescent="0.15">
      <c r="A27" s="36"/>
      <c r="B27" s="26" t="s">
        <v>42</v>
      </c>
      <c r="C27" s="33">
        <f>[17]B!C20</f>
        <v>0</v>
      </c>
      <c r="D27" s="34"/>
      <c r="E27" s="35"/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ht="15" customHeight="1" x14ac:dyDescent="0.15">
      <c r="A28" s="25"/>
      <c r="B28" s="26" t="s">
        <v>43</v>
      </c>
      <c r="C28" s="33">
        <f>[17]B!C21</f>
        <v>0</v>
      </c>
      <c r="D28" s="34"/>
      <c r="E28" s="35"/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ht="15" customHeight="1" x14ac:dyDescent="0.15">
      <c r="A29" s="37"/>
      <c r="B29" s="26" t="s">
        <v>44</v>
      </c>
      <c r="C29" s="33">
        <f>[17]B!C22</f>
        <v>0</v>
      </c>
      <c r="D29" s="34"/>
      <c r="E29" s="35"/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ht="15" customHeight="1" x14ac:dyDescent="0.15">
      <c r="A30" s="37"/>
      <c r="B30" s="26" t="s">
        <v>45</v>
      </c>
      <c r="C30" s="33">
        <f>[17]B!C23</f>
        <v>0</v>
      </c>
      <c r="D30" s="34"/>
      <c r="E30" s="35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ht="15" customHeight="1" x14ac:dyDescent="0.15">
      <c r="A31" s="38">
        <v>101308</v>
      </c>
      <c r="B31" s="26" t="s">
        <v>46</v>
      </c>
      <c r="C31" s="33">
        <f>[17]B!C24</f>
        <v>0</v>
      </c>
      <c r="D31" s="34"/>
      <c r="E31" s="35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ht="20.100000000000001" customHeight="1" x14ac:dyDescent="0.15">
      <c r="A32" s="39"/>
      <c r="B32" s="40" t="s">
        <v>47</v>
      </c>
      <c r="C32" s="41">
        <f>SUM(C33:C43)</f>
        <v>4640</v>
      </c>
      <c r="D32" s="42">
        <f t="shared" ref="D32:E32" si="0">SUM(D33:D43)</f>
        <v>4635</v>
      </c>
      <c r="E32" s="42">
        <f t="shared" si="0"/>
        <v>10758830</v>
      </c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5" customHeight="1" x14ac:dyDescent="0.15">
      <c r="A33" s="20" t="s">
        <v>48</v>
      </c>
      <c r="B33" s="21" t="s">
        <v>49</v>
      </c>
      <c r="C33" s="43">
        <f>[17]B!$C$28</f>
        <v>2036</v>
      </c>
      <c r="D33" s="43">
        <f>[17]B!$E$28</f>
        <v>2031</v>
      </c>
      <c r="E33" s="44">
        <f>[17]B!$AL$28</f>
        <v>2538750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ht="15" customHeight="1" x14ac:dyDescent="0.15">
      <c r="A34" s="25" t="s">
        <v>50</v>
      </c>
      <c r="B34" s="26" t="s">
        <v>51</v>
      </c>
      <c r="C34" s="33">
        <f>[17]B!$C$29</f>
        <v>0</v>
      </c>
      <c r="D34" s="33">
        <f>[17]B!$E$29</f>
        <v>0</v>
      </c>
      <c r="E34" s="45">
        <f>[17]B!$AL$29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ht="15" customHeight="1" x14ac:dyDescent="0.15">
      <c r="A35" s="25" t="s">
        <v>52</v>
      </c>
      <c r="B35" s="26" t="s">
        <v>53</v>
      </c>
      <c r="C35" s="33">
        <f>[17]B!$C$30</f>
        <v>0</v>
      </c>
      <c r="D35" s="33">
        <f>[17]B!$E$30</f>
        <v>0</v>
      </c>
      <c r="E35" s="45">
        <f>[17]B!$AL$30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5" customHeight="1" x14ac:dyDescent="0.15">
      <c r="A36" s="25" t="s">
        <v>54</v>
      </c>
      <c r="B36" s="26" t="s">
        <v>55</v>
      </c>
      <c r="C36" s="33">
        <f>[17]B!$C$31</f>
        <v>62</v>
      </c>
      <c r="D36" s="33">
        <f>[17]B!$E$31</f>
        <v>62</v>
      </c>
      <c r="E36" s="45">
        <f>[17]B!$AL$31</f>
        <v>105400</v>
      </c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5" customHeight="1" x14ac:dyDescent="0.15">
      <c r="A37" s="25" t="s">
        <v>56</v>
      </c>
      <c r="B37" s="26" t="s">
        <v>57</v>
      </c>
      <c r="C37" s="33">
        <f>[17]B!$C$32</f>
        <v>1458</v>
      </c>
      <c r="D37" s="33">
        <f>[17]B!$E$32</f>
        <v>1458</v>
      </c>
      <c r="E37" s="45">
        <f>[17]B!$AL$32</f>
        <v>1997460</v>
      </c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5" customHeight="1" x14ac:dyDescent="0.15">
      <c r="A38" s="25" t="s">
        <v>58</v>
      </c>
      <c r="B38" s="26" t="s">
        <v>59</v>
      </c>
      <c r="C38" s="33">
        <f>[17]B!$C$33</f>
        <v>0</v>
      </c>
      <c r="D38" s="33">
        <f>[17]B!$E$33</f>
        <v>0</v>
      </c>
      <c r="E38" s="45">
        <f>[17]B!$AL$33</f>
        <v>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5" customHeight="1" x14ac:dyDescent="0.15">
      <c r="A39" s="25" t="s">
        <v>60</v>
      </c>
      <c r="B39" s="26" t="s">
        <v>61</v>
      </c>
      <c r="C39" s="33">
        <f>[17]B!$C$984</f>
        <v>247</v>
      </c>
      <c r="D39" s="33">
        <f>[17]B!$E$984</f>
        <v>247</v>
      </c>
      <c r="E39" s="45">
        <f>[17]B!$AL$984</f>
        <v>755820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5" customHeight="1" x14ac:dyDescent="0.15">
      <c r="A40" s="25" t="s">
        <v>62</v>
      </c>
      <c r="B40" s="26" t="s">
        <v>63</v>
      </c>
      <c r="C40" s="33">
        <f>[17]B!$C$985</f>
        <v>355</v>
      </c>
      <c r="D40" s="33">
        <f>[17]B!$E$985</f>
        <v>355</v>
      </c>
      <c r="E40" s="45">
        <f>[17]B!$AL$985</f>
        <v>1086300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5" customHeight="1" x14ac:dyDescent="0.15">
      <c r="A41" s="25" t="s">
        <v>64</v>
      </c>
      <c r="B41" s="26" t="s">
        <v>65</v>
      </c>
      <c r="C41" s="33">
        <f>[17]B!$C$986</f>
        <v>15</v>
      </c>
      <c r="D41" s="33">
        <f>[17]B!$E$986</f>
        <v>15</v>
      </c>
      <c r="E41" s="45">
        <f>[17]B!$AL$986</f>
        <v>182400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5" customHeight="1" x14ac:dyDescent="0.15">
      <c r="A42" s="25" t="s">
        <v>66</v>
      </c>
      <c r="B42" s="26" t="s">
        <v>67</v>
      </c>
      <c r="C42" s="33">
        <f>[17]B!$C$987</f>
        <v>70</v>
      </c>
      <c r="D42" s="33">
        <f>[17]B!$E$987</f>
        <v>70</v>
      </c>
      <c r="E42" s="45">
        <f>[17]B!$AL$987</f>
        <v>996100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5" customHeight="1" x14ac:dyDescent="0.15">
      <c r="A43" s="25" t="s">
        <v>68</v>
      </c>
      <c r="B43" s="26" t="s">
        <v>69</v>
      </c>
      <c r="C43" s="33">
        <f>[17]B!$C$983</f>
        <v>397</v>
      </c>
      <c r="D43" s="33">
        <f>[17]B!$E$983</f>
        <v>397</v>
      </c>
      <c r="E43" s="45">
        <f>[17]B!$AL$983</f>
        <v>3096600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5" customHeight="1" x14ac:dyDescent="0.15">
      <c r="A44" s="28"/>
      <c r="B44" s="29" t="s">
        <v>39</v>
      </c>
      <c r="C44" s="46">
        <f>SUM(C45:C49)</f>
        <v>242</v>
      </c>
      <c r="D44" s="46"/>
      <c r="E44" s="4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5" customHeight="1" x14ac:dyDescent="0.15">
      <c r="A45" s="48"/>
      <c r="B45" s="26" t="s">
        <v>70</v>
      </c>
      <c r="C45" s="33">
        <f>[17]B!$C$35</f>
        <v>242</v>
      </c>
      <c r="D45" s="49"/>
      <c r="E45" s="50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5" customHeight="1" x14ac:dyDescent="0.15">
      <c r="A46" s="48"/>
      <c r="B46" s="26" t="s">
        <v>71</v>
      </c>
      <c r="C46" s="33">
        <f>[17]B!$C$36</f>
        <v>0</v>
      </c>
      <c r="D46" s="49"/>
      <c r="E46" s="50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5" customHeight="1" x14ac:dyDescent="0.15">
      <c r="A47" s="48"/>
      <c r="B47" s="26" t="s">
        <v>72</v>
      </c>
      <c r="C47" s="33">
        <f>[17]B!$C$37</f>
        <v>0</v>
      </c>
      <c r="D47" s="49"/>
      <c r="E47" s="50"/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ht="15" customHeight="1" x14ac:dyDescent="0.15">
      <c r="A48" s="48"/>
      <c r="B48" s="26" t="s">
        <v>73</v>
      </c>
      <c r="C48" s="33">
        <f>[17]B!$C$38</f>
        <v>0</v>
      </c>
      <c r="D48" s="49"/>
      <c r="E48" s="50"/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ht="15" customHeight="1" x14ac:dyDescent="0.15">
      <c r="A49" s="51"/>
      <c r="B49" s="52" t="s">
        <v>74</v>
      </c>
      <c r="C49" s="53">
        <f>[17]B!$C$39</f>
        <v>0</v>
      </c>
      <c r="D49" s="49"/>
      <c r="E49" s="50"/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ht="20.100000000000001" customHeight="1" x14ac:dyDescent="0.15">
      <c r="A50" s="39"/>
      <c r="B50" s="40" t="s">
        <v>75</v>
      </c>
      <c r="C50" s="41">
        <f>SUM(C51:C52)</f>
        <v>0</v>
      </c>
      <c r="D50" s="42">
        <f>SUM(D51:D52)</f>
        <v>0</v>
      </c>
      <c r="E50" s="54">
        <f>SUM(E51:E52)</f>
        <v>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ht="15" customHeight="1" x14ac:dyDescent="0.15">
      <c r="A51" s="20" t="s">
        <v>76</v>
      </c>
      <c r="B51" s="21" t="s">
        <v>77</v>
      </c>
      <c r="C51" s="55">
        <f>[17]B!$C$989</f>
        <v>0</v>
      </c>
      <c r="D51" s="55">
        <f>[17]B!$E$989</f>
        <v>0</v>
      </c>
      <c r="E51" s="56">
        <f>[17]B!$AL$989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ht="15" customHeight="1" x14ac:dyDescent="0.15">
      <c r="A52" s="25" t="s">
        <v>78</v>
      </c>
      <c r="B52" s="26" t="s">
        <v>79</v>
      </c>
      <c r="C52" s="57">
        <f>[17]B!$C$990</f>
        <v>0</v>
      </c>
      <c r="D52" s="57">
        <f>[17]B!$E$990</f>
        <v>0</v>
      </c>
      <c r="E52" s="58">
        <f>[17]B!$AL$990</f>
        <v>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ht="15" customHeight="1" x14ac:dyDescent="0.15">
      <c r="A53" s="28"/>
      <c r="B53" s="59" t="s">
        <v>80</v>
      </c>
      <c r="C53" s="60">
        <f>C54</f>
        <v>0</v>
      </c>
      <c r="D53" s="60"/>
      <c r="E53" s="61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ht="24" customHeight="1" x14ac:dyDescent="0.15">
      <c r="A54" s="25" t="s">
        <v>81</v>
      </c>
      <c r="B54" s="52" t="s">
        <v>82</v>
      </c>
      <c r="C54" s="53">
        <f>[17]B!$C$961</f>
        <v>0</v>
      </c>
      <c r="D54" s="49"/>
      <c r="E54" s="5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ht="20.100000000000001" customHeight="1" x14ac:dyDescent="0.15">
      <c r="A55" s="62"/>
      <c r="B55" s="40" t="s">
        <v>83</v>
      </c>
      <c r="C55" s="41">
        <f>SUM(C56:C59)</f>
        <v>1259</v>
      </c>
      <c r="D55" s="42">
        <f>SUM(D56:D59)</f>
        <v>1259</v>
      </c>
      <c r="E55" s="54">
        <f>SUM(E56:E59)</f>
        <v>2458490</v>
      </c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ht="15" customHeight="1" x14ac:dyDescent="0.15">
      <c r="A56" s="20" t="s">
        <v>84</v>
      </c>
      <c r="B56" s="21" t="s">
        <v>85</v>
      </c>
      <c r="C56" s="55">
        <f>[17]B!$C$43</f>
        <v>37</v>
      </c>
      <c r="D56" s="55">
        <f>[17]B!$E$43</f>
        <v>37</v>
      </c>
      <c r="E56" s="56">
        <f>[17]B!$AL$43</f>
        <v>152070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ht="15" customHeight="1" x14ac:dyDescent="0.15">
      <c r="A57" s="25" t="s">
        <v>86</v>
      </c>
      <c r="B57" s="26" t="s">
        <v>87</v>
      </c>
      <c r="C57" s="57">
        <f>[17]B!$C$44</f>
        <v>850</v>
      </c>
      <c r="D57" s="57">
        <f>[17]B!$E$44</f>
        <v>850</v>
      </c>
      <c r="E57" s="58">
        <f>[17]B!$AL$44</f>
        <v>1921000</v>
      </c>
      <c r="F57" s="7"/>
      <c r="G57" s="7"/>
      <c r="H57" s="7"/>
      <c r="I57" s="7"/>
      <c r="J57" s="7"/>
      <c r="K57" s="7"/>
      <c r="L57" s="7"/>
      <c r="M57" s="7"/>
      <c r="N57" s="7"/>
    </row>
    <row r="58" spans="1:14" s="3" customFormat="1" ht="15" customHeight="1" x14ac:dyDescent="0.15">
      <c r="A58" s="25" t="s">
        <v>88</v>
      </c>
      <c r="B58" s="26" t="s">
        <v>89</v>
      </c>
      <c r="C58" s="57">
        <f>[17]B!$C$45</f>
        <v>82</v>
      </c>
      <c r="D58" s="57">
        <f>[17]B!$E$45</f>
        <v>82</v>
      </c>
      <c r="E58" s="58">
        <f>[17]B!$AL$45</f>
        <v>185320</v>
      </c>
      <c r="F58" s="7"/>
      <c r="G58" s="7"/>
      <c r="H58" s="7"/>
      <c r="I58" s="7"/>
      <c r="J58" s="7"/>
      <c r="K58" s="7"/>
      <c r="L58" s="7"/>
      <c r="M58" s="7"/>
      <c r="N58" s="7"/>
    </row>
    <row r="59" spans="1:14" s="3" customFormat="1" ht="15" customHeight="1" x14ac:dyDescent="0.15">
      <c r="A59" s="25" t="s">
        <v>90</v>
      </c>
      <c r="B59" s="26" t="s">
        <v>91</v>
      </c>
      <c r="C59" s="57">
        <f>[17]B!$C$46</f>
        <v>290</v>
      </c>
      <c r="D59" s="57">
        <f>[17]B!$E$46</f>
        <v>290</v>
      </c>
      <c r="E59" s="58">
        <f>[17]B!$AL$46</f>
        <v>200100</v>
      </c>
      <c r="F59" s="7"/>
      <c r="G59" s="7"/>
      <c r="H59" s="7"/>
      <c r="I59" s="7"/>
      <c r="J59" s="7"/>
      <c r="K59" s="7"/>
      <c r="L59" s="7"/>
      <c r="M59" s="7"/>
      <c r="N59" s="7"/>
    </row>
    <row r="60" spans="1:14" s="3" customFormat="1" ht="15" customHeight="1" x14ac:dyDescent="0.15">
      <c r="A60" s="63"/>
      <c r="B60" s="59" t="s">
        <v>92</v>
      </c>
      <c r="C60" s="64">
        <f>C61</f>
        <v>0</v>
      </c>
      <c r="D60" s="60"/>
      <c r="E60" s="61"/>
      <c r="F60" s="7"/>
      <c r="G60" s="7"/>
      <c r="H60" s="7"/>
      <c r="I60" s="7"/>
      <c r="J60" s="7"/>
      <c r="K60" s="7"/>
      <c r="L60" s="7"/>
      <c r="M60" s="7"/>
      <c r="N60" s="7"/>
    </row>
    <row r="61" spans="1:14" s="3" customFormat="1" ht="15" customHeight="1" x14ac:dyDescent="0.15">
      <c r="A61" s="38"/>
      <c r="B61" s="52" t="s">
        <v>93</v>
      </c>
      <c r="C61" s="65">
        <f>[17]B!$C$48</f>
        <v>0</v>
      </c>
      <c r="D61" s="49"/>
      <c r="E61" s="50"/>
      <c r="F61" s="7"/>
      <c r="G61" s="7"/>
      <c r="H61" s="7"/>
      <c r="I61" s="7"/>
      <c r="J61" s="7"/>
      <c r="K61" s="7"/>
      <c r="L61" s="7"/>
      <c r="M61" s="7"/>
      <c r="N61" s="7"/>
    </row>
    <row r="62" spans="1:14" s="3" customFormat="1" ht="20.100000000000001" customHeight="1" x14ac:dyDescent="0.15">
      <c r="A62" s="62"/>
      <c r="B62" s="40" t="s">
        <v>94</v>
      </c>
      <c r="C62" s="41">
        <f>SUM(C63:C65)</f>
        <v>662</v>
      </c>
      <c r="D62" s="42">
        <f>SUM(D63:D65)</f>
        <v>662</v>
      </c>
      <c r="E62" s="54">
        <f>SUM(E63:E65)</f>
        <v>1034410</v>
      </c>
      <c r="F62" s="7"/>
      <c r="G62" s="7"/>
      <c r="H62" s="7"/>
      <c r="I62" s="7"/>
      <c r="J62" s="7"/>
      <c r="K62" s="7"/>
      <c r="L62" s="7"/>
      <c r="M62" s="7"/>
      <c r="N62" s="7"/>
    </row>
    <row r="63" spans="1:14" s="3" customFormat="1" ht="15" customHeight="1" x14ac:dyDescent="0.15">
      <c r="A63" s="20" t="s">
        <v>95</v>
      </c>
      <c r="B63" s="21" t="s">
        <v>96</v>
      </c>
      <c r="C63" s="55">
        <f>[17]B!$C$52</f>
        <v>326</v>
      </c>
      <c r="D63" s="55">
        <f>[17]B!$E$52</f>
        <v>326</v>
      </c>
      <c r="E63" s="56">
        <f>[17]B!$AL$52</f>
        <v>638960</v>
      </c>
      <c r="F63" s="7"/>
      <c r="G63" s="7"/>
      <c r="H63" s="7"/>
      <c r="I63" s="7"/>
      <c r="J63" s="7"/>
      <c r="K63" s="7"/>
      <c r="L63" s="7"/>
      <c r="M63" s="7"/>
      <c r="N63" s="7"/>
    </row>
    <row r="64" spans="1:14" s="3" customFormat="1" ht="15" customHeight="1" x14ac:dyDescent="0.15">
      <c r="A64" s="25" t="s">
        <v>97</v>
      </c>
      <c r="B64" s="26" t="s">
        <v>98</v>
      </c>
      <c r="C64" s="57">
        <f>[17]B!$C$53</f>
        <v>19</v>
      </c>
      <c r="D64" s="57">
        <f>[17]B!$E$53</f>
        <v>19</v>
      </c>
      <c r="E64" s="58">
        <f>[17]B!$AL$53</f>
        <v>37240</v>
      </c>
      <c r="F64" s="7"/>
      <c r="G64" s="7"/>
      <c r="H64" s="7"/>
      <c r="I64" s="7"/>
      <c r="J64" s="7"/>
      <c r="K64" s="7"/>
      <c r="L64" s="7"/>
      <c r="M64" s="7"/>
      <c r="N64" s="7"/>
    </row>
    <row r="65" spans="1:14" s="3" customFormat="1" ht="15" customHeight="1" x14ac:dyDescent="0.15">
      <c r="A65" s="25" t="s">
        <v>99</v>
      </c>
      <c r="B65" s="26" t="s">
        <v>100</v>
      </c>
      <c r="C65" s="57">
        <f>[17]B!$C$54</f>
        <v>317</v>
      </c>
      <c r="D65" s="57">
        <f>[17]B!$E$54</f>
        <v>317</v>
      </c>
      <c r="E65" s="58">
        <f>[17]B!$AL$54</f>
        <v>358210</v>
      </c>
      <c r="F65" s="7"/>
      <c r="G65" s="7"/>
      <c r="H65" s="7"/>
      <c r="I65" s="7"/>
      <c r="J65" s="7"/>
      <c r="K65" s="7"/>
      <c r="L65" s="7"/>
      <c r="M65" s="7"/>
      <c r="N65" s="7"/>
    </row>
    <row r="66" spans="1:14" s="3" customFormat="1" ht="15" customHeight="1" x14ac:dyDescent="0.15">
      <c r="A66" s="28"/>
      <c r="B66" s="29" t="s">
        <v>101</v>
      </c>
      <c r="C66" s="66">
        <f>SUM(C67:C68)</f>
        <v>11</v>
      </c>
      <c r="D66" s="66"/>
      <c r="E66" s="67"/>
      <c r="F66" s="7"/>
      <c r="G66" s="7"/>
      <c r="H66" s="7"/>
      <c r="I66" s="7"/>
      <c r="J66" s="7"/>
      <c r="K66" s="7"/>
      <c r="L66" s="7"/>
      <c r="M66" s="7"/>
      <c r="N66" s="7"/>
    </row>
    <row r="67" spans="1:14" s="3" customFormat="1" ht="15" customHeight="1" x14ac:dyDescent="0.15">
      <c r="A67" s="48"/>
      <c r="B67" s="26" t="s">
        <v>102</v>
      </c>
      <c r="C67" s="57">
        <f xml:space="preserve"> [17]B!$C$56</f>
        <v>11</v>
      </c>
      <c r="D67" s="49"/>
      <c r="E67" s="68"/>
      <c r="F67" s="7"/>
      <c r="G67" s="7"/>
      <c r="H67" s="7"/>
      <c r="I67" s="7"/>
      <c r="J67" s="7"/>
      <c r="K67" s="7"/>
      <c r="L67" s="7"/>
      <c r="M67" s="7"/>
      <c r="N67" s="7"/>
    </row>
    <row r="68" spans="1:14" s="3" customFormat="1" ht="15" customHeight="1" x14ac:dyDescent="0.15">
      <c r="A68" s="51"/>
      <c r="B68" s="52" t="s">
        <v>103</v>
      </c>
      <c r="C68" s="65">
        <f>[17]B!$C$57</f>
        <v>0</v>
      </c>
      <c r="D68" s="69"/>
      <c r="E68" s="70"/>
      <c r="F68" s="7"/>
      <c r="G68" s="7"/>
      <c r="H68" s="7"/>
      <c r="I68" s="7"/>
      <c r="J68" s="7"/>
      <c r="K68" s="7"/>
      <c r="L68" s="7"/>
      <c r="M68" s="7"/>
      <c r="N68" s="7"/>
    </row>
    <row r="69" spans="1:14" s="3" customFormat="1" ht="15" customHeight="1" x14ac:dyDescent="0.15">
      <c r="A69" s="71"/>
      <c r="B69" s="13" t="s">
        <v>104</v>
      </c>
      <c r="C69" s="41">
        <f>C10+C32+C50+C55+C62+C24+C25+C44+C53+C60+C66</f>
        <v>19464</v>
      </c>
      <c r="D69" s="41">
        <f>D10+D32+D50+D55+D62+D24</f>
        <v>18908</v>
      </c>
      <c r="E69" s="72">
        <f>E10+E32+E50+E55+E62+E24</f>
        <v>139436420</v>
      </c>
      <c r="F69" s="7"/>
      <c r="G69" s="7"/>
      <c r="H69" s="7"/>
      <c r="I69" s="7"/>
      <c r="J69" s="7"/>
      <c r="K69" s="7"/>
      <c r="L69" s="7"/>
      <c r="M69" s="7"/>
      <c r="N69" s="7"/>
    </row>
    <row r="70" spans="1:14" ht="24.95" customHeight="1" x14ac:dyDescent="0.15">
      <c r="A70" s="12" t="s">
        <v>105</v>
      </c>
    </row>
    <row r="71" spans="1:14" ht="35.1" customHeight="1" x14ac:dyDescent="0.15">
      <c r="A71" s="797" t="s">
        <v>106</v>
      </c>
      <c r="B71" s="855"/>
      <c r="C71" s="73" t="s">
        <v>7</v>
      </c>
      <c r="D71" s="73" t="s">
        <v>8</v>
      </c>
      <c r="E71" s="73" t="s">
        <v>9</v>
      </c>
    </row>
    <row r="72" spans="1:14" s="76" customFormat="1" ht="15" customHeight="1" x14ac:dyDescent="0.2">
      <c r="A72" s="849" t="s">
        <v>107</v>
      </c>
      <c r="B72" s="861"/>
      <c r="C72" s="41">
        <f>SUM(C73:C78,C82:C85)</f>
        <v>73334</v>
      </c>
      <c r="D72" s="74">
        <f>SUM(D73:D77,D78,D82:D84)</f>
        <v>72523</v>
      </c>
      <c r="E72" s="75">
        <f>SUM(E73:E77,E78,E82:E84)</f>
        <v>121692460</v>
      </c>
    </row>
    <row r="73" spans="1:14" ht="15" customHeight="1" x14ac:dyDescent="0.15">
      <c r="A73" s="77" t="s">
        <v>108</v>
      </c>
      <c r="B73" s="78" t="s">
        <v>109</v>
      </c>
      <c r="C73" s="55">
        <f>[17]B!$C$210</f>
        <v>27397</v>
      </c>
      <c r="D73" s="55">
        <f>[17]B!$E$210</f>
        <v>26959</v>
      </c>
      <c r="E73" s="79">
        <f>[17]B!$AL$210</f>
        <v>31126060</v>
      </c>
    </row>
    <row r="74" spans="1:14" ht="15" customHeight="1" x14ac:dyDescent="0.15">
      <c r="A74" s="659" t="s">
        <v>110</v>
      </c>
      <c r="B74" s="81" t="s">
        <v>111</v>
      </c>
      <c r="C74" s="57">
        <f>[17]B!$C$272</f>
        <v>33453</v>
      </c>
      <c r="D74" s="57">
        <f>SUM([17]B!E212:E215,[17]B!E216:E260,[17]B!E261:E271)</f>
        <v>33200</v>
      </c>
      <c r="E74" s="82">
        <f>[17]B!$AL$272</f>
        <v>48662840</v>
      </c>
    </row>
    <row r="75" spans="1:14" ht="15" customHeight="1" x14ac:dyDescent="0.15">
      <c r="A75" s="659" t="s">
        <v>112</v>
      </c>
      <c r="B75" s="81" t="s">
        <v>113</v>
      </c>
      <c r="C75" s="57">
        <f>[17]B!$C$311</f>
        <v>2005</v>
      </c>
      <c r="D75" s="57">
        <f>[17]B!$E$311</f>
        <v>1990</v>
      </c>
      <c r="E75" s="82">
        <f>[17]B!$AL$311</f>
        <v>7887380</v>
      </c>
    </row>
    <row r="76" spans="1:14" ht="15" customHeight="1" x14ac:dyDescent="0.15">
      <c r="A76" s="659" t="s">
        <v>114</v>
      </c>
      <c r="B76" s="81" t="s">
        <v>115</v>
      </c>
      <c r="C76" s="57">
        <f>[17]B!$C$318</f>
        <v>0</v>
      </c>
      <c r="D76" s="57">
        <f>[17]B!$E$318</f>
        <v>0</v>
      </c>
      <c r="E76" s="82">
        <f>[17]B!$AL$318</f>
        <v>0</v>
      </c>
    </row>
    <row r="77" spans="1:14" ht="15" customHeight="1" x14ac:dyDescent="0.15">
      <c r="A77" s="659" t="s">
        <v>116</v>
      </c>
      <c r="B77" s="83" t="s">
        <v>117</v>
      </c>
      <c r="C77" s="84">
        <f>[17]B!$C$374</f>
        <v>2742</v>
      </c>
      <c r="D77" s="84">
        <f>[17]B!$E$374</f>
        <v>2722</v>
      </c>
      <c r="E77" s="85">
        <f>[17]B!$AL$374</f>
        <v>14569440</v>
      </c>
    </row>
    <row r="78" spans="1:14" ht="15" customHeight="1" x14ac:dyDescent="0.15">
      <c r="A78" s="862" t="s">
        <v>118</v>
      </c>
      <c r="B78" s="87" t="s">
        <v>119</v>
      </c>
      <c r="C78" s="88">
        <f>SUM(C79:C81)</f>
        <v>5010</v>
      </c>
      <c r="D78" s="88">
        <f>SUM(D79:D81)</f>
        <v>4947</v>
      </c>
      <c r="E78" s="89">
        <f>SUM(E79:E81)</f>
        <v>15597170</v>
      </c>
    </row>
    <row r="79" spans="1:14" ht="15" customHeight="1" x14ac:dyDescent="0.15">
      <c r="A79" s="862"/>
      <c r="B79" s="90" t="s">
        <v>120</v>
      </c>
      <c r="C79" s="91">
        <f>[17]B!$C$411</f>
        <v>4141</v>
      </c>
      <c r="D79" s="91">
        <f>[17]B!$E$411</f>
        <v>4086</v>
      </c>
      <c r="E79" s="92">
        <f>[17]B!$AL$411</f>
        <v>11690590</v>
      </c>
    </row>
    <row r="80" spans="1:14" ht="15" customHeight="1" x14ac:dyDescent="0.15">
      <c r="A80" s="862"/>
      <c r="B80" s="93" t="s">
        <v>121</v>
      </c>
      <c r="C80" s="57">
        <f>[17]B!$C$432</f>
        <v>28</v>
      </c>
      <c r="D80" s="57">
        <f>SUM([17]B!E413:E429,[17]B!E430:E431)</f>
        <v>28</v>
      </c>
      <c r="E80" s="82">
        <f>[17]B!$AL$432</f>
        <v>87920</v>
      </c>
    </row>
    <row r="81" spans="1:5" ht="15" customHeight="1" x14ac:dyDescent="0.15">
      <c r="A81" s="862"/>
      <c r="B81" s="93" t="s">
        <v>122</v>
      </c>
      <c r="C81" s="57">
        <f>[17]B!$C$451</f>
        <v>841</v>
      </c>
      <c r="D81" s="57">
        <f>[17]B!$E$451</f>
        <v>833</v>
      </c>
      <c r="E81" s="82">
        <f>[17]B!$AL$451</f>
        <v>3818660</v>
      </c>
    </row>
    <row r="82" spans="1:5" ht="15" customHeight="1" x14ac:dyDescent="0.15">
      <c r="A82" s="659" t="s">
        <v>123</v>
      </c>
      <c r="B82" s="81" t="s">
        <v>124</v>
      </c>
      <c r="C82" s="57">
        <f>[17]B!$C$461</f>
        <v>0</v>
      </c>
      <c r="D82" s="57">
        <f>[17]B!$E$461</f>
        <v>0</v>
      </c>
      <c r="E82" s="82">
        <f>[17]B!$AL$461</f>
        <v>0</v>
      </c>
    </row>
    <row r="83" spans="1:5" s="96" customFormat="1" ht="15" customHeight="1" x14ac:dyDescent="0.15">
      <c r="A83" s="659" t="s">
        <v>125</v>
      </c>
      <c r="B83" s="81" t="s">
        <v>126</v>
      </c>
      <c r="C83" s="94">
        <f>[17]B!$C$512</f>
        <v>99</v>
      </c>
      <c r="D83" s="94">
        <f>SUM([17]B!E475:E498,[17]B!E499:E511)</f>
        <v>96</v>
      </c>
      <c r="E83" s="95">
        <f>[17]B!$AL$512</f>
        <v>184460</v>
      </c>
    </row>
    <row r="84" spans="1:5" ht="15" customHeight="1" x14ac:dyDescent="0.15">
      <c r="A84" s="659" t="s">
        <v>127</v>
      </c>
      <c r="B84" s="81" t="s">
        <v>128</v>
      </c>
      <c r="C84" s="57">
        <f>[17]B!$C$542</f>
        <v>2624</v>
      </c>
      <c r="D84" s="57">
        <f>[17]B!$E$542</f>
        <v>2609</v>
      </c>
      <c r="E84" s="82">
        <f>[17]B!$AL$542</f>
        <v>3665110</v>
      </c>
    </row>
    <row r="85" spans="1:5" s="99" customFormat="1" ht="15" customHeight="1" x14ac:dyDescent="0.15">
      <c r="A85" s="97" t="s">
        <v>129</v>
      </c>
      <c r="B85" s="83" t="s">
        <v>130</v>
      </c>
      <c r="C85" s="84">
        <f>[17]B!$C$2939</f>
        <v>4</v>
      </c>
      <c r="D85" s="98"/>
      <c r="E85" s="98"/>
    </row>
    <row r="86" spans="1:5" s="3" customFormat="1" ht="15" customHeight="1" x14ac:dyDescent="0.15">
      <c r="A86" s="849" t="s">
        <v>131</v>
      </c>
      <c r="B86" s="850"/>
      <c r="C86" s="88">
        <f>+C87+C88+C89+C90+C94+C95</f>
        <v>5790</v>
      </c>
      <c r="D86" s="88">
        <f>+D87+D88+D89+D90+D94</f>
        <v>5766</v>
      </c>
      <c r="E86" s="89">
        <f>+E87+E88+E89+E90+E94</f>
        <v>107598930</v>
      </c>
    </row>
    <row r="87" spans="1:5" ht="15" customHeight="1" x14ac:dyDescent="0.15">
      <c r="A87" s="100" t="s">
        <v>132</v>
      </c>
      <c r="B87" s="101" t="s">
        <v>133</v>
      </c>
      <c r="C87" s="91">
        <f>[17]B!$C$600</f>
        <v>3322</v>
      </c>
      <c r="D87" s="91">
        <f>SUM([17]B!E545:E546,[17]B!E547,[17]B!E548,[17]B!E549:E559,[17]B!E560:E566,[17]B!E567:E575,[17]B!E576,[17]B!E577:E595,[17]B!E596:E598)</f>
        <v>3299</v>
      </c>
      <c r="E87" s="92">
        <f>[17]B!$AL$600</f>
        <v>29182710</v>
      </c>
    </row>
    <row r="88" spans="1:5" ht="15" customHeight="1" x14ac:dyDescent="0.15">
      <c r="A88" s="659" t="s">
        <v>134</v>
      </c>
      <c r="B88" s="81" t="s">
        <v>135</v>
      </c>
      <c r="C88" s="57">
        <f>[17]B!$C$623</f>
        <v>0</v>
      </c>
      <c r="D88" s="57">
        <f>[17]B!$E$623</f>
        <v>0</v>
      </c>
      <c r="E88" s="82">
        <f>[17]B!$AL$623</f>
        <v>0</v>
      </c>
    </row>
    <row r="89" spans="1:5" ht="15" customHeight="1" x14ac:dyDescent="0.15">
      <c r="A89" s="659" t="s">
        <v>136</v>
      </c>
      <c r="B89" s="81" t="s">
        <v>137</v>
      </c>
      <c r="C89" s="57">
        <f>[17]B!$C$650</f>
        <v>1128</v>
      </c>
      <c r="D89" s="57">
        <f>[17]B!$E$650</f>
        <v>1127</v>
      </c>
      <c r="E89" s="82">
        <f>[17]B!$AL$650</f>
        <v>59900210</v>
      </c>
    </row>
    <row r="90" spans="1:5" ht="15" customHeight="1" x14ac:dyDescent="0.15">
      <c r="A90" s="862" t="s">
        <v>112</v>
      </c>
      <c r="B90" s="81" t="s">
        <v>138</v>
      </c>
      <c r="C90" s="57">
        <f>SUM(C91:C93)</f>
        <v>1340</v>
      </c>
      <c r="D90" s="57">
        <f>SUM(D91:D93)</f>
        <v>1340</v>
      </c>
      <c r="E90" s="82">
        <f>SUM(E91:E93)</f>
        <v>18516010</v>
      </c>
    </row>
    <row r="91" spans="1:5" ht="15" customHeight="1" x14ac:dyDescent="0.15">
      <c r="A91" s="862"/>
      <c r="B91" s="93" t="s">
        <v>139</v>
      </c>
      <c r="C91" s="57">
        <f>[17]B!$C$672-[17]B!C652-[17]B!C653</f>
        <v>847</v>
      </c>
      <c r="D91" s="57">
        <f>[17]B!$E$672-[17]B!E652-[17]B!E653</f>
        <v>847</v>
      </c>
      <c r="E91" s="82">
        <f>[17]B!$AL$672-[17]B!$AL$652-[17]B!$AL$653</f>
        <v>13294460</v>
      </c>
    </row>
    <row r="92" spans="1:5" ht="15" customHeight="1" x14ac:dyDescent="0.15">
      <c r="A92" s="862"/>
      <c r="B92" s="93" t="s">
        <v>140</v>
      </c>
      <c r="C92" s="57">
        <f>[17]B!$C$652</f>
        <v>337</v>
      </c>
      <c r="D92" s="57">
        <f>[17]B!$E$652</f>
        <v>337</v>
      </c>
      <c r="E92" s="82">
        <f>[17]B!$AL$652</f>
        <v>1937750</v>
      </c>
    </row>
    <row r="93" spans="1:5" ht="15" customHeight="1" x14ac:dyDescent="0.15">
      <c r="A93" s="862"/>
      <c r="B93" s="93" t="s">
        <v>141</v>
      </c>
      <c r="C93" s="57">
        <f>[17]B!$C$653</f>
        <v>156</v>
      </c>
      <c r="D93" s="57">
        <f>[17]B!$E$653</f>
        <v>156</v>
      </c>
      <c r="E93" s="82">
        <f>[17]B!$AL$653</f>
        <v>3283800</v>
      </c>
    </row>
    <row r="94" spans="1:5" ht="15" customHeight="1" x14ac:dyDescent="0.15">
      <c r="A94" s="659" t="s">
        <v>114</v>
      </c>
      <c r="B94" s="81" t="s">
        <v>142</v>
      </c>
      <c r="C94" s="57">
        <f>[17]B!$C$704</f>
        <v>0</v>
      </c>
      <c r="D94" s="57">
        <f>[17]B!$E$704</f>
        <v>0</v>
      </c>
      <c r="E94" s="82">
        <f>[17]B!$AL$704</f>
        <v>0</v>
      </c>
    </row>
    <row r="95" spans="1:5" s="99" customFormat="1" ht="15" customHeight="1" x14ac:dyDescent="0.15">
      <c r="A95" s="659"/>
      <c r="B95" s="81" t="s">
        <v>143</v>
      </c>
      <c r="C95" s="57">
        <f>[17]B!$C$763</f>
        <v>0</v>
      </c>
      <c r="D95" s="98"/>
      <c r="E95" s="98"/>
    </row>
    <row r="96" spans="1:5" s="3" customFormat="1" ht="15" customHeight="1" x14ac:dyDescent="0.15">
      <c r="A96" s="102"/>
      <c r="B96" s="102" t="s">
        <v>144</v>
      </c>
      <c r="C96" s="103">
        <f>[17]B!$C$958</f>
        <v>0</v>
      </c>
      <c r="D96" s="104">
        <f>[17]B!$E$958</f>
        <v>0</v>
      </c>
      <c r="E96" s="105">
        <f>[17]B!$AL$958</f>
        <v>0</v>
      </c>
    </row>
    <row r="97" spans="1:8" s="106" customFormat="1" ht="24.95" customHeight="1" x14ac:dyDescent="0.15">
      <c r="A97" s="866" t="s">
        <v>145</v>
      </c>
      <c r="B97" s="866"/>
      <c r="C97" s="866"/>
      <c r="D97" s="866"/>
      <c r="E97" s="866"/>
    </row>
    <row r="98" spans="1:8" s="106" customFormat="1" ht="35.1" customHeight="1" x14ac:dyDescent="0.15">
      <c r="A98" s="13" t="s">
        <v>146</v>
      </c>
      <c r="B98" s="662" t="s">
        <v>6</v>
      </c>
      <c r="C98" s="73" t="s">
        <v>7</v>
      </c>
      <c r="D98" s="73" t="s">
        <v>8</v>
      </c>
      <c r="E98" s="73" t="s">
        <v>9</v>
      </c>
    </row>
    <row r="99" spans="1:8" s="106" customFormat="1" ht="15" customHeight="1" x14ac:dyDescent="0.15">
      <c r="A99" s="20" t="s">
        <v>147</v>
      </c>
      <c r="B99" s="78" t="s">
        <v>148</v>
      </c>
      <c r="C99" s="55">
        <f>[17]B!C770+[17]B!C777+[17]B!C781+[17]B!C788+[17]B!C797+[17]B!C801+[17]B!C805+[17]B!C809+[17]B!C820+[17]B!C828+[17]B!C833+[17]B!C851+[17]B!C869+[17]B!C817</f>
        <v>0</v>
      </c>
      <c r="D99" s="55">
        <f>[17]B!E770+[17]B!E777+[17]B!E781+[17]B!E788+[17]B!E797+[17]B!E801+[17]B!E805+[17]B!E809+[17]B!E820+[17]B!E828+[17]B!E833+[17]B!E851+[17]B!E869+[17]B!E817</f>
        <v>0</v>
      </c>
      <c r="E99" s="82">
        <f>[17]B!AL770+[17]B!AL777+[17]B!AL781+[17]B!AL788+[17]B!AL797+[17]B!AL801+[17]B!AL805+[17]B!AL809+[17]B!AL820+[17]B!AL828+[17]B!AL833+[17]B!AL851+[17]B!AL869+[17]B!AL817</f>
        <v>0</v>
      </c>
    </row>
    <row r="100" spans="1:8" s="106" customFormat="1" ht="15" customHeight="1" x14ac:dyDescent="0.15">
      <c r="A100" s="25">
        <v>2001</v>
      </c>
      <c r="B100" s="81" t="s">
        <v>149</v>
      </c>
      <c r="C100" s="57">
        <f>[17]B!C2223+[17]B!C2266+[17]B!C2267</f>
        <v>1329</v>
      </c>
      <c r="D100" s="57">
        <f>[17]B!E2214+[17]B!E2266+[17]B!E2267</f>
        <v>1151</v>
      </c>
      <c r="E100" s="82">
        <f>[17]B!AL2214+[17]B!AL2266+[17]B!AL2267</f>
        <v>12902500</v>
      </c>
    </row>
    <row r="101" spans="1:8" s="106" customFormat="1" ht="15" customHeight="1" x14ac:dyDescent="0.15">
      <c r="A101" s="38" t="s">
        <v>150</v>
      </c>
      <c r="B101" s="108" t="s">
        <v>151</v>
      </c>
      <c r="C101" s="65">
        <f>[17]B!C2529</f>
        <v>1</v>
      </c>
      <c r="D101" s="65">
        <f>[17]B!E2529</f>
        <v>1</v>
      </c>
      <c r="E101" s="85">
        <f>[17]B!AL2529</f>
        <v>68670</v>
      </c>
    </row>
    <row r="102" spans="1:8" s="106" customFormat="1" ht="15" customHeight="1" x14ac:dyDescent="0.15">
      <c r="A102" s="71"/>
      <c r="B102" s="109" t="s">
        <v>152</v>
      </c>
      <c r="C102" s="110">
        <f>SUM(C99:C101)</f>
        <v>1330</v>
      </c>
      <c r="D102" s="110">
        <f>SUM(D99:D101)</f>
        <v>1152</v>
      </c>
      <c r="E102" s="111">
        <f>SUM(E99:E101)</f>
        <v>12971170</v>
      </c>
    </row>
    <row r="103" spans="1:8" s="115" customFormat="1" ht="24.95" customHeight="1" x14ac:dyDescent="0.15">
      <c r="A103" s="112" t="s">
        <v>153</v>
      </c>
      <c r="B103" s="113"/>
      <c r="C103" s="112"/>
      <c r="D103" s="112"/>
      <c r="E103" s="112"/>
      <c r="F103" s="114"/>
      <c r="G103" s="114"/>
    </row>
    <row r="104" spans="1:8" s="106" customFormat="1" ht="33.75" customHeight="1" x14ac:dyDescent="0.15">
      <c r="A104" s="660" t="s">
        <v>5</v>
      </c>
      <c r="B104" s="660" t="s">
        <v>6</v>
      </c>
      <c r="C104" s="73" t="s">
        <v>7</v>
      </c>
      <c r="D104" s="73" t="s">
        <v>8</v>
      </c>
      <c r="E104" s="73" t="s">
        <v>154</v>
      </c>
      <c r="F104" s="73" t="s">
        <v>155</v>
      </c>
      <c r="G104" s="73" t="s">
        <v>156</v>
      </c>
      <c r="H104" s="73" t="s">
        <v>9</v>
      </c>
    </row>
    <row r="105" spans="1:8" s="106" customFormat="1" ht="15" customHeight="1" x14ac:dyDescent="0.15">
      <c r="A105" s="20" t="s">
        <v>157</v>
      </c>
      <c r="B105" s="78" t="s">
        <v>158</v>
      </c>
      <c r="C105" s="55">
        <f>[17]B!$C$1125</f>
        <v>5</v>
      </c>
      <c r="D105" s="55">
        <f>[17]B!$I$1125</f>
        <v>4</v>
      </c>
      <c r="E105" s="55">
        <f>[17]B!$I$1125</f>
        <v>4</v>
      </c>
      <c r="F105" s="55">
        <f>[17]B!$L$1125</f>
        <v>0</v>
      </c>
      <c r="G105" s="117"/>
      <c r="H105" s="79">
        <f>[17]B!$AL$1125</f>
        <v>675280</v>
      </c>
    </row>
    <row r="106" spans="1:8" s="106" customFormat="1" ht="15" customHeight="1" x14ac:dyDescent="0.15">
      <c r="A106" s="25" t="s">
        <v>159</v>
      </c>
      <c r="B106" s="81" t="s">
        <v>160</v>
      </c>
      <c r="C106" s="57">
        <f>[17]B!C1262</f>
        <v>182</v>
      </c>
      <c r="D106" s="57">
        <f>[17]B!I1262</f>
        <v>173</v>
      </c>
      <c r="E106" s="57">
        <f>[17]B!I1262</f>
        <v>173</v>
      </c>
      <c r="F106" s="57">
        <f>[17]B!L1262</f>
        <v>4</v>
      </c>
      <c r="G106" s="118"/>
      <c r="H106" s="82">
        <f>[17]B!$AL$1262</f>
        <v>53237095</v>
      </c>
    </row>
    <row r="107" spans="1:8" s="106" customFormat="1" ht="15" customHeight="1" x14ac:dyDescent="0.15">
      <c r="A107" s="25" t="s">
        <v>161</v>
      </c>
      <c r="B107" s="81" t="s">
        <v>162</v>
      </c>
      <c r="C107" s="57">
        <f>[17]B!C1404</f>
        <v>52</v>
      </c>
      <c r="D107" s="57">
        <f>[17]B!I1401</f>
        <v>35</v>
      </c>
      <c r="E107" s="57">
        <f>[17]B!I1401</f>
        <v>35</v>
      </c>
      <c r="F107" s="57">
        <f>[17]B!L1401</f>
        <v>1</v>
      </c>
      <c r="G107" s="118"/>
      <c r="H107" s="82">
        <f>[17]B!$AL$1401</f>
        <v>4387120</v>
      </c>
    </row>
    <row r="108" spans="1:8" s="106" customFormat="1" ht="15" customHeight="1" x14ac:dyDescent="0.15">
      <c r="A108" s="25" t="s">
        <v>163</v>
      </c>
      <c r="B108" s="81" t="s">
        <v>164</v>
      </c>
      <c r="C108" s="57">
        <f>[17]B!C1468</f>
        <v>10</v>
      </c>
      <c r="D108" s="57">
        <f>[17]B!I1468</f>
        <v>10</v>
      </c>
      <c r="E108" s="57">
        <f>[17]B!I1468</f>
        <v>10</v>
      </c>
      <c r="F108" s="57">
        <f>[17]B!L1468</f>
        <v>0</v>
      </c>
      <c r="G108" s="118"/>
      <c r="H108" s="82">
        <f>[17]B!AL1468</f>
        <v>1052450</v>
      </c>
    </row>
    <row r="109" spans="1:8" s="106" customFormat="1" ht="15" customHeight="1" x14ac:dyDescent="0.15">
      <c r="A109" s="25" t="s">
        <v>165</v>
      </c>
      <c r="B109" s="81" t="s">
        <v>166</v>
      </c>
      <c r="C109" s="57">
        <f>[17]B!$C$1537</f>
        <v>26</v>
      </c>
      <c r="D109" s="57">
        <f>[17]B!$I$1537</f>
        <v>25</v>
      </c>
      <c r="E109" s="57">
        <f>[17]B!$I$1537</f>
        <v>25</v>
      </c>
      <c r="F109" s="57">
        <f>[17]B!$L$1537</f>
        <v>0</v>
      </c>
      <c r="G109" s="118"/>
      <c r="H109" s="82">
        <f>[17]B!$AL$1537</f>
        <v>1314890</v>
      </c>
    </row>
    <row r="110" spans="1:8" s="106" customFormat="1" ht="15" customHeight="1" x14ac:dyDescent="0.15">
      <c r="A110" s="25" t="s">
        <v>167</v>
      </c>
      <c r="B110" s="81" t="s">
        <v>168</v>
      </c>
      <c r="C110" s="57">
        <f>[17]B!$C$1582</f>
        <v>43</v>
      </c>
      <c r="D110" s="57">
        <f>[17]B!$I$1582</f>
        <v>27</v>
      </c>
      <c r="E110" s="57">
        <f>[17]B!$I$1582</f>
        <v>27</v>
      </c>
      <c r="F110" s="57">
        <f>[17]B!$L$1582</f>
        <v>3</v>
      </c>
      <c r="G110" s="118"/>
      <c r="H110" s="82">
        <f>[17]B!$AL$1582</f>
        <v>1883985</v>
      </c>
    </row>
    <row r="111" spans="1:8" s="106" customFormat="1" ht="15" customHeight="1" x14ac:dyDescent="0.15">
      <c r="A111" s="25" t="s">
        <v>169</v>
      </c>
      <c r="B111" s="81" t="s">
        <v>170</v>
      </c>
      <c r="C111" s="57">
        <f>[17]B!$C$1800</f>
        <v>9</v>
      </c>
      <c r="D111" s="57">
        <f>[17]B!$I$1787</f>
        <v>7</v>
      </c>
      <c r="E111" s="57">
        <f>[17]B!$I$1787</f>
        <v>7</v>
      </c>
      <c r="F111" s="57">
        <f>[17]B!$L$1787</f>
        <v>2</v>
      </c>
      <c r="G111" s="118"/>
      <c r="H111" s="82">
        <f>[17]B!$AL$1787</f>
        <v>4913170</v>
      </c>
    </row>
    <row r="112" spans="1:8" s="106" customFormat="1" ht="15" customHeight="1" x14ac:dyDescent="0.15">
      <c r="A112" s="25" t="s">
        <v>171</v>
      </c>
      <c r="B112" s="81" t="s">
        <v>172</v>
      </c>
      <c r="C112" s="57">
        <f>[17]B!$C$1870</f>
        <v>2</v>
      </c>
      <c r="D112" s="57">
        <f>[17]B!$I$1866</f>
        <v>2</v>
      </c>
      <c r="E112" s="57">
        <f>[17]B!$I$1866</f>
        <v>2</v>
      </c>
      <c r="F112" s="57">
        <f>[17]B!$L$1866</f>
        <v>0</v>
      </c>
      <c r="G112" s="118"/>
      <c r="H112" s="82">
        <f>[17]B!$AL$1866</f>
        <v>376850</v>
      </c>
    </row>
    <row r="113" spans="1:12" s="106" customFormat="1" ht="15" customHeight="1" x14ac:dyDescent="0.15">
      <c r="A113" s="25" t="s">
        <v>173</v>
      </c>
      <c r="B113" s="81" t="s">
        <v>174</v>
      </c>
      <c r="C113" s="57">
        <f>[17]B!$C$2032</f>
        <v>257</v>
      </c>
      <c r="D113" s="57">
        <f>[17]B!$I$2025</f>
        <v>182</v>
      </c>
      <c r="E113" s="57">
        <f>[17]B!$I$2025</f>
        <v>182</v>
      </c>
      <c r="F113" s="57">
        <f>[17]B!$L$2025</f>
        <v>36</v>
      </c>
      <c r="G113" s="118"/>
      <c r="H113" s="82">
        <f>[17]B!$AL$2025</f>
        <v>58430140</v>
      </c>
    </row>
    <row r="114" spans="1:12" s="106" customFormat="1" ht="15" customHeight="1" x14ac:dyDescent="0.15">
      <c r="A114" s="25" t="s">
        <v>175</v>
      </c>
      <c r="B114" s="81" t="s">
        <v>176</v>
      </c>
      <c r="C114" s="57">
        <f>[17]B!C2071</f>
        <v>13</v>
      </c>
      <c r="D114" s="57">
        <f>[17]B!I2071</f>
        <v>10</v>
      </c>
      <c r="E114" s="57">
        <f>[17]B!I2071</f>
        <v>10</v>
      </c>
      <c r="F114" s="57">
        <f>[17]B!L2071</f>
        <v>1</v>
      </c>
      <c r="G114" s="118"/>
      <c r="H114" s="82">
        <f>[17]B!AL2071</f>
        <v>1753690</v>
      </c>
    </row>
    <row r="115" spans="1:12" s="106" customFormat="1" ht="15" customHeight="1" x14ac:dyDescent="0.15">
      <c r="A115" s="25" t="s">
        <v>177</v>
      </c>
      <c r="B115" s="81" t="s">
        <v>178</v>
      </c>
      <c r="C115" s="57">
        <f>[17]B!$C$2194</f>
        <v>38</v>
      </c>
      <c r="D115" s="57">
        <f>[17]B!I2194</f>
        <v>24</v>
      </c>
      <c r="E115" s="57">
        <f>[17]B!I2194</f>
        <v>24</v>
      </c>
      <c r="F115" s="57">
        <f>[17]B!L2194</f>
        <v>0</v>
      </c>
      <c r="G115" s="118"/>
      <c r="H115" s="82">
        <f>[17]B!AL2194</f>
        <v>6642270</v>
      </c>
    </row>
    <row r="116" spans="1:12" s="106" customFormat="1" ht="15" customHeight="1" x14ac:dyDescent="0.15">
      <c r="A116" s="25" t="s">
        <v>179</v>
      </c>
      <c r="B116" s="81" t="s">
        <v>180</v>
      </c>
      <c r="C116" s="57">
        <f>[17]B!$C$2229</f>
        <v>8</v>
      </c>
      <c r="D116" s="57">
        <f>[17]B!I2229</f>
        <v>7</v>
      </c>
      <c r="E116" s="57">
        <f>[17]B!I2229</f>
        <v>7</v>
      </c>
      <c r="F116" s="57">
        <f>[17]B!L2229</f>
        <v>0</v>
      </c>
      <c r="G116" s="118"/>
      <c r="H116" s="82">
        <f>[17]B!$AL$2229</f>
        <v>2059820</v>
      </c>
    </row>
    <row r="117" spans="1:12" s="106" customFormat="1" ht="15" customHeight="1" x14ac:dyDescent="0.15">
      <c r="A117" s="25" t="s">
        <v>181</v>
      </c>
      <c r="B117" s="81" t="s">
        <v>182</v>
      </c>
      <c r="C117" s="57">
        <f>[17]B!$C$2264</f>
        <v>75</v>
      </c>
      <c r="D117" s="57">
        <f>[17]B!$I$2264</f>
        <v>29</v>
      </c>
      <c r="E117" s="57">
        <f>[17]B!$I$2264</f>
        <v>29</v>
      </c>
      <c r="F117" s="57">
        <f>[17]B!$L$2264</f>
        <v>8</v>
      </c>
      <c r="G117" s="118"/>
      <c r="H117" s="82">
        <f>[17]B!$AL$2264</f>
        <v>6419720</v>
      </c>
    </row>
    <row r="118" spans="1:12" s="119" customFormat="1" ht="15" customHeight="1" x14ac:dyDescent="0.15">
      <c r="A118" s="25" t="s">
        <v>183</v>
      </c>
      <c r="B118" s="81" t="s">
        <v>184</v>
      </c>
      <c r="C118" s="57">
        <f>SUM(C119:C121)</f>
        <v>97</v>
      </c>
      <c r="D118" s="57">
        <f>SUM(D119:D121)</f>
        <v>36</v>
      </c>
      <c r="E118" s="57">
        <f>SUM(E119:E121)</f>
        <v>36</v>
      </c>
      <c r="F118" s="57">
        <f>SUM(F119:F121)</f>
        <v>0</v>
      </c>
      <c r="G118" s="118"/>
      <c r="H118" s="82">
        <f>SUM(H119:H121)</f>
        <v>5244840</v>
      </c>
    </row>
    <row r="119" spans="1:12" s="119" customFormat="1" ht="15" customHeight="1" x14ac:dyDescent="0.15">
      <c r="A119" s="25"/>
      <c r="B119" s="120" t="s">
        <v>185</v>
      </c>
      <c r="C119" s="49"/>
      <c r="D119" s="49"/>
      <c r="E119" s="49"/>
      <c r="F119" s="49"/>
      <c r="G119" s="118"/>
      <c r="H119" s="121"/>
    </row>
    <row r="120" spans="1:12" s="119" customFormat="1" ht="15" customHeight="1" x14ac:dyDescent="0.15">
      <c r="A120" s="25"/>
      <c r="B120" s="120" t="s">
        <v>186</v>
      </c>
      <c r="C120" s="49"/>
      <c r="D120" s="49"/>
      <c r="E120" s="49"/>
      <c r="F120" s="49"/>
      <c r="G120" s="118"/>
      <c r="H120" s="121"/>
    </row>
    <row r="121" spans="1:12" s="119" customFormat="1" ht="15" customHeight="1" x14ac:dyDescent="0.15">
      <c r="A121" s="25"/>
      <c r="B121" s="120" t="s">
        <v>187</v>
      </c>
      <c r="C121" s="57">
        <f>[17]B!C2272</f>
        <v>97</v>
      </c>
      <c r="D121" s="57">
        <f>[17]B!I2272</f>
        <v>36</v>
      </c>
      <c r="E121" s="57">
        <f>[17]B!I2272</f>
        <v>36</v>
      </c>
      <c r="F121" s="57">
        <f>[17]B!L2272</f>
        <v>0</v>
      </c>
      <c r="G121" s="118"/>
      <c r="H121" s="82">
        <f>[17]B!AL2272</f>
        <v>5244840</v>
      </c>
    </row>
    <row r="122" spans="1:12" s="106" customFormat="1" ht="15" customHeight="1" x14ac:dyDescent="0.15">
      <c r="A122" s="25" t="s">
        <v>188</v>
      </c>
      <c r="B122" s="81" t="s">
        <v>189</v>
      </c>
      <c r="C122" s="57">
        <f>[17]B!$C$2505</f>
        <v>88</v>
      </c>
      <c r="D122" s="57">
        <f>[17]B!$I$2505</f>
        <v>69</v>
      </c>
      <c r="E122" s="57">
        <f>[17]B!$I$2505</f>
        <v>69</v>
      </c>
      <c r="F122" s="57">
        <f>[17]B!$L$2505</f>
        <v>2</v>
      </c>
      <c r="G122" s="118"/>
      <c r="H122" s="82">
        <f>[17]B!$AL$2505</f>
        <v>17932130</v>
      </c>
    </row>
    <row r="123" spans="1:12" s="106" customFormat="1" ht="15" customHeight="1" x14ac:dyDescent="0.15">
      <c r="A123" s="38">
        <v>2106</v>
      </c>
      <c r="B123" s="108" t="s">
        <v>190</v>
      </c>
      <c r="C123" s="65">
        <f>[17]B!$C2517</f>
        <v>19</v>
      </c>
      <c r="D123" s="65">
        <f>[17]B!$I2517</f>
        <v>18</v>
      </c>
      <c r="E123" s="65">
        <f>[17]B!$I2517</f>
        <v>18</v>
      </c>
      <c r="F123" s="65">
        <f>[17]B!$L2517</f>
        <v>0</v>
      </c>
      <c r="G123" s="65">
        <f>[17]B!C2517</f>
        <v>19</v>
      </c>
      <c r="H123" s="65">
        <f>+([17]B!$AL2517)*0.75</f>
        <v>822555</v>
      </c>
    </row>
    <row r="124" spans="1:12" s="106" customFormat="1" ht="15" customHeight="1" x14ac:dyDescent="0.15">
      <c r="A124" s="122"/>
      <c r="B124" s="109" t="s">
        <v>191</v>
      </c>
      <c r="C124" s="88">
        <f>SUM(C105:C118)+C122+C123</f>
        <v>924</v>
      </c>
      <c r="D124" s="88">
        <f>SUM(D105:D118)+D122+D123</f>
        <v>658</v>
      </c>
      <c r="E124" s="88">
        <f>SUM(E105:E118)+E122+E123</f>
        <v>658</v>
      </c>
      <c r="F124" s="88">
        <f>SUM(F105:F118)+F122+F123</f>
        <v>57</v>
      </c>
      <c r="G124" s="65">
        <f>[17]B!C2517</f>
        <v>19</v>
      </c>
      <c r="H124" s="89">
        <f>SUM(H105:H118)+H122+H123</f>
        <v>167146005</v>
      </c>
    </row>
    <row r="125" spans="1:12" s="12" customFormat="1" ht="24.95" customHeight="1" x14ac:dyDescent="0.15">
      <c r="A125" s="868" t="s">
        <v>192</v>
      </c>
      <c r="B125" s="866"/>
      <c r="C125" s="123"/>
      <c r="D125" s="123"/>
      <c r="E125" s="124"/>
      <c r="F125" s="11"/>
      <c r="G125" s="11"/>
      <c r="H125" s="11"/>
      <c r="I125" s="11"/>
      <c r="J125" s="11"/>
      <c r="K125" s="11"/>
      <c r="L125" s="11"/>
    </row>
    <row r="126" spans="1:12" s="3" customFormat="1" ht="35.1" customHeight="1" x14ac:dyDescent="0.15">
      <c r="A126" s="13" t="s">
        <v>5</v>
      </c>
      <c r="B126" s="13" t="s">
        <v>6</v>
      </c>
      <c r="C126" s="73" t="s">
        <v>7</v>
      </c>
      <c r="D126" s="73" t="s">
        <v>8</v>
      </c>
      <c r="E126" s="73" t="s">
        <v>9</v>
      </c>
      <c r="F126" s="7"/>
      <c r="G126" s="7"/>
      <c r="H126" s="7"/>
      <c r="I126" s="7"/>
      <c r="J126" s="7"/>
      <c r="K126" s="7"/>
      <c r="L126" s="7"/>
    </row>
    <row r="127" spans="1:12" s="3" customFormat="1" ht="20.100000000000001" customHeight="1" x14ac:dyDescent="0.15">
      <c r="A127" s="13"/>
      <c r="B127" s="125" t="s">
        <v>193</v>
      </c>
      <c r="C127" s="41"/>
      <c r="D127" s="41"/>
      <c r="E127" s="75"/>
      <c r="F127" s="7"/>
      <c r="G127" s="7"/>
      <c r="H127" s="7"/>
      <c r="I127" s="7"/>
      <c r="J127" s="7"/>
      <c r="K127" s="7"/>
      <c r="L127" s="7"/>
    </row>
    <row r="128" spans="1:12" s="3" customFormat="1" ht="24" customHeight="1" x14ac:dyDescent="0.15">
      <c r="A128" s="20" t="s">
        <v>194</v>
      </c>
      <c r="B128" s="78" t="s">
        <v>195</v>
      </c>
      <c r="C128" s="126">
        <f>[17]B!$C$115</f>
        <v>5002</v>
      </c>
      <c r="D128" s="126">
        <f>[17]B!$E$115</f>
        <v>4618</v>
      </c>
      <c r="E128" s="127">
        <f>[17]B!$AL$115</f>
        <v>172297580</v>
      </c>
      <c r="F128" s="7"/>
      <c r="G128" s="7"/>
      <c r="H128" s="7"/>
      <c r="I128" s="7"/>
      <c r="J128" s="7"/>
      <c r="K128" s="7"/>
      <c r="L128" s="7"/>
    </row>
    <row r="129" spans="1:12" s="3" customFormat="1" ht="24" customHeight="1" x14ac:dyDescent="0.15">
      <c r="A129" s="25" t="s">
        <v>196</v>
      </c>
      <c r="B129" s="81" t="s">
        <v>197</v>
      </c>
      <c r="C129" s="128">
        <f>[17]B!$C$116</f>
        <v>0</v>
      </c>
      <c r="D129" s="128">
        <f>[17]B!$E$116</f>
        <v>0</v>
      </c>
      <c r="E129" s="129">
        <f>[17]B!$AL$116</f>
        <v>0</v>
      </c>
      <c r="F129" s="7"/>
      <c r="G129" s="7"/>
      <c r="H129" s="7"/>
      <c r="I129" s="7"/>
      <c r="J129" s="7"/>
      <c r="K129" s="7"/>
      <c r="L129" s="7"/>
    </row>
    <row r="130" spans="1:12" s="3" customFormat="1" ht="24" customHeight="1" x14ac:dyDescent="0.15">
      <c r="A130" s="25" t="s">
        <v>198</v>
      </c>
      <c r="B130" s="81" t="s">
        <v>199</v>
      </c>
      <c r="C130" s="128">
        <f>[17]B!$C$117</f>
        <v>0</v>
      </c>
      <c r="D130" s="128">
        <f>[17]B!$E$117</f>
        <v>0</v>
      </c>
      <c r="E130" s="129">
        <f>[17]B!$AL$117</f>
        <v>0</v>
      </c>
      <c r="F130" s="7"/>
      <c r="G130" s="7"/>
      <c r="H130" s="7"/>
      <c r="I130" s="7"/>
      <c r="J130" s="7"/>
      <c r="K130" s="7"/>
      <c r="L130" s="7"/>
    </row>
    <row r="131" spans="1:12" s="3" customFormat="1" ht="15" customHeight="1" x14ac:dyDescent="0.15">
      <c r="A131" s="25" t="s">
        <v>200</v>
      </c>
      <c r="B131" s="81" t="s">
        <v>201</v>
      </c>
      <c r="C131" s="128">
        <f>[17]B!$C$118</f>
        <v>223</v>
      </c>
      <c r="D131" s="128">
        <f>[17]B!$E$118</f>
        <v>223</v>
      </c>
      <c r="E131" s="129">
        <f>[17]B!$AL$118</f>
        <v>34589530</v>
      </c>
      <c r="F131" s="7"/>
      <c r="G131" s="7"/>
      <c r="H131" s="7"/>
      <c r="I131" s="7"/>
      <c r="J131" s="7"/>
      <c r="K131" s="7"/>
      <c r="L131" s="7"/>
    </row>
    <row r="132" spans="1:12" s="3" customFormat="1" ht="15" customHeight="1" x14ac:dyDescent="0.15">
      <c r="A132" s="25" t="s">
        <v>202</v>
      </c>
      <c r="B132" s="81" t="s">
        <v>203</v>
      </c>
      <c r="C132" s="128">
        <f>[17]B!$C$119</f>
        <v>0</v>
      </c>
      <c r="D132" s="128">
        <f>[17]B!$E$119</f>
        <v>0</v>
      </c>
      <c r="E132" s="129">
        <f>[17]B!$AL$119</f>
        <v>0</v>
      </c>
      <c r="F132" s="7"/>
      <c r="G132" s="7"/>
      <c r="H132" s="7"/>
      <c r="I132" s="7"/>
      <c r="J132" s="7"/>
      <c r="K132" s="7"/>
      <c r="L132" s="7"/>
    </row>
    <row r="133" spans="1:12" s="3" customFormat="1" ht="15" customHeight="1" x14ac:dyDescent="0.15">
      <c r="A133" s="25" t="s">
        <v>204</v>
      </c>
      <c r="B133" s="81" t="s">
        <v>205</v>
      </c>
      <c r="C133" s="128">
        <f>[17]B!$C$120</f>
        <v>0</v>
      </c>
      <c r="D133" s="128">
        <f>[17]B!$E$120</f>
        <v>0</v>
      </c>
      <c r="E133" s="129">
        <f>[17]B!$AL$120</f>
        <v>0</v>
      </c>
      <c r="F133" s="7"/>
      <c r="G133" s="7"/>
      <c r="H133" s="7"/>
      <c r="I133" s="7"/>
      <c r="J133" s="7"/>
      <c r="K133" s="7"/>
      <c r="L133" s="7"/>
    </row>
    <row r="134" spans="1:12" s="3" customFormat="1" ht="15" customHeight="1" x14ac:dyDescent="0.15">
      <c r="A134" s="25" t="s">
        <v>206</v>
      </c>
      <c r="B134" s="81" t="s">
        <v>207</v>
      </c>
      <c r="C134" s="128">
        <f>[17]B!$C$121</f>
        <v>175</v>
      </c>
      <c r="D134" s="128">
        <f>[17]B!$E$121</f>
        <v>174</v>
      </c>
      <c r="E134" s="129">
        <f>[17]B!$AL$121</f>
        <v>13036080</v>
      </c>
      <c r="F134" s="7"/>
      <c r="G134" s="7"/>
      <c r="H134" s="7"/>
      <c r="I134" s="7"/>
      <c r="J134" s="7"/>
      <c r="K134" s="7"/>
      <c r="L134" s="7"/>
    </row>
    <row r="135" spans="1:12" s="3" customFormat="1" ht="15" customHeight="1" x14ac:dyDescent="0.15">
      <c r="A135" s="25" t="s">
        <v>208</v>
      </c>
      <c r="B135" s="81" t="s">
        <v>209</v>
      </c>
      <c r="C135" s="128">
        <f>[17]B!$C$122</f>
        <v>123</v>
      </c>
      <c r="D135" s="128">
        <f>[17]B!$E$122</f>
        <v>123</v>
      </c>
      <c r="E135" s="129">
        <f>[17]B!$AL$122</f>
        <v>9215160</v>
      </c>
      <c r="F135" s="7"/>
      <c r="G135" s="7"/>
      <c r="H135" s="7"/>
      <c r="I135" s="7"/>
      <c r="J135" s="7"/>
      <c r="K135" s="7"/>
      <c r="L135" s="7"/>
    </row>
    <row r="136" spans="1:12" s="3" customFormat="1" ht="15" customHeight="1" x14ac:dyDescent="0.15">
      <c r="A136" s="25" t="s">
        <v>210</v>
      </c>
      <c r="B136" s="81" t="s">
        <v>211</v>
      </c>
      <c r="C136" s="128">
        <f>[17]B!$C$123</f>
        <v>0</v>
      </c>
      <c r="D136" s="128">
        <f>[17]B!$E$123</f>
        <v>0</v>
      </c>
      <c r="E136" s="129">
        <f>[17]B!$AL$123</f>
        <v>0</v>
      </c>
      <c r="F136" s="7"/>
      <c r="G136" s="7"/>
      <c r="H136" s="7"/>
      <c r="I136" s="7"/>
      <c r="J136" s="7"/>
      <c r="K136" s="7"/>
      <c r="L136" s="7"/>
    </row>
    <row r="137" spans="1:12" s="3" customFormat="1" ht="15" customHeight="1" x14ac:dyDescent="0.15">
      <c r="A137" s="25" t="s">
        <v>212</v>
      </c>
      <c r="B137" s="81" t="s">
        <v>213</v>
      </c>
      <c r="C137" s="128">
        <f>[17]B!$C$124</f>
        <v>74</v>
      </c>
      <c r="D137" s="128">
        <f>[17]B!$E$124</f>
        <v>74</v>
      </c>
      <c r="E137" s="129">
        <f>[17]B!$AL$124</f>
        <v>4973540</v>
      </c>
      <c r="F137" s="7"/>
      <c r="G137" s="7"/>
      <c r="H137" s="7"/>
      <c r="I137" s="7"/>
      <c r="J137" s="7"/>
      <c r="K137" s="7"/>
      <c r="L137" s="7"/>
    </row>
    <row r="138" spans="1:12" s="3" customFormat="1" ht="15" customHeight="1" x14ac:dyDescent="0.15">
      <c r="A138" s="25" t="s">
        <v>214</v>
      </c>
      <c r="B138" s="81" t="s">
        <v>215</v>
      </c>
      <c r="C138" s="128">
        <f>[17]B!$C$125</f>
        <v>0</v>
      </c>
      <c r="D138" s="128">
        <f>[17]B!$E$125</f>
        <v>0</v>
      </c>
      <c r="E138" s="129">
        <f>[17]B!$AL$125</f>
        <v>0</v>
      </c>
      <c r="F138" s="7"/>
      <c r="G138" s="7"/>
      <c r="H138" s="7"/>
      <c r="I138" s="7"/>
      <c r="J138" s="7"/>
      <c r="K138" s="7"/>
      <c r="L138" s="7"/>
    </row>
    <row r="139" spans="1:12" s="3" customFormat="1" ht="15" customHeight="1" x14ac:dyDescent="0.15">
      <c r="A139" s="25" t="s">
        <v>216</v>
      </c>
      <c r="B139" s="81" t="s">
        <v>217</v>
      </c>
      <c r="C139" s="128">
        <f>[17]B!$C$126</f>
        <v>0</v>
      </c>
      <c r="D139" s="128">
        <f>[17]B!$E$126</f>
        <v>0</v>
      </c>
      <c r="E139" s="129">
        <f>[17]B!$AL$126</f>
        <v>0</v>
      </c>
      <c r="F139" s="7"/>
      <c r="G139" s="7"/>
      <c r="H139" s="7"/>
      <c r="I139" s="7"/>
      <c r="J139" s="7"/>
      <c r="K139" s="7"/>
      <c r="L139" s="7"/>
    </row>
    <row r="140" spans="1:12" s="3" customFormat="1" ht="15" customHeight="1" x14ac:dyDescent="0.15">
      <c r="A140" s="38" t="s">
        <v>218</v>
      </c>
      <c r="B140" s="108" t="s">
        <v>219</v>
      </c>
      <c r="C140" s="130">
        <f>[17]B!$C$127</f>
        <v>0</v>
      </c>
      <c r="D140" s="130">
        <f>[17]B!$E$127</f>
        <v>0</v>
      </c>
      <c r="E140" s="131">
        <f>[17]B!$AL$127</f>
        <v>0</v>
      </c>
      <c r="F140" s="7"/>
      <c r="G140" s="7"/>
      <c r="H140" s="7"/>
      <c r="I140" s="7"/>
      <c r="J140" s="7"/>
      <c r="K140" s="7"/>
      <c r="L140" s="7"/>
    </row>
    <row r="141" spans="1:12" s="3" customFormat="1" ht="20.100000000000001" customHeight="1" x14ac:dyDescent="0.15">
      <c r="A141" s="122"/>
      <c r="B141" s="109" t="s">
        <v>220</v>
      </c>
      <c r="C141" s="132">
        <f>SUM(C128:C140)</f>
        <v>5597</v>
      </c>
      <c r="D141" s="132">
        <f>SUM(D128:D140)</f>
        <v>5212</v>
      </c>
      <c r="E141" s="89">
        <f>SUM(E128:E140)</f>
        <v>234111890</v>
      </c>
      <c r="F141" s="7"/>
      <c r="G141" s="7"/>
      <c r="H141" s="7"/>
      <c r="I141" s="7"/>
      <c r="J141" s="7"/>
      <c r="K141" s="7"/>
      <c r="L141" s="7"/>
    </row>
    <row r="142" spans="1:12" s="3" customFormat="1" ht="20.100000000000001" customHeight="1" x14ac:dyDescent="0.15">
      <c r="A142" s="122"/>
      <c r="B142" s="133" t="s">
        <v>221</v>
      </c>
      <c r="C142" s="132">
        <f>SUM(C143:C152)</f>
        <v>791</v>
      </c>
      <c r="D142" s="132">
        <f>SUM(D143:D152)</f>
        <v>752</v>
      </c>
      <c r="E142" s="89">
        <f>SUM(E143:E152)</f>
        <v>4221830</v>
      </c>
      <c r="F142" s="7"/>
      <c r="G142" s="7"/>
      <c r="H142" s="7"/>
      <c r="I142" s="7"/>
      <c r="J142" s="7"/>
      <c r="K142" s="7"/>
      <c r="L142" s="7"/>
    </row>
    <row r="143" spans="1:12" s="3" customFormat="1" ht="15" customHeight="1" x14ac:dyDescent="0.15">
      <c r="A143" s="20" t="s">
        <v>222</v>
      </c>
      <c r="B143" s="78" t="s">
        <v>223</v>
      </c>
      <c r="C143" s="134">
        <f>[17]B!$C$130</f>
        <v>0</v>
      </c>
      <c r="D143" s="134">
        <f>[17]B!$E$130</f>
        <v>0</v>
      </c>
      <c r="E143" s="127">
        <f>[17]B!$AL$130</f>
        <v>0</v>
      </c>
      <c r="F143" s="7"/>
      <c r="G143" s="7"/>
      <c r="H143" s="7"/>
      <c r="I143" s="7"/>
      <c r="J143" s="7"/>
      <c r="K143" s="7"/>
      <c r="L143" s="7"/>
    </row>
    <row r="144" spans="1:12" s="3" customFormat="1" ht="15" customHeight="1" x14ac:dyDescent="0.15">
      <c r="A144" s="25" t="s">
        <v>224</v>
      </c>
      <c r="B144" s="81" t="s">
        <v>225</v>
      </c>
      <c r="C144" s="135">
        <f>[17]B!$C$131</f>
        <v>0</v>
      </c>
      <c r="D144" s="135">
        <f>[17]B!$E$131</f>
        <v>0</v>
      </c>
      <c r="E144" s="129">
        <f>[17]B!$AL$131</f>
        <v>0</v>
      </c>
      <c r="F144" s="7"/>
      <c r="G144" s="7"/>
      <c r="H144" s="7"/>
      <c r="I144" s="7"/>
      <c r="J144" s="7"/>
      <c r="K144" s="7"/>
      <c r="L144" s="7"/>
    </row>
    <row r="145" spans="1:12" s="3" customFormat="1" ht="15" customHeight="1" x14ac:dyDescent="0.15">
      <c r="A145" s="25" t="s">
        <v>226</v>
      </c>
      <c r="B145" s="81" t="s">
        <v>227</v>
      </c>
      <c r="C145" s="135">
        <f>[17]B!$C$132</f>
        <v>0</v>
      </c>
      <c r="D145" s="135">
        <f>[17]B!$E$132</f>
        <v>0</v>
      </c>
      <c r="E145" s="129">
        <f>[17]B!$AL$132</f>
        <v>0</v>
      </c>
      <c r="F145" s="7"/>
      <c r="G145" s="7"/>
      <c r="H145" s="7"/>
      <c r="I145" s="7"/>
      <c r="J145" s="7"/>
      <c r="K145" s="7"/>
      <c r="L145" s="7"/>
    </row>
    <row r="146" spans="1:12" s="3" customFormat="1" ht="15" customHeight="1" x14ac:dyDescent="0.15">
      <c r="A146" s="25" t="s">
        <v>228</v>
      </c>
      <c r="B146" s="81" t="s">
        <v>229</v>
      </c>
      <c r="C146" s="135">
        <f>[17]B!$C$133</f>
        <v>754</v>
      </c>
      <c r="D146" s="135">
        <f>[17]B!$E$133</f>
        <v>715</v>
      </c>
      <c r="E146" s="129">
        <f>[17]B!$AL$133</f>
        <v>3953950</v>
      </c>
      <c r="F146" s="7"/>
      <c r="G146" s="7"/>
      <c r="H146" s="7"/>
      <c r="I146" s="7"/>
      <c r="J146" s="7"/>
      <c r="K146" s="7"/>
      <c r="L146" s="7"/>
    </row>
    <row r="147" spans="1:12" s="3" customFormat="1" ht="15" customHeight="1" x14ac:dyDescent="0.15">
      <c r="A147" s="25" t="s">
        <v>230</v>
      </c>
      <c r="B147" s="81" t="s">
        <v>231</v>
      </c>
      <c r="C147" s="135">
        <f>[17]B!$C$134</f>
        <v>0</v>
      </c>
      <c r="D147" s="135">
        <f>[17]B!$E$134</f>
        <v>0</v>
      </c>
      <c r="E147" s="129">
        <f>[17]B!$AL$134</f>
        <v>0</v>
      </c>
      <c r="F147" s="7"/>
      <c r="G147" s="7"/>
      <c r="H147" s="7"/>
      <c r="I147" s="7"/>
      <c r="J147" s="7"/>
      <c r="K147" s="7"/>
      <c r="L147" s="7"/>
    </row>
    <row r="148" spans="1:12" s="3" customFormat="1" ht="15" customHeight="1" x14ac:dyDescent="0.15">
      <c r="A148" s="25" t="s">
        <v>232</v>
      </c>
      <c r="B148" s="81" t="s">
        <v>233</v>
      </c>
      <c r="C148" s="135">
        <f>[17]B!$C$135</f>
        <v>0</v>
      </c>
      <c r="D148" s="135">
        <f>[17]B!$E$135</f>
        <v>0</v>
      </c>
      <c r="E148" s="129">
        <f>[17]B!$AL$135</f>
        <v>0</v>
      </c>
      <c r="F148" s="7"/>
      <c r="G148" s="7"/>
      <c r="H148" s="7"/>
      <c r="I148" s="7"/>
      <c r="J148" s="7"/>
      <c r="K148" s="7"/>
      <c r="L148" s="7"/>
    </row>
    <row r="149" spans="1:12" s="3" customFormat="1" ht="15" customHeight="1" x14ac:dyDescent="0.15">
      <c r="A149" s="25" t="s">
        <v>234</v>
      </c>
      <c r="B149" s="81" t="s">
        <v>235</v>
      </c>
      <c r="C149" s="135">
        <f>[17]B!$C$136</f>
        <v>0</v>
      </c>
      <c r="D149" s="135">
        <f>[17]B!$E$136</f>
        <v>0</v>
      </c>
      <c r="E149" s="129">
        <f>[17]B!$AL$136</f>
        <v>0</v>
      </c>
      <c r="F149" s="7"/>
      <c r="G149" s="7"/>
      <c r="H149" s="7"/>
      <c r="I149" s="7"/>
      <c r="J149" s="7"/>
      <c r="K149" s="7"/>
      <c r="L149" s="7"/>
    </row>
    <row r="150" spans="1:12" s="3" customFormat="1" ht="15" customHeight="1" x14ac:dyDescent="0.15">
      <c r="A150" s="25" t="s">
        <v>236</v>
      </c>
      <c r="B150" s="81" t="s">
        <v>237</v>
      </c>
      <c r="C150" s="135">
        <f>[17]B!$C$137</f>
        <v>37</v>
      </c>
      <c r="D150" s="135">
        <f>[17]B!$E$137</f>
        <v>37</v>
      </c>
      <c r="E150" s="129">
        <f>[17]B!$AL$137</f>
        <v>267880</v>
      </c>
      <c r="F150" s="7"/>
      <c r="G150" s="7"/>
      <c r="H150" s="7"/>
      <c r="I150" s="7"/>
      <c r="J150" s="7"/>
      <c r="K150" s="7"/>
      <c r="L150" s="7"/>
    </row>
    <row r="151" spans="1:12" s="3" customFormat="1" ht="14.1" customHeight="1" x14ac:dyDescent="0.15">
      <c r="A151" s="25" t="s">
        <v>238</v>
      </c>
      <c r="B151" s="81" t="s">
        <v>239</v>
      </c>
      <c r="C151" s="135">
        <f>[17]B!$C$138</f>
        <v>0</v>
      </c>
      <c r="D151" s="135">
        <f>[17]B!$E$138</f>
        <v>0</v>
      </c>
      <c r="E151" s="129">
        <f>[17]B!$AL$138</f>
        <v>0</v>
      </c>
      <c r="F151" s="7"/>
      <c r="G151" s="7"/>
      <c r="H151" s="7"/>
      <c r="I151" s="7"/>
      <c r="J151" s="7"/>
      <c r="K151" s="7"/>
      <c r="L151" s="7"/>
    </row>
    <row r="152" spans="1:12" s="3" customFormat="1" ht="15" customHeight="1" x14ac:dyDescent="0.15">
      <c r="A152" s="38" t="s">
        <v>240</v>
      </c>
      <c r="B152" s="108" t="s">
        <v>241</v>
      </c>
      <c r="C152" s="136">
        <f>[17]B!$C$139</f>
        <v>0</v>
      </c>
      <c r="D152" s="136">
        <f>[17]B!$E$139</f>
        <v>0</v>
      </c>
      <c r="E152" s="131">
        <f>[17]B!$AL$139</f>
        <v>0</v>
      </c>
      <c r="F152" s="7"/>
      <c r="G152" s="7"/>
      <c r="H152" s="7"/>
      <c r="I152" s="7"/>
      <c r="J152" s="7"/>
      <c r="K152" s="7"/>
      <c r="L152" s="7"/>
    </row>
    <row r="153" spans="1:12" s="3" customFormat="1" ht="15" customHeight="1" x14ac:dyDescent="0.15">
      <c r="A153" s="137"/>
      <c r="B153" s="138" t="s">
        <v>242</v>
      </c>
      <c r="C153" s="139">
        <f>SUM(C154:C158)</f>
        <v>0</v>
      </c>
      <c r="D153" s="139"/>
      <c r="E153" s="140"/>
      <c r="F153" s="7"/>
      <c r="G153" s="7"/>
      <c r="H153" s="7"/>
      <c r="I153" s="7"/>
      <c r="J153" s="7"/>
      <c r="K153" s="7"/>
      <c r="L153" s="7"/>
    </row>
    <row r="154" spans="1:12" s="3" customFormat="1" ht="14.1" customHeight="1" x14ac:dyDescent="0.15">
      <c r="A154" s="38">
        <v>203211</v>
      </c>
      <c r="B154" s="108" t="s">
        <v>243</v>
      </c>
      <c r="C154" s="135">
        <f>[17]B!$C$141</f>
        <v>0</v>
      </c>
      <c r="D154" s="141"/>
      <c r="E154" s="142"/>
      <c r="F154" s="7"/>
      <c r="G154" s="7"/>
      <c r="H154" s="7"/>
      <c r="I154" s="7"/>
      <c r="J154" s="7"/>
      <c r="K154" s="7"/>
      <c r="L154" s="7"/>
    </row>
    <row r="155" spans="1:12" s="3" customFormat="1" ht="23.25" customHeight="1" x14ac:dyDescent="0.15">
      <c r="A155" s="143" t="s">
        <v>244</v>
      </c>
      <c r="B155" s="144" t="s">
        <v>245</v>
      </c>
      <c r="C155" s="135">
        <f>[17]B!C142</f>
        <v>0</v>
      </c>
      <c r="D155" s="145"/>
      <c r="E155" s="146"/>
      <c r="F155" s="7"/>
      <c r="G155" s="7"/>
      <c r="H155" s="7"/>
      <c r="I155" s="7"/>
      <c r="J155" s="7"/>
      <c r="K155" s="7"/>
      <c r="L155" s="7"/>
    </row>
    <row r="156" spans="1:12" s="3" customFormat="1" ht="14.1" customHeight="1" x14ac:dyDescent="0.15">
      <c r="A156" s="143" t="s">
        <v>246</v>
      </c>
      <c r="B156" s="144" t="s">
        <v>247</v>
      </c>
      <c r="C156" s="135">
        <f>[17]B!C143</f>
        <v>0</v>
      </c>
      <c r="D156" s="145"/>
      <c r="E156" s="146"/>
      <c r="F156" s="7"/>
      <c r="G156" s="7"/>
      <c r="H156" s="7"/>
      <c r="I156" s="7"/>
      <c r="J156" s="7"/>
      <c r="K156" s="7"/>
      <c r="L156" s="7"/>
    </row>
    <row r="157" spans="1:12" s="3" customFormat="1" ht="14.1" customHeight="1" x14ac:dyDescent="0.15">
      <c r="A157" s="143" t="s">
        <v>248</v>
      </c>
      <c r="B157" s="144" t="s">
        <v>249</v>
      </c>
      <c r="C157" s="135">
        <f>[17]B!C144</f>
        <v>0</v>
      </c>
      <c r="D157" s="145"/>
      <c r="E157" s="146"/>
      <c r="F157" s="7"/>
      <c r="G157" s="7"/>
      <c r="H157" s="7"/>
      <c r="I157" s="7"/>
      <c r="J157" s="7"/>
      <c r="K157" s="7"/>
      <c r="L157" s="7"/>
    </row>
    <row r="158" spans="1:12" s="3" customFormat="1" ht="24" customHeight="1" x14ac:dyDescent="0.15">
      <c r="A158" s="143" t="s">
        <v>250</v>
      </c>
      <c r="B158" s="144" t="s">
        <v>251</v>
      </c>
      <c r="C158" s="135">
        <f>[17]B!C145</f>
        <v>0</v>
      </c>
      <c r="D158" s="145"/>
      <c r="E158" s="146"/>
      <c r="F158" s="7"/>
      <c r="G158" s="7"/>
      <c r="H158" s="7"/>
      <c r="I158" s="7"/>
      <c r="J158" s="7"/>
      <c r="K158" s="7"/>
      <c r="L158" s="7"/>
    </row>
    <row r="159" spans="1:12" s="3" customFormat="1" ht="15" customHeight="1" x14ac:dyDescent="0.15">
      <c r="A159" s="122"/>
      <c r="B159" s="147" t="s">
        <v>252</v>
      </c>
      <c r="C159" s="148">
        <f>(C141+C142+C153)</f>
        <v>6388</v>
      </c>
      <c r="D159" s="148">
        <f>(D141+D142)</f>
        <v>5964</v>
      </c>
      <c r="E159" s="89">
        <f>(E141+E142)</f>
        <v>238333720</v>
      </c>
      <c r="F159" s="7"/>
      <c r="G159" s="7"/>
      <c r="H159" s="7"/>
      <c r="I159" s="7"/>
      <c r="J159" s="7"/>
      <c r="K159" s="7"/>
      <c r="L159" s="7"/>
    </row>
    <row r="160" spans="1:12" s="12" customFormat="1" ht="24.95" customHeight="1" x14ac:dyDescent="0.15">
      <c r="A160" s="112" t="s">
        <v>253</v>
      </c>
      <c r="B160" s="149"/>
      <c r="C160" s="123"/>
      <c r="D160" s="123"/>
      <c r="E160" s="124"/>
      <c r="F160" s="11"/>
      <c r="G160" s="11"/>
      <c r="H160" s="11"/>
      <c r="I160" s="11"/>
      <c r="J160" s="11"/>
      <c r="K160" s="11"/>
      <c r="L160" s="11"/>
    </row>
    <row r="161" spans="1:14" s="3" customFormat="1" ht="35.1" customHeight="1" x14ac:dyDescent="0.15">
      <c r="A161" s="13" t="s">
        <v>5</v>
      </c>
      <c r="B161" s="13" t="s">
        <v>6</v>
      </c>
      <c r="C161" s="73" t="s">
        <v>7</v>
      </c>
      <c r="D161" s="73" t="s">
        <v>8</v>
      </c>
      <c r="E161" s="73" t="s">
        <v>9</v>
      </c>
      <c r="F161" s="7"/>
      <c r="G161" s="7"/>
      <c r="H161" s="7"/>
      <c r="I161" s="7"/>
      <c r="J161" s="7"/>
      <c r="K161" s="7"/>
      <c r="L161" s="7"/>
    </row>
    <row r="162" spans="1:14" s="3" customFormat="1" ht="15" customHeight="1" x14ac:dyDescent="0.15">
      <c r="A162" s="20" t="s">
        <v>254</v>
      </c>
      <c r="B162" s="78" t="s">
        <v>255</v>
      </c>
      <c r="C162" s="150">
        <f>[17]B!$C$61</f>
        <v>197</v>
      </c>
      <c r="D162" s="150">
        <f>[17]B!$E$61</f>
        <v>197</v>
      </c>
      <c r="E162" s="129">
        <f>[17]B!$AL$61</f>
        <v>167450</v>
      </c>
      <c r="F162" s="7"/>
      <c r="G162" s="7"/>
      <c r="H162" s="7"/>
      <c r="I162" s="7"/>
      <c r="J162" s="7"/>
      <c r="K162" s="7"/>
      <c r="L162" s="7"/>
    </row>
    <row r="163" spans="1:14" s="3" customFormat="1" ht="15" customHeight="1" x14ac:dyDescent="0.15">
      <c r="A163" s="38" t="s">
        <v>256</v>
      </c>
      <c r="B163" s="108" t="s">
        <v>257</v>
      </c>
      <c r="C163" s="65">
        <f>SUM([17]B!$C$62+[17]B!$C$63)</f>
        <v>0</v>
      </c>
      <c r="D163" s="151">
        <f>SUM([17]B!$E$62+[17]B!$E$63)</f>
        <v>0</v>
      </c>
      <c r="E163" s="129">
        <f>SUM([17]B!$AL$62+[17]B!$AL$63)</f>
        <v>0</v>
      </c>
      <c r="F163" s="7"/>
      <c r="G163" s="7"/>
      <c r="H163" s="7"/>
      <c r="I163" s="7"/>
      <c r="J163" s="7"/>
      <c r="K163" s="7"/>
      <c r="L163" s="7"/>
    </row>
    <row r="164" spans="1:14" s="3" customFormat="1" ht="15" customHeight="1" x14ac:dyDescent="0.15">
      <c r="A164" s="152"/>
      <c r="B164" s="153" t="s">
        <v>258</v>
      </c>
      <c r="C164" s="154">
        <f>SUM(C162:C163)</f>
        <v>197</v>
      </c>
      <c r="D164" s="154">
        <f>SUM(D162:D163)</f>
        <v>197</v>
      </c>
      <c r="E164" s="155">
        <f>SUM(E162:E163)</f>
        <v>167450</v>
      </c>
      <c r="F164" s="7"/>
      <c r="G164" s="7"/>
      <c r="H164" s="7"/>
      <c r="I164" s="7"/>
      <c r="J164" s="7"/>
      <c r="K164" s="7"/>
      <c r="L164" s="7"/>
    </row>
    <row r="165" spans="1:14" s="3" customFormat="1" ht="24.95" customHeight="1" x14ac:dyDescent="0.15">
      <c r="A165" s="112" t="s">
        <v>259</v>
      </c>
      <c r="B165" s="156"/>
      <c r="C165" s="157"/>
      <c r="D165" s="157"/>
      <c r="E165" s="158"/>
      <c r="F165" s="7"/>
      <c r="G165" s="7"/>
      <c r="H165" s="7"/>
      <c r="I165" s="7"/>
      <c r="J165" s="7"/>
      <c r="K165" s="7"/>
      <c r="L165" s="7"/>
      <c r="M165" s="7"/>
      <c r="N165" s="7"/>
    </row>
    <row r="166" spans="1:14" s="3" customFormat="1" ht="35.1" customHeight="1" x14ac:dyDescent="0.15">
      <c r="A166" s="13" t="s">
        <v>5</v>
      </c>
      <c r="B166" s="13" t="s">
        <v>6</v>
      </c>
      <c r="C166" s="73" t="s">
        <v>7</v>
      </c>
      <c r="D166" s="159" t="s">
        <v>8</v>
      </c>
      <c r="E166" s="73" t="s">
        <v>9</v>
      </c>
      <c r="F166" s="7"/>
      <c r="G166" s="7"/>
      <c r="H166" s="7"/>
      <c r="I166" s="7"/>
      <c r="J166" s="7"/>
      <c r="K166" s="7"/>
      <c r="L166" s="7"/>
      <c r="M166" s="7"/>
      <c r="N166" s="7"/>
    </row>
    <row r="167" spans="1:14" s="3" customFormat="1" ht="15" customHeight="1" x14ac:dyDescent="0.15">
      <c r="A167" s="20">
        <v>1101004</v>
      </c>
      <c r="B167" s="78" t="s">
        <v>260</v>
      </c>
      <c r="C167" s="160">
        <f>[17]B!$C$993</f>
        <v>9</v>
      </c>
      <c r="D167" s="160">
        <f>[17]B!$E$993</f>
        <v>9</v>
      </c>
      <c r="E167" s="129">
        <f>[17]B!$AL$993</f>
        <v>145080</v>
      </c>
      <c r="F167" s="7"/>
      <c r="G167" s="7"/>
      <c r="H167" s="7"/>
      <c r="I167" s="7"/>
      <c r="J167" s="7"/>
      <c r="K167" s="7"/>
      <c r="L167" s="7"/>
      <c r="M167" s="7"/>
      <c r="N167" s="7"/>
    </row>
    <row r="168" spans="1:14" s="3" customFormat="1" ht="15" customHeight="1" x14ac:dyDescent="0.15">
      <c r="A168" s="25">
        <v>1101006</v>
      </c>
      <c r="B168" s="81" t="s">
        <v>261</v>
      </c>
      <c r="C168" s="161">
        <f>[17]B!$C$994</f>
        <v>0</v>
      </c>
      <c r="D168" s="161">
        <f>[17]B!$E$994</f>
        <v>0</v>
      </c>
      <c r="E168" s="129">
        <f>[17]B!$AL$994</f>
        <v>0</v>
      </c>
      <c r="F168" s="7"/>
      <c r="G168" s="7"/>
      <c r="H168" s="7"/>
      <c r="I168" s="7"/>
      <c r="J168" s="7"/>
      <c r="K168" s="7"/>
      <c r="L168" s="7"/>
      <c r="M168" s="7"/>
      <c r="N168" s="7"/>
    </row>
    <row r="169" spans="1:14" s="3" customFormat="1" ht="15" customHeight="1" x14ac:dyDescent="0.15">
      <c r="A169" s="25" t="s">
        <v>262</v>
      </c>
      <c r="B169" s="81" t="s">
        <v>263</v>
      </c>
      <c r="C169" s="161">
        <f>[17]B!$C$1693</f>
        <v>1004</v>
      </c>
      <c r="D169" s="161">
        <f>[17]B!$E$1693</f>
        <v>997</v>
      </c>
      <c r="E169" s="129">
        <f>[17]B!$AL$1693</f>
        <v>5503440</v>
      </c>
      <c r="F169" s="7"/>
      <c r="G169" s="7"/>
      <c r="H169" s="7"/>
      <c r="I169" s="7"/>
      <c r="J169" s="7"/>
      <c r="K169" s="7"/>
      <c r="L169" s="7"/>
      <c r="M169" s="7"/>
      <c r="N169" s="7"/>
    </row>
    <row r="170" spans="1:14" s="3" customFormat="1" ht="24" customHeight="1" x14ac:dyDescent="0.15">
      <c r="A170" s="25" t="s">
        <v>264</v>
      </c>
      <c r="B170" s="81" t="s">
        <v>265</v>
      </c>
      <c r="C170" s="161">
        <f>[17]B!$C$1694</f>
        <v>26</v>
      </c>
      <c r="D170" s="161">
        <f>[17]B!$E$1694</f>
        <v>26</v>
      </c>
      <c r="E170" s="129">
        <f>[17]B!$AL$1694</f>
        <v>404300</v>
      </c>
      <c r="F170" s="7"/>
      <c r="G170" s="7"/>
      <c r="H170" s="7"/>
      <c r="I170" s="7"/>
      <c r="J170" s="7"/>
      <c r="K170" s="7"/>
      <c r="L170" s="7"/>
      <c r="M170" s="7"/>
      <c r="N170" s="7"/>
    </row>
    <row r="171" spans="1:14" s="3" customFormat="1" ht="24" customHeight="1" x14ac:dyDescent="0.15">
      <c r="A171" s="25" t="s">
        <v>266</v>
      </c>
      <c r="B171" s="81" t="s">
        <v>267</v>
      </c>
      <c r="C171" s="161">
        <f>[17]B!$C$1695</f>
        <v>54</v>
      </c>
      <c r="D171" s="161">
        <f>[17]B!$E$1695</f>
        <v>54</v>
      </c>
      <c r="E171" s="129">
        <f>[17]B!$AL$1695</f>
        <v>1424520</v>
      </c>
      <c r="F171" s="7"/>
      <c r="G171" s="7"/>
      <c r="H171" s="7"/>
      <c r="I171" s="7"/>
      <c r="J171" s="7"/>
      <c r="K171" s="7"/>
      <c r="L171" s="7"/>
      <c r="M171" s="7"/>
      <c r="N171" s="7"/>
    </row>
    <row r="172" spans="1:14" s="3" customFormat="1" ht="15" customHeight="1" x14ac:dyDescent="0.15">
      <c r="A172" s="25" t="s">
        <v>268</v>
      </c>
      <c r="B172" s="81" t="s">
        <v>269</v>
      </c>
      <c r="C172" s="161">
        <f>[17]B!$C$1696</f>
        <v>0</v>
      </c>
      <c r="D172" s="161">
        <f>[17]B!$E$1696</f>
        <v>0</v>
      </c>
      <c r="E172" s="129">
        <f>[17]B!$AL$1696</f>
        <v>0</v>
      </c>
      <c r="F172" s="7"/>
      <c r="G172" s="7"/>
      <c r="H172" s="7"/>
      <c r="I172" s="7"/>
      <c r="J172" s="7"/>
      <c r="K172" s="7"/>
      <c r="L172" s="7"/>
      <c r="M172" s="7"/>
      <c r="N172" s="7"/>
    </row>
    <row r="173" spans="1:14" s="3" customFormat="1" ht="15" customHeight="1" x14ac:dyDescent="0.15">
      <c r="A173" s="25" t="s">
        <v>270</v>
      </c>
      <c r="B173" s="81" t="s">
        <v>271</v>
      </c>
      <c r="C173" s="161">
        <f>[17]B!$C$1697</f>
        <v>147</v>
      </c>
      <c r="D173" s="161">
        <f>[17]B!$E$1697</f>
        <v>147</v>
      </c>
      <c r="E173" s="129">
        <f>[17]B!$AL$1697</f>
        <v>8251110</v>
      </c>
      <c r="F173" s="7"/>
      <c r="G173" s="7"/>
      <c r="H173" s="7"/>
      <c r="I173" s="7"/>
      <c r="J173" s="7"/>
      <c r="K173" s="7"/>
      <c r="L173" s="7"/>
      <c r="M173" s="7"/>
      <c r="N173" s="7"/>
    </row>
    <row r="174" spans="1:14" s="3" customFormat="1" ht="24" customHeight="1" x14ac:dyDescent="0.15">
      <c r="A174" s="25" t="s">
        <v>272</v>
      </c>
      <c r="B174" s="81" t="s">
        <v>273</v>
      </c>
      <c r="C174" s="161">
        <f>[17]B!$C$1698</f>
        <v>0</v>
      </c>
      <c r="D174" s="161">
        <f>[17]B!$E$1698</f>
        <v>0</v>
      </c>
      <c r="E174" s="129">
        <f>[17]B!$AL$1698</f>
        <v>0</v>
      </c>
      <c r="F174" s="7"/>
      <c r="G174" s="7"/>
      <c r="H174" s="7"/>
      <c r="I174" s="7"/>
      <c r="J174" s="7"/>
      <c r="K174" s="7"/>
      <c r="L174" s="7"/>
      <c r="M174" s="7"/>
      <c r="N174" s="7"/>
    </row>
    <row r="175" spans="1:14" s="3" customFormat="1" ht="15" customHeight="1" x14ac:dyDescent="0.15">
      <c r="A175" s="25" t="s">
        <v>274</v>
      </c>
      <c r="B175" s="81" t="s">
        <v>275</v>
      </c>
      <c r="C175" s="161">
        <f>[17]B!$C$1699</f>
        <v>0</v>
      </c>
      <c r="D175" s="161">
        <f>[17]B!$E$1699</f>
        <v>0</v>
      </c>
      <c r="E175" s="129">
        <f>[17]B!$AL$1699</f>
        <v>0</v>
      </c>
      <c r="F175" s="7"/>
      <c r="G175" s="7"/>
      <c r="H175" s="7"/>
      <c r="I175" s="7"/>
      <c r="J175" s="7"/>
      <c r="K175" s="7"/>
      <c r="L175" s="7"/>
      <c r="M175" s="7"/>
      <c r="N175" s="7"/>
    </row>
    <row r="176" spans="1:14" s="3" customFormat="1" ht="15" customHeight="1" x14ac:dyDescent="0.15">
      <c r="A176" s="25" t="s">
        <v>276</v>
      </c>
      <c r="B176" s="81" t="s">
        <v>277</v>
      </c>
      <c r="C176" s="161">
        <f>[17]B!$C$1700</f>
        <v>0</v>
      </c>
      <c r="D176" s="161">
        <f>[17]B!$E$1700</f>
        <v>0</v>
      </c>
      <c r="E176" s="129">
        <f>[17]B!$AL$1700</f>
        <v>0</v>
      </c>
      <c r="F176" s="7"/>
      <c r="G176" s="7"/>
      <c r="H176" s="7"/>
      <c r="I176" s="7"/>
      <c r="J176" s="7"/>
      <c r="K176" s="7"/>
      <c r="L176" s="7"/>
      <c r="M176" s="7"/>
      <c r="N176" s="7"/>
    </row>
    <row r="177" spans="1:14" s="3" customFormat="1" ht="15" customHeight="1" x14ac:dyDescent="0.15">
      <c r="A177" s="25" t="s">
        <v>278</v>
      </c>
      <c r="B177" s="81" t="s">
        <v>279</v>
      </c>
      <c r="C177" s="161">
        <f>[17]B!$C$1701</f>
        <v>0</v>
      </c>
      <c r="D177" s="161">
        <f>[17]B!$E$1701</f>
        <v>0</v>
      </c>
      <c r="E177" s="129">
        <f>[17]B!$AL$1701</f>
        <v>0</v>
      </c>
      <c r="F177" s="7"/>
      <c r="G177" s="7"/>
      <c r="H177" s="7"/>
      <c r="I177" s="7"/>
      <c r="J177" s="7"/>
      <c r="K177" s="7"/>
      <c r="L177" s="7"/>
      <c r="M177" s="7"/>
      <c r="N177" s="7"/>
    </row>
    <row r="178" spans="1:14" s="3" customFormat="1" ht="15" customHeight="1" x14ac:dyDescent="0.15">
      <c r="A178" s="25" t="s">
        <v>280</v>
      </c>
      <c r="B178" s="81" t="s">
        <v>281</v>
      </c>
      <c r="C178" s="161">
        <f>[17]B!$C$1702</f>
        <v>0</v>
      </c>
      <c r="D178" s="161">
        <f>[17]B!$E$1702</f>
        <v>0</v>
      </c>
      <c r="E178" s="129">
        <f>[17]B!$AL$1702</f>
        <v>0</v>
      </c>
      <c r="F178" s="7"/>
      <c r="G178" s="7"/>
      <c r="H178" s="7"/>
      <c r="I178" s="7"/>
      <c r="J178" s="7"/>
      <c r="K178" s="7"/>
      <c r="L178" s="7"/>
      <c r="M178" s="7"/>
      <c r="N178" s="7"/>
    </row>
    <row r="179" spans="1:14" s="3" customFormat="1" ht="15" customHeight="1" x14ac:dyDescent="0.15">
      <c r="A179" s="25" t="s">
        <v>282</v>
      </c>
      <c r="B179" s="81" t="s">
        <v>283</v>
      </c>
      <c r="C179" s="161">
        <f>[17]B!$C$1703</f>
        <v>0</v>
      </c>
      <c r="D179" s="161">
        <f>[17]B!$E$1703</f>
        <v>0</v>
      </c>
      <c r="E179" s="129">
        <f>[17]B!$AL$1703</f>
        <v>0</v>
      </c>
      <c r="F179" s="7"/>
      <c r="G179" s="7"/>
      <c r="H179" s="7"/>
      <c r="I179" s="7"/>
      <c r="J179" s="7"/>
      <c r="K179" s="7"/>
      <c r="L179" s="7"/>
      <c r="M179" s="7"/>
      <c r="N179" s="7"/>
    </row>
    <row r="180" spans="1:14" s="3" customFormat="1" ht="15" customHeight="1" x14ac:dyDescent="0.15">
      <c r="A180" s="25" t="s">
        <v>284</v>
      </c>
      <c r="B180" s="81" t="s">
        <v>285</v>
      </c>
      <c r="C180" s="161">
        <f>[17]B!$C$1704</f>
        <v>0</v>
      </c>
      <c r="D180" s="161">
        <f>[17]B!$E$1704</f>
        <v>0</v>
      </c>
      <c r="E180" s="129">
        <f>[17]B!$AL$1704</f>
        <v>0</v>
      </c>
      <c r="F180" s="7"/>
      <c r="G180" s="7"/>
      <c r="H180" s="7"/>
      <c r="I180" s="7"/>
      <c r="J180" s="7"/>
      <c r="K180" s="7"/>
      <c r="L180" s="7"/>
      <c r="M180" s="7"/>
      <c r="N180" s="7"/>
    </row>
    <row r="181" spans="1:14" s="3" customFormat="1" ht="15" customHeight="1" x14ac:dyDescent="0.15">
      <c r="A181" s="25" t="s">
        <v>286</v>
      </c>
      <c r="B181" s="81" t="s">
        <v>287</v>
      </c>
      <c r="C181" s="161">
        <f>[17]B!$C$1705</f>
        <v>0</v>
      </c>
      <c r="D181" s="161">
        <f>[17]B!$E$1705</f>
        <v>0</v>
      </c>
      <c r="E181" s="129">
        <f>[17]B!$AL$1705</f>
        <v>0</v>
      </c>
      <c r="F181" s="7"/>
      <c r="G181" s="7"/>
      <c r="H181" s="7"/>
      <c r="I181" s="7"/>
      <c r="J181" s="7"/>
      <c r="K181" s="7"/>
      <c r="L181" s="7"/>
      <c r="M181" s="7"/>
      <c r="N181" s="7"/>
    </row>
    <row r="182" spans="1:14" s="3" customFormat="1" ht="15" customHeight="1" x14ac:dyDescent="0.15">
      <c r="A182" s="25" t="s">
        <v>288</v>
      </c>
      <c r="B182" s="81" t="s">
        <v>289</v>
      </c>
      <c r="C182" s="161">
        <f>[17]B!$C$1706</f>
        <v>0</v>
      </c>
      <c r="D182" s="161">
        <f>[17]B!$E$1706</f>
        <v>0</v>
      </c>
      <c r="E182" s="129">
        <f>[17]B!$AL$1706</f>
        <v>0</v>
      </c>
      <c r="F182" s="7"/>
      <c r="G182" s="7"/>
      <c r="H182" s="7"/>
      <c r="I182" s="7"/>
      <c r="J182" s="7"/>
      <c r="K182" s="7"/>
      <c r="L182" s="7"/>
      <c r="M182" s="7"/>
      <c r="N182" s="7"/>
    </row>
    <row r="183" spans="1:14" s="3" customFormat="1" ht="24" customHeight="1" x14ac:dyDescent="0.15">
      <c r="A183" s="25" t="s">
        <v>290</v>
      </c>
      <c r="B183" s="81" t="s">
        <v>291</v>
      </c>
      <c r="C183" s="161">
        <f>[17]B!$C$1707</f>
        <v>0</v>
      </c>
      <c r="D183" s="161">
        <f>[17]B!$E$1707</f>
        <v>0</v>
      </c>
      <c r="E183" s="129">
        <f>[17]B!$AL$1707</f>
        <v>0</v>
      </c>
      <c r="F183" s="7"/>
      <c r="G183" s="7"/>
      <c r="H183" s="7"/>
      <c r="I183" s="7"/>
      <c r="J183" s="7"/>
      <c r="K183" s="7"/>
      <c r="L183" s="7"/>
      <c r="M183" s="7"/>
      <c r="N183" s="7"/>
    </row>
    <row r="184" spans="1:14" s="3" customFormat="1" ht="15" customHeight="1" x14ac:dyDescent="0.15">
      <c r="A184" s="25" t="s">
        <v>292</v>
      </c>
      <c r="B184" s="81" t="s">
        <v>293</v>
      </c>
      <c r="C184" s="161">
        <f>[17]B!$C$1708</f>
        <v>0</v>
      </c>
      <c r="D184" s="161">
        <f>[17]B!$E$1708</f>
        <v>0</v>
      </c>
      <c r="E184" s="129">
        <f>[17]B!$AL$1708</f>
        <v>0</v>
      </c>
      <c r="F184" s="7"/>
      <c r="G184" s="7"/>
      <c r="H184" s="7"/>
      <c r="I184" s="7"/>
      <c r="J184" s="7"/>
      <c r="K184" s="7"/>
      <c r="L184" s="7"/>
      <c r="M184" s="7"/>
      <c r="N184" s="7"/>
    </row>
    <row r="185" spans="1:14" s="3" customFormat="1" ht="15" customHeight="1" x14ac:dyDescent="0.15">
      <c r="A185" s="25" t="s">
        <v>294</v>
      </c>
      <c r="B185" s="81" t="s">
        <v>295</v>
      </c>
      <c r="C185" s="161">
        <f>[17]B!$C$1709</f>
        <v>0</v>
      </c>
      <c r="D185" s="161">
        <f>[17]B!$E$1709</f>
        <v>0</v>
      </c>
      <c r="E185" s="129">
        <f>[17]B!$AL$1709</f>
        <v>0</v>
      </c>
      <c r="F185" s="7"/>
      <c r="G185" s="7"/>
      <c r="H185" s="7"/>
      <c r="I185" s="7"/>
      <c r="J185" s="7"/>
      <c r="K185" s="7"/>
      <c r="L185" s="7"/>
      <c r="M185" s="7"/>
      <c r="N185" s="7"/>
    </row>
    <row r="186" spans="1:14" s="3" customFormat="1" ht="15" customHeight="1" x14ac:dyDescent="0.15">
      <c r="A186" s="25" t="s">
        <v>296</v>
      </c>
      <c r="B186" s="81" t="s">
        <v>297</v>
      </c>
      <c r="C186" s="161">
        <f>[17]B!$C$1710</f>
        <v>0</v>
      </c>
      <c r="D186" s="161">
        <f>[17]B!$E$1710</f>
        <v>0</v>
      </c>
      <c r="E186" s="129">
        <f>[17]B!$AL$1710</f>
        <v>0</v>
      </c>
      <c r="F186" s="7"/>
      <c r="G186" s="7"/>
      <c r="H186" s="7"/>
      <c r="I186" s="7"/>
      <c r="J186" s="7"/>
      <c r="K186" s="7"/>
      <c r="L186" s="7"/>
      <c r="M186" s="7"/>
      <c r="N186" s="7"/>
    </row>
    <row r="187" spans="1:14" s="3" customFormat="1" ht="15" customHeight="1" x14ac:dyDescent="0.15">
      <c r="A187" s="25" t="s">
        <v>298</v>
      </c>
      <c r="B187" s="81" t="s">
        <v>299</v>
      </c>
      <c r="C187" s="161">
        <f>[17]B!$C$1711</f>
        <v>0</v>
      </c>
      <c r="D187" s="161">
        <f>[17]B!$E$1711</f>
        <v>0</v>
      </c>
      <c r="E187" s="129">
        <f>[17]B!$AL$1711</f>
        <v>0</v>
      </c>
      <c r="F187" s="7"/>
      <c r="G187" s="7"/>
      <c r="H187" s="7"/>
      <c r="I187" s="7"/>
      <c r="J187" s="7"/>
      <c r="K187" s="7"/>
      <c r="L187" s="7"/>
      <c r="M187" s="7"/>
      <c r="N187" s="7"/>
    </row>
    <row r="188" spans="1:14" s="3" customFormat="1" ht="15" customHeight="1" x14ac:dyDescent="0.15">
      <c r="A188" s="25" t="s">
        <v>300</v>
      </c>
      <c r="B188" s="81" t="s">
        <v>301</v>
      </c>
      <c r="C188" s="161">
        <f>[17]B!$C$1712</f>
        <v>0</v>
      </c>
      <c r="D188" s="161">
        <f>[17]B!$E$1712</f>
        <v>0</v>
      </c>
      <c r="E188" s="129">
        <f>[17]B!$AL$1712</f>
        <v>0</v>
      </c>
      <c r="F188" s="7"/>
      <c r="G188" s="7"/>
      <c r="H188" s="7"/>
      <c r="I188" s="7"/>
      <c r="J188" s="7"/>
      <c r="K188" s="7"/>
      <c r="L188" s="7"/>
      <c r="M188" s="7"/>
      <c r="N188" s="7"/>
    </row>
    <row r="189" spans="1:14" s="3" customFormat="1" ht="15" customHeight="1" x14ac:dyDescent="0.15">
      <c r="A189" s="25" t="s">
        <v>302</v>
      </c>
      <c r="B189" s="81" t="s">
        <v>303</v>
      </c>
      <c r="C189" s="161">
        <f>[17]B!$C$1713</f>
        <v>0</v>
      </c>
      <c r="D189" s="161">
        <f>[17]B!$E$1713</f>
        <v>0</v>
      </c>
      <c r="E189" s="129">
        <f>[17]B!$AL$1713</f>
        <v>0</v>
      </c>
      <c r="F189" s="7"/>
      <c r="G189" s="7"/>
      <c r="H189" s="7"/>
      <c r="I189" s="7"/>
      <c r="J189" s="7"/>
      <c r="K189" s="7"/>
      <c r="L189" s="7"/>
      <c r="M189" s="7"/>
      <c r="N189" s="7"/>
    </row>
    <row r="190" spans="1:14" s="3" customFormat="1" ht="15" customHeight="1" x14ac:dyDescent="0.15">
      <c r="A190" s="25" t="s">
        <v>304</v>
      </c>
      <c r="B190" s="81" t="s">
        <v>305</v>
      </c>
      <c r="C190" s="161">
        <f>[17]B!$C$1714</f>
        <v>0</v>
      </c>
      <c r="D190" s="161">
        <f>[17]B!$E$1714</f>
        <v>0</v>
      </c>
      <c r="E190" s="129">
        <f>[17]B!$AL$1714</f>
        <v>0</v>
      </c>
      <c r="F190" s="7"/>
      <c r="G190" s="7"/>
      <c r="H190" s="7"/>
      <c r="I190" s="7"/>
      <c r="J190" s="7"/>
      <c r="K190" s="7"/>
      <c r="L190" s="7"/>
      <c r="M190" s="7"/>
      <c r="N190" s="7"/>
    </row>
    <row r="191" spans="1:14" s="3" customFormat="1" ht="15" customHeight="1" x14ac:dyDescent="0.15">
      <c r="A191" s="25" t="s">
        <v>306</v>
      </c>
      <c r="B191" s="81" t="s">
        <v>307</v>
      </c>
      <c r="C191" s="161">
        <f>[17]B!$C$1715</f>
        <v>0</v>
      </c>
      <c r="D191" s="161">
        <f>[17]B!$E$1715</f>
        <v>0</v>
      </c>
      <c r="E191" s="129">
        <f>[17]B!$AL$1715</f>
        <v>0</v>
      </c>
      <c r="F191" s="7"/>
      <c r="G191" s="7"/>
      <c r="H191" s="7"/>
      <c r="I191" s="7"/>
      <c r="J191" s="7"/>
      <c r="K191" s="7"/>
      <c r="L191" s="7"/>
      <c r="M191" s="7"/>
      <c r="N191" s="7"/>
    </row>
    <row r="192" spans="1:14" s="3" customFormat="1" ht="15" customHeight="1" x14ac:dyDescent="0.15">
      <c r="A192" s="25" t="s">
        <v>308</v>
      </c>
      <c r="B192" s="81" t="s">
        <v>309</v>
      </c>
      <c r="C192" s="161">
        <f>[17]B!$C$1716</f>
        <v>0</v>
      </c>
      <c r="D192" s="161">
        <f>[17]B!$E$1716</f>
        <v>0</v>
      </c>
      <c r="E192" s="129">
        <f>[17]B!$AL$1716</f>
        <v>0</v>
      </c>
      <c r="F192" s="7"/>
      <c r="G192" s="7"/>
      <c r="H192" s="7"/>
      <c r="I192" s="7"/>
      <c r="J192" s="7"/>
      <c r="K192" s="7"/>
      <c r="L192" s="7"/>
      <c r="M192" s="7"/>
      <c r="N192" s="7"/>
    </row>
    <row r="193" spans="1:14" s="3" customFormat="1" ht="15" customHeight="1" x14ac:dyDescent="0.15">
      <c r="A193" s="25">
        <v>1801001</v>
      </c>
      <c r="B193" s="81" t="s">
        <v>310</v>
      </c>
      <c r="C193" s="161">
        <f>[17]B!$C$1937</f>
        <v>77</v>
      </c>
      <c r="D193" s="161">
        <f>[17]B!$E$1937</f>
        <v>76</v>
      </c>
      <c r="E193" s="129">
        <f>[17]B!$AL$1937</f>
        <v>2895600</v>
      </c>
      <c r="F193" s="7"/>
      <c r="G193" s="7"/>
      <c r="H193" s="7"/>
      <c r="I193" s="7"/>
      <c r="J193" s="7"/>
      <c r="K193" s="7"/>
      <c r="L193" s="7"/>
      <c r="M193" s="7"/>
      <c r="N193" s="7"/>
    </row>
    <row r="194" spans="1:14" s="3" customFormat="1" ht="15" customHeight="1" x14ac:dyDescent="0.15">
      <c r="A194" s="25">
        <v>1801003</v>
      </c>
      <c r="B194" s="81" t="s">
        <v>311</v>
      </c>
      <c r="C194" s="161">
        <f>[17]B!$C$1938</f>
        <v>0</v>
      </c>
      <c r="D194" s="161">
        <f>[17]B!$E$1938</f>
        <v>0</v>
      </c>
      <c r="E194" s="129">
        <f>[17]B!$AL$1938</f>
        <v>0</v>
      </c>
      <c r="F194" s="7"/>
      <c r="G194" s="7"/>
      <c r="H194" s="7"/>
      <c r="I194" s="7"/>
      <c r="J194" s="7"/>
      <c r="K194" s="7"/>
      <c r="L194" s="7"/>
      <c r="M194" s="7"/>
      <c r="N194" s="7"/>
    </row>
    <row r="195" spans="1:14" s="3" customFormat="1" ht="15" customHeight="1" x14ac:dyDescent="0.15">
      <c r="A195" s="25">
        <v>1801006</v>
      </c>
      <c r="B195" s="81" t="s">
        <v>312</v>
      </c>
      <c r="C195" s="161">
        <f>[17]B!$C$1939</f>
        <v>22</v>
      </c>
      <c r="D195" s="161">
        <f>[17]B!$E$1939</f>
        <v>16</v>
      </c>
      <c r="E195" s="129">
        <f>[17]B!$AL$1939</f>
        <v>783200</v>
      </c>
      <c r="F195" s="7"/>
      <c r="G195" s="7"/>
      <c r="H195" s="7"/>
      <c r="I195" s="7"/>
      <c r="J195" s="7"/>
      <c r="K195" s="7"/>
      <c r="L195" s="7"/>
      <c r="M195" s="7"/>
      <c r="N195" s="7"/>
    </row>
    <row r="196" spans="1:14" s="3" customFormat="1" ht="15" customHeight="1" x14ac:dyDescent="0.15">
      <c r="A196" s="25">
        <v>1401001</v>
      </c>
      <c r="B196" s="81" t="s">
        <v>313</v>
      </c>
      <c r="C196" s="161">
        <f>[17]B!$C$1406</f>
        <v>3</v>
      </c>
      <c r="D196" s="161">
        <f>[17]B!$E$1406</f>
        <v>3</v>
      </c>
      <c r="E196" s="129">
        <f>[17]B!$AL$1406</f>
        <v>30900</v>
      </c>
      <c r="F196" s="7"/>
      <c r="G196" s="7"/>
      <c r="H196" s="7"/>
      <c r="I196" s="7"/>
      <c r="J196" s="7"/>
      <c r="K196" s="7"/>
      <c r="L196" s="7"/>
      <c r="M196" s="7"/>
      <c r="N196" s="7"/>
    </row>
    <row r="197" spans="1:14" s="3" customFormat="1" ht="24" customHeight="1" x14ac:dyDescent="0.15">
      <c r="A197" s="25">
        <v>1101113</v>
      </c>
      <c r="B197" s="81" t="s">
        <v>314</v>
      </c>
      <c r="C197" s="161">
        <f>[17]B!$C$995</f>
        <v>0</v>
      </c>
      <c r="D197" s="161">
        <f>[17]B!$E$995</f>
        <v>0</v>
      </c>
      <c r="E197" s="129">
        <f>[17]B!$AL$995</f>
        <v>0</v>
      </c>
      <c r="F197" s="7"/>
      <c r="G197" s="7"/>
      <c r="H197" s="7"/>
      <c r="I197" s="7"/>
      <c r="J197" s="7"/>
      <c r="K197" s="7"/>
      <c r="L197" s="7"/>
      <c r="M197" s="7"/>
      <c r="N197" s="7"/>
    </row>
    <row r="198" spans="1:14" s="3" customFormat="1" ht="24" customHeight="1" x14ac:dyDescent="0.15">
      <c r="A198" s="25">
        <v>1101140</v>
      </c>
      <c r="B198" s="81" t="s">
        <v>315</v>
      </c>
      <c r="C198" s="161">
        <f>[17]B!$C$996</f>
        <v>0</v>
      </c>
      <c r="D198" s="161">
        <f>[17]B!$E$996</f>
        <v>0</v>
      </c>
      <c r="E198" s="129">
        <f>[17]B!$AL$996</f>
        <v>0</v>
      </c>
      <c r="F198" s="7"/>
      <c r="G198" s="7"/>
      <c r="H198" s="7"/>
      <c r="I198" s="7"/>
      <c r="J198" s="7"/>
      <c r="K198" s="7"/>
      <c r="L198" s="7"/>
      <c r="M198" s="7"/>
      <c r="N198" s="7"/>
    </row>
    <row r="199" spans="1:14" s="3" customFormat="1" ht="15" customHeight="1" x14ac:dyDescent="0.15">
      <c r="A199" s="25">
        <v>1101141</v>
      </c>
      <c r="B199" s="81" t="s">
        <v>316</v>
      </c>
      <c r="C199" s="161">
        <f>[17]B!$C$997</f>
        <v>0</v>
      </c>
      <c r="D199" s="161">
        <f>[17]B!$E$997</f>
        <v>0</v>
      </c>
      <c r="E199" s="129">
        <f>[17]B!$AL$997</f>
        <v>0</v>
      </c>
      <c r="F199" s="7"/>
      <c r="G199" s="7"/>
      <c r="H199" s="7"/>
      <c r="I199" s="7"/>
      <c r="J199" s="7"/>
      <c r="K199" s="7"/>
      <c r="L199" s="7"/>
      <c r="M199" s="7"/>
      <c r="N199" s="7"/>
    </row>
    <row r="200" spans="1:14" s="3" customFormat="1" ht="15" customHeight="1" x14ac:dyDescent="0.15">
      <c r="A200" s="38">
        <v>1101142</v>
      </c>
      <c r="B200" s="108" t="s">
        <v>317</v>
      </c>
      <c r="C200" s="162">
        <f>[17]B!$C$998</f>
        <v>5</v>
      </c>
      <c r="D200" s="162">
        <f>[17]B!$E$998</f>
        <v>5</v>
      </c>
      <c r="E200" s="129">
        <f>[17]B!$AL$998</f>
        <v>5743600</v>
      </c>
      <c r="F200" s="7"/>
      <c r="G200" s="7"/>
      <c r="H200" s="7"/>
      <c r="I200" s="7"/>
      <c r="J200" s="7"/>
      <c r="K200" s="7"/>
      <c r="L200" s="7"/>
      <c r="M200" s="7"/>
      <c r="N200" s="7"/>
    </row>
    <row r="201" spans="1:14" s="3" customFormat="1" ht="15" customHeight="1" x14ac:dyDescent="0.15">
      <c r="A201" s="122"/>
      <c r="B201" s="109" t="s">
        <v>318</v>
      </c>
      <c r="C201" s="163">
        <f>SUM(C167:C200)</f>
        <v>1347</v>
      </c>
      <c r="D201" s="163">
        <f>SUM(D167:D200)</f>
        <v>1333</v>
      </c>
      <c r="E201" s="164">
        <f>SUM(E167:E200)</f>
        <v>25181750</v>
      </c>
      <c r="F201" s="7"/>
      <c r="G201" s="7"/>
      <c r="H201" s="7"/>
      <c r="I201" s="7"/>
      <c r="J201" s="7"/>
      <c r="K201" s="7"/>
      <c r="L201" s="7"/>
      <c r="M201" s="7"/>
      <c r="N201" s="7"/>
    </row>
    <row r="202" spans="1:14" s="3" customFormat="1" ht="24.95" customHeight="1" x14ac:dyDescent="0.15">
      <c r="A202" s="165" t="s">
        <v>319</v>
      </c>
      <c r="B202" s="166"/>
      <c r="C202" s="167"/>
      <c r="D202" s="167"/>
      <c r="E202" s="168"/>
      <c r="F202" s="7"/>
      <c r="G202" s="7"/>
      <c r="H202" s="7"/>
      <c r="I202" s="7"/>
      <c r="J202" s="7"/>
      <c r="K202" s="7"/>
      <c r="L202" s="7"/>
    </row>
    <row r="203" spans="1:14" s="3" customFormat="1" ht="35.1" customHeight="1" x14ac:dyDescent="0.15">
      <c r="A203" s="869" t="s">
        <v>5</v>
      </c>
      <c r="B203" s="661"/>
      <c r="C203" s="73" t="s">
        <v>7</v>
      </c>
      <c r="D203" s="159" t="s">
        <v>8</v>
      </c>
      <c r="E203" s="73" t="s">
        <v>9</v>
      </c>
      <c r="F203" s="7"/>
      <c r="G203" s="7"/>
      <c r="H203" s="7"/>
      <c r="I203" s="7"/>
      <c r="J203" s="7"/>
      <c r="K203" s="7"/>
      <c r="L203" s="7"/>
    </row>
    <row r="204" spans="1:14" s="3" customFormat="1" ht="15" customHeight="1" x14ac:dyDescent="0.15">
      <c r="A204" s="870"/>
      <c r="B204" s="171" t="s">
        <v>320</v>
      </c>
      <c r="C204" s="172">
        <f>SUM(C205:C218)</f>
        <v>0</v>
      </c>
      <c r="D204" s="172">
        <f>SUM(D205:D218)</f>
        <v>0</v>
      </c>
      <c r="E204" s="173">
        <f>SUM(E205:E218)</f>
        <v>0</v>
      </c>
      <c r="F204" s="7"/>
      <c r="G204" s="7"/>
      <c r="H204" s="7"/>
      <c r="I204" s="7"/>
      <c r="J204" s="7"/>
      <c r="K204" s="7"/>
      <c r="L204" s="7"/>
    </row>
    <row r="205" spans="1:14" s="3" customFormat="1" ht="15" customHeight="1" x14ac:dyDescent="0.15">
      <c r="A205" s="20" t="s">
        <v>321</v>
      </c>
      <c r="B205" s="78" t="s">
        <v>322</v>
      </c>
      <c r="C205" s="150">
        <f>[17]B!$C$2745</f>
        <v>0</v>
      </c>
      <c r="D205" s="150">
        <f>[17]B!$E$2745</f>
        <v>0</v>
      </c>
      <c r="E205" s="129">
        <f>[17]B!$AL$2745</f>
        <v>0</v>
      </c>
      <c r="F205" s="7"/>
      <c r="G205" s="7"/>
      <c r="H205" s="7"/>
      <c r="I205" s="7"/>
      <c r="J205" s="7"/>
      <c r="K205" s="7"/>
      <c r="L205" s="7"/>
    </row>
    <row r="206" spans="1:14" s="3" customFormat="1" ht="15" customHeight="1" x14ac:dyDescent="0.15">
      <c r="A206" s="25" t="s">
        <v>323</v>
      </c>
      <c r="B206" s="81" t="s">
        <v>324</v>
      </c>
      <c r="C206" s="22">
        <f>[17]B!$C$2746</f>
        <v>0</v>
      </c>
      <c r="D206" s="22">
        <f>[17]B!$E$2746</f>
        <v>0</v>
      </c>
      <c r="E206" s="129">
        <f>[17]B!$AL$2746</f>
        <v>0</v>
      </c>
      <c r="F206" s="7"/>
      <c r="G206" s="7"/>
      <c r="H206" s="7"/>
      <c r="I206" s="7"/>
      <c r="J206" s="7"/>
      <c r="K206" s="7"/>
      <c r="L206" s="7"/>
    </row>
    <row r="207" spans="1:14" s="3" customFormat="1" ht="15" customHeight="1" x14ac:dyDescent="0.15">
      <c r="A207" s="25" t="s">
        <v>325</v>
      </c>
      <c r="B207" s="81" t="s">
        <v>326</v>
      </c>
      <c r="C207" s="22">
        <f>[17]B!$C$2747</f>
        <v>0</v>
      </c>
      <c r="D207" s="22">
        <f>[17]B!$E$2747</f>
        <v>0</v>
      </c>
      <c r="E207" s="129">
        <f>[17]B!$AL$2747</f>
        <v>0</v>
      </c>
      <c r="F207" s="7"/>
      <c r="G207" s="7"/>
      <c r="H207" s="7"/>
      <c r="I207" s="7"/>
      <c r="J207" s="7"/>
      <c r="K207" s="7"/>
      <c r="L207" s="7"/>
    </row>
    <row r="208" spans="1:14" s="3" customFormat="1" ht="15" customHeight="1" x14ac:dyDescent="0.15">
      <c r="A208" s="25" t="s">
        <v>327</v>
      </c>
      <c r="B208" s="81" t="s">
        <v>328</v>
      </c>
      <c r="C208" s="22">
        <f>[17]B!$C$2748</f>
        <v>0</v>
      </c>
      <c r="D208" s="22">
        <f>[17]B!$E$2748</f>
        <v>0</v>
      </c>
      <c r="E208" s="129">
        <f>[17]B!$AL$2748</f>
        <v>0</v>
      </c>
      <c r="F208" s="7"/>
      <c r="G208" s="7"/>
      <c r="H208" s="7"/>
      <c r="I208" s="7"/>
      <c r="J208" s="7"/>
      <c r="K208" s="7"/>
      <c r="L208" s="7"/>
    </row>
    <row r="209" spans="1:12" s="3" customFormat="1" ht="15" customHeight="1" x14ac:dyDescent="0.15">
      <c r="A209" s="25" t="s">
        <v>329</v>
      </c>
      <c r="B209" s="81" t="s">
        <v>330</v>
      </c>
      <c r="C209" s="22">
        <f>[17]B!$C$2749</f>
        <v>0</v>
      </c>
      <c r="D209" s="22">
        <f>[17]B!$E$2749</f>
        <v>0</v>
      </c>
      <c r="E209" s="129">
        <f>[17]B!$AL$2749</f>
        <v>0</v>
      </c>
      <c r="F209" s="7"/>
      <c r="G209" s="7"/>
      <c r="H209" s="7"/>
      <c r="I209" s="7"/>
      <c r="J209" s="7"/>
      <c r="K209" s="7"/>
      <c r="L209" s="7"/>
    </row>
    <row r="210" spans="1:12" s="3" customFormat="1" ht="15" customHeight="1" x14ac:dyDescent="0.15">
      <c r="A210" s="25" t="s">
        <v>331</v>
      </c>
      <c r="B210" s="81" t="s">
        <v>332</v>
      </c>
      <c r="C210" s="22">
        <f>[17]B!$C$2750</f>
        <v>0</v>
      </c>
      <c r="D210" s="22">
        <f>[17]B!$E$2750</f>
        <v>0</v>
      </c>
      <c r="E210" s="129">
        <f>[17]B!$AL$2750</f>
        <v>0</v>
      </c>
      <c r="F210" s="7"/>
      <c r="G210" s="7"/>
      <c r="H210" s="7"/>
      <c r="I210" s="7"/>
      <c r="J210" s="7"/>
      <c r="K210" s="7"/>
      <c r="L210" s="7"/>
    </row>
    <row r="211" spans="1:12" s="3" customFormat="1" ht="15" customHeight="1" x14ac:dyDescent="0.15">
      <c r="A211" s="25" t="s">
        <v>333</v>
      </c>
      <c r="B211" s="81" t="s">
        <v>334</v>
      </c>
      <c r="C211" s="22">
        <f>[17]B!$C$2751</f>
        <v>0</v>
      </c>
      <c r="D211" s="22">
        <f>[17]B!$E$2751</f>
        <v>0</v>
      </c>
      <c r="E211" s="129">
        <f>[17]B!$AL$2751</f>
        <v>0</v>
      </c>
      <c r="F211" s="7"/>
      <c r="G211" s="7"/>
      <c r="H211" s="7"/>
      <c r="I211" s="7"/>
      <c r="J211" s="7"/>
      <c r="K211" s="7"/>
      <c r="L211" s="7"/>
    </row>
    <row r="212" spans="1:12" s="3" customFormat="1" ht="15" customHeight="1" x14ac:dyDescent="0.15">
      <c r="A212" s="25" t="s">
        <v>335</v>
      </c>
      <c r="B212" s="81" t="s">
        <v>336</v>
      </c>
      <c r="C212" s="22">
        <f>[17]B!$C$2752</f>
        <v>0</v>
      </c>
      <c r="D212" s="22">
        <f>[17]B!$E$2752</f>
        <v>0</v>
      </c>
      <c r="E212" s="129">
        <f>[17]B!$AL$2752</f>
        <v>0</v>
      </c>
      <c r="F212" s="7"/>
      <c r="G212" s="7"/>
      <c r="H212" s="7"/>
      <c r="I212" s="7"/>
      <c r="J212" s="7"/>
      <c r="K212" s="7"/>
      <c r="L212" s="7"/>
    </row>
    <row r="213" spans="1:12" s="3" customFormat="1" ht="15" customHeight="1" x14ac:dyDescent="0.15">
      <c r="A213" s="25" t="s">
        <v>337</v>
      </c>
      <c r="B213" s="81" t="s">
        <v>338</v>
      </c>
      <c r="C213" s="22">
        <f>[17]B!$C$2753</f>
        <v>0</v>
      </c>
      <c r="D213" s="22">
        <f>[17]B!$E$2753</f>
        <v>0</v>
      </c>
      <c r="E213" s="129">
        <f>[17]B!$AL$2753</f>
        <v>0</v>
      </c>
      <c r="F213" s="7"/>
      <c r="G213" s="7"/>
      <c r="H213" s="7"/>
      <c r="I213" s="7"/>
      <c r="J213" s="7"/>
      <c r="K213" s="7"/>
      <c r="L213" s="7"/>
    </row>
    <row r="214" spans="1:12" s="3" customFormat="1" ht="15" customHeight="1" x14ac:dyDescent="0.15">
      <c r="A214" s="25" t="s">
        <v>339</v>
      </c>
      <c r="B214" s="81" t="s">
        <v>340</v>
      </c>
      <c r="C214" s="22">
        <f>[17]B!$C$2754</f>
        <v>0</v>
      </c>
      <c r="D214" s="22">
        <f>[17]B!$E$2754</f>
        <v>0</v>
      </c>
      <c r="E214" s="129">
        <f>[17]B!$AL$2754</f>
        <v>0</v>
      </c>
      <c r="F214" s="7"/>
      <c r="G214" s="7"/>
      <c r="H214" s="7"/>
      <c r="I214" s="7"/>
      <c r="J214" s="7"/>
      <c r="K214" s="7"/>
      <c r="L214" s="7"/>
    </row>
    <row r="215" spans="1:12" s="3" customFormat="1" ht="15" customHeight="1" x14ac:dyDescent="0.15">
      <c r="A215" s="25" t="s">
        <v>341</v>
      </c>
      <c r="B215" s="81" t="s">
        <v>342</v>
      </c>
      <c r="C215" s="22">
        <f>[17]B!$C$2755</f>
        <v>0</v>
      </c>
      <c r="D215" s="22">
        <f>[17]B!$E$2755</f>
        <v>0</v>
      </c>
      <c r="E215" s="129">
        <f>[17]B!$AL$2755</f>
        <v>0</v>
      </c>
      <c r="F215" s="7"/>
      <c r="G215" s="7"/>
      <c r="H215" s="7"/>
      <c r="I215" s="7"/>
      <c r="J215" s="7"/>
      <c r="K215" s="7"/>
      <c r="L215" s="7"/>
    </row>
    <row r="216" spans="1:12" s="3" customFormat="1" ht="15" customHeight="1" x14ac:dyDescent="0.15">
      <c r="A216" s="25" t="s">
        <v>343</v>
      </c>
      <c r="B216" s="81" t="s">
        <v>344</v>
      </c>
      <c r="C216" s="22">
        <f>[17]B!$C$2756</f>
        <v>0</v>
      </c>
      <c r="D216" s="22">
        <f>[17]B!$E$2756</f>
        <v>0</v>
      </c>
      <c r="E216" s="129">
        <f>[17]B!$AL$2756</f>
        <v>0</v>
      </c>
      <c r="F216" s="7"/>
      <c r="G216" s="7"/>
      <c r="H216" s="7"/>
      <c r="I216" s="7"/>
      <c r="J216" s="7"/>
      <c r="K216" s="7"/>
      <c r="L216" s="7"/>
    </row>
    <row r="217" spans="1:12" s="3" customFormat="1" ht="15" customHeight="1" x14ac:dyDescent="0.15">
      <c r="A217" s="25" t="s">
        <v>345</v>
      </c>
      <c r="B217" s="81" t="s">
        <v>346</v>
      </c>
      <c r="C217" s="22">
        <f>[17]B!$C$2757</f>
        <v>0</v>
      </c>
      <c r="D217" s="22">
        <f>[17]B!$E$2757</f>
        <v>0</v>
      </c>
      <c r="E217" s="129">
        <f>[17]B!$AL$2757</f>
        <v>0</v>
      </c>
      <c r="F217" s="7"/>
      <c r="G217" s="7"/>
      <c r="H217" s="7"/>
      <c r="I217" s="7"/>
      <c r="J217" s="7"/>
      <c r="K217" s="7"/>
      <c r="L217" s="7"/>
    </row>
    <row r="218" spans="1:12" s="3" customFormat="1" ht="15" customHeight="1" x14ac:dyDescent="0.15">
      <c r="A218" s="38" t="s">
        <v>347</v>
      </c>
      <c r="B218" s="108" t="s">
        <v>348</v>
      </c>
      <c r="C218" s="151">
        <f>[17]B!$C$2758</f>
        <v>0</v>
      </c>
      <c r="D218" s="151">
        <f>[17]B!$E$2758</f>
        <v>0</v>
      </c>
      <c r="E218" s="129">
        <f>[17]B!$AL$2758</f>
        <v>0</v>
      </c>
      <c r="F218" s="7"/>
      <c r="G218" s="7"/>
      <c r="H218" s="7"/>
      <c r="I218" s="7"/>
      <c r="J218" s="7"/>
      <c r="K218" s="7"/>
      <c r="L218" s="7"/>
    </row>
    <row r="219" spans="1:12" s="3" customFormat="1" ht="15" customHeight="1" x14ac:dyDescent="0.15">
      <c r="A219" s="871" t="s">
        <v>349</v>
      </c>
      <c r="B219" s="872"/>
      <c r="C219" s="172">
        <f>SUM(C220:C237)</f>
        <v>0</v>
      </c>
      <c r="D219" s="172">
        <f>SUM(D220:D237)</f>
        <v>0</v>
      </c>
      <c r="E219" s="164">
        <f>SUM(E220:E237)</f>
        <v>0</v>
      </c>
      <c r="F219" s="7"/>
      <c r="G219" s="7"/>
      <c r="H219" s="7"/>
      <c r="I219" s="7"/>
      <c r="J219" s="7"/>
      <c r="K219" s="7"/>
      <c r="L219" s="7"/>
    </row>
    <row r="220" spans="1:12" s="3" customFormat="1" ht="15" customHeight="1" x14ac:dyDescent="0.15">
      <c r="A220" s="20" t="s">
        <v>350</v>
      </c>
      <c r="B220" s="78" t="s">
        <v>322</v>
      </c>
      <c r="C220" s="150">
        <f>[17]B!$C$2759</f>
        <v>0</v>
      </c>
      <c r="D220" s="150">
        <f>[17]B!$E$2759</f>
        <v>0</v>
      </c>
      <c r="E220" s="129">
        <f>[17]B!$AL$2759</f>
        <v>0</v>
      </c>
      <c r="F220" s="7"/>
      <c r="G220" s="7"/>
      <c r="H220" s="7"/>
      <c r="I220" s="7"/>
      <c r="J220" s="7"/>
      <c r="K220" s="7"/>
      <c r="L220" s="7"/>
    </row>
    <row r="221" spans="1:12" s="3" customFormat="1" ht="15" customHeight="1" x14ac:dyDescent="0.15">
      <c r="A221" s="25" t="s">
        <v>351</v>
      </c>
      <c r="B221" s="81" t="s">
        <v>352</v>
      </c>
      <c r="C221" s="22">
        <f>[17]B!$C$2760</f>
        <v>0</v>
      </c>
      <c r="D221" s="22">
        <f>[17]B!$E$2760</f>
        <v>0</v>
      </c>
      <c r="E221" s="129">
        <f>[17]B!$AL$2760</f>
        <v>0</v>
      </c>
      <c r="F221" s="7"/>
      <c r="G221" s="7"/>
      <c r="H221" s="7"/>
      <c r="I221" s="7"/>
      <c r="J221" s="7"/>
      <c r="K221" s="7"/>
      <c r="L221" s="7"/>
    </row>
    <row r="222" spans="1:12" s="3" customFormat="1" ht="15" customHeight="1" x14ac:dyDescent="0.15">
      <c r="A222" s="25" t="s">
        <v>353</v>
      </c>
      <c r="B222" s="81" t="s">
        <v>354</v>
      </c>
      <c r="C222" s="22">
        <f>[17]B!$C$2761</f>
        <v>0</v>
      </c>
      <c r="D222" s="22">
        <f>[17]B!$E$2761</f>
        <v>0</v>
      </c>
      <c r="E222" s="129">
        <f>[17]B!$AL$2761</f>
        <v>0</v>
      </c>
      <c r="F222" s="7"/>
      <c r="G222" s="7"/>
      <c r="H222" s="7"/>
      <c r="I222" s="7"/>
      <c r="J222" s="7"/>
      <c r="K222" s="7"/>
      <c r="L222" s="7"/>
    </row>
    <row r="223" spans="1:12" s="3" customFormat="1" ht="15" customHeight="1" x14ac:dyDescent="0.15">
      <c r="A223" s="25" t="s">
        <v>355</v>
      </c>
      <c r="B223" s="81" t="s">
        <v>356</v>
      </c>
      <c r="C223" s="22">
        <f>[17]B!$C$2762</f>
        <v>0</v>
      </c>
      <c r="D223" s="22">
        <f>[17]B!$E$2762</f>
        <v>0</v>
      </c>
      <c r="E223" s="129">
        <f>[17]B!$AL$2762</f>
        <v>0</v>
      </c>
      <c r="F223" s="7"/>
      <c r="G223" s="7"/>
      <c r="H223" s="7"/>
      <c r="I223" s="7"/>
      <c r="J223" s="7"/>
      <c r="K223" s="7"/>
      <c r="L223" s="7"/>
    </row>
    <row r="224" spans="1:12" s="3" customFormat="1" ht="15" customHeight="1" x14ac:dyDescent="0.15">
      <c r="A224" s="25" t="s">
        <v>357</v>
      </c>
      <c r="B224" s="81" t="s">
        <v>358</v>
      </c>
      <c r="C224" s="22">
        <f>[17]B!$C$2763</f>
        <v>0</v>
      </c>
      <c r="D224" s="22">
        <f>[17]B!$E$2763</f>
        <v>0</v>
      </c>
      <c r="E224" s="129">
        <f>[17]B!$AL$2763</f>
        <v>0</v>
      </c>
      <c r="F224" s="7"/>
      <c r="G224" s="7"/>
      <c r="H224" s="7"/>
      <c r="I224" s="7"/>
      <c r="J224" s="7"/>
      <c r="K224" s="7"/>
      <c r="L224" s="7"/>
    </row>
    <row r="225" spans="1:12" s="3" customFormat="1" ht="15" customHeight="1" x14ac:dyDescent="0.15">
      <c r="A225" s="25" t="s">
        <v>359</v>
      </c>
      <c r="B225" s="81" t="s">
        <v>360</v>
      </c>
      <c r="C225" s="22">
        <f>[17]B!$C$2764</f>
        <v>0</v>
      </c>
      <c r="D225" s="22">
        <f>[17]B!$E$2764</f>
        <v>0</v>
      </c>
      <c r="E225" s="129">
        <f>[17]B!$AL$2764</f>
        <v>0</v>
      </c>
      <c r="F225" s="7"/>
      <c r="G225" s="7"/>
      <c r="H225" s="7"/>
      <c r="I225" s="7"/>
      <c r="J225" s="7"/>
      <c r="K225" s="7"/>
      <c r="L225" s="7"/>
    </row>
    <row r="226" spans="1:12" s="3" customFormat="1" ht="15" customHeight="1" x14ac:dyDescent="0.15">
      <c r="A226" s="25" t="s">
        <v>361</v>
      </c>
      <c r="B226" s="81" t="s">
        <v>362</v>
      </c>
      <c r="C226" s="22">
        <f>[17]B!$C$2765</f>
        <v>0</v>
      </c>
      <c r="D226" s="22">
        <f>[17]B!$E$2765</f>
        <v>0</v>
      </c>
      <c r="E226" s="129">
        <f>[17]B!$AL$2765</f>
        <v>0</v>
      </c>
      <c r="F226" s="7"/>
      <c r="G226" s="7"/>
      <c r="H226" s="7"/>
      <c r="I226" s="7"/>
      <c r="J226" s="7"/>
      <c r="K226" s="7"/>
      <c r="L226" s="7"/>
    </row>
    <row r="227" spans="1:12" s="3" customFormat="1" ht="15" customHeight="1" x14ac:dyDescent="0.15">
      <c r="A227" s="25" t="s">
        <v>363</v>
      </c>
      <c r="B227" s="81" t="s">
        <v>364</v>
      </c>
      <c r="C227" s="22">
        <f>[17]B!$C$2766</f>
        <v>0</v>
      </c>
      <c r="D227" s="22">
        <f>[17]B!$E$2766</f>
        <v>0</v>
      </c>
      <c r="E227" s="129">
        <f>[17]B!$AL$2766</f>
        <v>0</v>
      </c>
      <c r="F227" s="7"/>
      <c r="G227" s="7"/>
      <c r="H227" s="7"/>
      <c r="I227" s="7"/>
      <c r="J227" s="7"/>
      <c r="K227" s="7"/>
      <c r="L227" s="7"/>
    </row>
    <row r="228" spans="1:12" s="3" customFormat="1" ht="15" customHeight="1" x14ac:dyDescent="0.15">
      <c r="A228" s="25" t="s">
        <v>365</v>
      </c>
      <c r="B228" s="81" t="s">
        <v>366</v>
      </c>
      <c r="C228" s="22">
        <f>[17]B!$C$2767</f>
        <v>0</v>
      </c>
      <c r="D228" s="22">
        <f>[17]B!$E$2767</f>
        <v>0</v>
      </c>
      <c r="E228" s="129">
        <f>[17]B!$AL$2767</f>
        <v>0</v>
      </c>
      <c r="F228" s="7"/>
      <c r="G228" s="7"/>
      <c r="H228" s="7"/>
      <c r="I228" s="7"/>
      <c r="J228" s="7"/>
      <c r="K228" s="7"/>
      <c r="L228" s="7"/>
    </row>
    <row r="229" spans="1:12" s="3" customFormat="1" ht="15" customHeight="1" x14ac:dyDescent="0.15">
      <c r="A229" s="25" t="s">
        <v>367</v>
      </c>
      <c r="B229" s="81" t="s">
        <v>368</v>
      </c>
      <c r="C229" s="22">
        <f>[17]B!$C$2768</f>
        <v>0</v>
      </c>
      <c r="D229" s="22">
        <f>[17]B!$E$2768</f>
        <v>0</v>
      </c>
      <c r="E229" s="129">
        <f>[17]B!$AL$2768</f>
        <v>0</v>
      </c>
      <c r="F229" s="7"/>
      <c r="G229" s="7"/>
      <c r="H229" s="7"/>
      <c r="I229" s="7"/>
      <c r="J229" s="7"/>
      <c r="K229" s="7"/>
      <c r="L229" s="7"/>
    </row>
    <row r="230" spans="1:12" s="3" customFormat="1" ht="15" customHeight="1" x14ac:dyDescent="0.15">
      <c r="A230" s="25" t="s">
        <v>369</v>
      </c>
      <c r="B230" s="81" t="s">
        <v>370</v>
      </c>
      <c r="C230" s="22">
        <f>[17]B!$C$2769</f>
        <v>0</v>
      </c>
      <c r="D230" s="22">
        <f>[17]B!$E$2769</f>
        <v>0</v>
      </c>
      <c r="E230" s="129">
        <f>[17]B!$AL$2769</f>
        <v>0</v>
      </c>
      <c r="F230" s="7"/>
      <c r="G230" s="7"/>
      <c r="H230" s="7"/>
      <c r="I230" s="7"/>
      <c r="J230" s="7"/>
      <c r="K230" s="7"/>
      <c r="L230" s="7"/>
    </row>
    <row r="231" spans="1:12" s="3" customFormat="1" ht="15" customHeight="1" x14ac:dyDescent="0.15">
      <c r="A231" s="25" t="s">
        <v>371</v>
      </c>
      <c r="B231" s="81" t="s">
        <v>372</v>
      </c>
      <c r="C231" s="22">
        <f>[17]B!$C$2770</f>
        <v>0</v>
      </c>
      <c r="D231" s="22">
        <f>[17]B!$E$2770</f>
        <v>0</v>
      </c>
      <c r="E231" s="129">
        <f>[17]B!$AL$2770</f>
        <v>0</v>
      </c>
      <c r="F231" s="7"/>
      <c r="G231" s="7"/>
      <c r="H231" s="7"/>
      <c r="I231" s="7"/>
      <c r="J231" s="7"/>
      <c r="K231" s="7"/>
      <c r="L231" s="7"/>
    </row>
    <row r="232" spans="1:12" s="3" customFormat="1" ht="15" customHeight="1" x14ac:dyDescent="0.15">
      <c r="A232" s="25" t="s">
        <v>373</v>
      </c>
      <c r="B232" s="81" t="s">
        <v>374</v>
      </c>
      <c r="C232" s="22">
        <f>[17]B!$C$2771</f>
        <v>0</v>
      </c>
      <c r="D232" s="22">
        <f>[17]B!$E$2771</f>
        <v>0</v>
      </c>
      <c r="E232" s="129">
        <f>[17]B!$AL$2771</f>
        <v>0</v>
      </c>
      <c r="F232" s="7"/>
      <c r="G232" s="7"/>
      <c r="H232" s="7"/>
      <c r="I232" s="7"/>
      <c r="J232" s="7"/>
      <c r="K232" s="7"/>
      <c r="L232" s="7"/>
    </row>
    <row r="233" spans="1:12" s="3" customFormat="1" ht="15" customHeight="1" x14ac:dyDescent="0.15">
      <c r="A233" s="25" t="s">
        <v>375</v>
      </c>
      <c r="B233" s="81" t="s">
        <v>376</v>
      </c>
      <c r="C233" s="22">
        <f>[17]B!$C$2772</f>
        <v>0</v>
      </c>
      <c r="D233" s="22">
        <f>[17]B!$E$2772</f>
        <v>0</v>
      </c>
      <c r="E233" s="129">
        <f>[17]B!$AL$2772</f>
        <v>0</v>
      </c>
      <c r="F233" s="7"/>
      <c r="G233" s="7"/>
      <c r="H233" s="7"/>
      <c r="I233" s="7"/>
      <c r="J233" s="7"/>
      <c r="K233" s="7"/>
      <c r="L233" s="7"/>
    </row>
    <row r="234" spans="1:12" s="3" customFormat="1" ht="15" customHeight="1" x14ac:dyDescent="0.15">
      <c r="A234" s="25" t="s">
        <v>377</v>
      </c>
      <c r="B234" s="81" t="s">
        <v>378</v>
      </c>
      <c r="C234" s="22">
        <f>[17]B!$C$2773</f>
        <v>0</v>
      </c>
      <c r="D234" s="22">
        <f>[17]B!$E$2773</f>
        <v>0</v>
      </c>
      <c r="E234" s="129">
        <f>[17]B!$AL$2773</f>
        <v>0</v>
      </c>
      <c r="F234" s="7"/>
      <c r="G234" s="7"/>
      <c r="H234" s="7"/>
      <c r="I234" s="7"/>
      <c r="J234" s="7"/>
      <c r="K234" s="7"/>
      <c r="L234" s="7"/>
    </row>
    <row r="235" spans="1:12" s="3" customFormat="1" ht="15" customHeight="1" x14ac:dyDescent="0.15">
      <c r="A235" s="25" t="s">
        <v>379</v>
      </c>
      <c r="B235" s="81" t="s">
        <v>380</v>
      </c>
      <c r="C235" s="22">
        <f>[17]B!$C$2774</f>
        <v>0</v>
      </c>
      <c r="D235" s="22">
        <f>[17]B!$E$2774</f>
        <v>0</v>
      </c>
      <c r="E235" s="129">
        <f>[17]B!$AL$2774</f>
        <v>0</v>
      </c>
      <c r="F235" s="7"/>
      <c r="G235" s="7"/>
      <c r="H235" s="7"/>
      <c r="I235" s="7"/>
      <c r="J235" s="7"/>
      <c r="K235" s="7"/>
      <c r="L235" s="7"/>
    </row>
    <row r="236" spans="1:12" s="3" customFormat="1" ht="15" customHeight="1" x14ac:dyDescent="0.15">
      <c r="A236" s="25" t="s">
        <v>381</v>
      </c>
      <c r="B236" s="81" t="s">
        <v>382</v>
      </c>
      <c r="C236" s="22">
        <f>[17]B!$C$2775</f>
        <v>0</v>
      </c>
      <c r="D236" s="22">
        <f>[17]B!$E$2775</f>
        <v>0</v>
      </c>
      <c r="E236" s="129">
        <f>[17]B!$AL$2775</f>
        <v>0</v>
      </c>
      <c r="F236" s="7"/>
      <c r="G236" s="7"/>
      <c r="H236" s="7"/>
      <c r="I236" s="7"/>
      <c r="J236" s="7"/>
      <c r="K236" s="7"/>
      <c r="L236" s="7"/>
    </row>
    <row r="237" spans="1:12" s="3" customFormat="1" ht="15" customHeight="1" x14ac:dyDescent="0.15">
      <c r="A237" s="38" t="s">
        <v>383</v>
      </c>
      <c r="B237" s="108" t="s">
        <v>384</v>
      </c>
      <c r="C237" s="151">
        <f>[17]B!$C$2776</f>
        <v>0</v>
      </c>
      <c r="D237" s="151">
        <f>[17]B!$E$2776</f>
        <v>0</v>
      </c>
      <c r="E237" s="129">
        <f>[17]B!$AL$2776</f>
        <v>0</v>
      </c>
      <c r="F237" s="7"/>
      <c r="G237" s="7"/>
      <c r="H237" s="7"/>
      <c r="I237" s="7"/>
      <c r="J237" s="7"/>
      <c r="K237" s="7"/>
      <c r="L237" s="7"/>
    </row>
    <row r="238" spans="1:12" s="3" customFormat="1" ht="15" customHeight="1" x14ac:dyDescent="0.15">
      <c r="A238" s="122"/>
      <c r="B238" s="40" t="s">
        <v>385</v>
      </c>
      <c r="C238" s="172">
        <f>SUM(C239:C244)</f>
        <v>190</v>
      </c>
      <c r="D238" s="172">
        <f>SUM(D239:D244)</f>
        <v>190</v>
      </c>
      <c r="E238" s="164">
        <f>SUM(E239:E244)</f>
        <v>7516400</v>
      </c>
      <c r="F238" s="7"/>
      <c r="G238" s="7"/>
      <c r="H238" s="7"/>
      <c r="I238" s="7"/>
      <c r="J238" s="7"/>
      <c r="K238" s="7"/>
      <c r="L238" s="7"/>
    </row>
    <row r="239" spans="1:12" s="3" customFormat="1" ht="15" customHeight="1" x14ac:dyDescent="0.15">
      <c r="A239" s="20" t="s">
        <v>386</v>
      </c>
      <c r="B239" s="78" t="s">
        <v>387</v>
      </c>
      <c r="C239" s="150">
        <f>[17]B!$C$2777</f>
        <v>0</v>
      </c>
      <c r="D239" s="150">
        <f>[17]B!$E$2777</f>
        <v>0</v>
      </c>
      <c r="E239" s="129">
        <f>[17]B!$AL$2777</f>
        <v>0</v>
      </c>
      <c r="F239" s="7"/>
      <c r="G239" s="7"/>
      <c r="H239" s="7"/>
      <c r="I239" s="7"/>
      <c r="J239" s="7"/>
      <c r="K239" s="7"/>
      <c r="L239" s="7"/>
    </row>
    <row r="240" spans="1:12" s="3" customFormat="1" ht="15" customHeight="1" x14ac:dyDescent="0.15">
      <c r="A240" s="25" t="s">
        <v>388</v>
      </c>
      <c r="B240" s="81" t="s">
        <v>389</v>
      </c>
      <c r="C240" s="22">
        <f>[17]B!$C$2778</f>
        <v>0</v>
      </c>
      <c r="D240" s="22">
        <f>[17]B!$E$2778</f>
        <v>0</v>
      </c>
      <c r="E240" s="129">
        <f>[17]B!$AL$2778</f>
        <v>0</v>
      </c>
      <c r="F240" s="7"/>
      <c r="G240" s="7"/>
      <c r="H240" s="7"/>
      <c r="I240" s="7"/>
      <c r="J240" s="7"/>
      <c r="K240" s="7"/>
      <c r="L240" s="7"/>
    </row>
    <row r="241" spans="1:12" s="3" customFormat="1" ht="15" customHeight="1" x14ac:dyDescent="0.15">
      <c r="A241" s="25" t="s">
        <v>390</v>
      </c>
      <c r="B241" s="81" t="s">
        <v>391</v>
      </c>
      <c r="C241" s="22">
        <f>[17]B!$C$2779</f>
        <v>0</v>
      </c>
      <c r="D241" s="22">
        <f>[17]B!$E$2779</f>
        <v>0</v>
      </c>
      <c r="E241" s="129">
        <f>[17]B!$AL$2779</f>
        <v>0</v>
      </c>
      <c r="F241" s="7"/>
      <c r="G241" s="7"/>
      <c r="H241" s="7"/>
      <c r="I241" s="7"/>
      <c r="J241" s="7"/>
      <c r="K241" s="7"/>
      <c r="L241" s="7"/>
    </row>
    <row r="242" spans="1:12" s="3" customFormat="1" ht="15" customHeight="1" x14ac:dyDescent="0.15">
      <c r="A242" s="25" t="s">
        <v>392</v>
      </c>
      <c r="B242" s="81" t="s">
        <v>393</v>
      </c>
      <c r="C242" s="22">
        <f>[17]B!$C$2780</f>
        <v>0</v>
      </c>
      <c r="D242" s="22">
        <f>[17]B!$E$2780</f>
        <v>0</v>
      </c>
      <c r="E242" s="129">
        <f>[17]B!$AL$2780</f>
        <v>0</v>
      </c>
      <c r="F242" s="7"/>
      <c r="G242" s="7"/>
      <c r="H242" s="7"/>
      <c r="I242" s="7"/>
      <c r="J242" s="7"/>
      <c r="K242" s="7"/>
      <c r="L242" s="7"/>
    </row>
    <row r="243" spans="1:12" s="3" customFormat="1" ht="15" customHeight="1" x14ac:dyDescent="0.15">
      <c r="A243" s="25" t="s">
        <v>394</v>
      </c>
      <c r="B243" s="81" t="s">
        <v>395</v>
      </c>
      <c r="C243" s="22">
        <f>[17]B!$C$2781</f>
        <v>0</v>
      </c>
      <c r="D243" s="22">
        <f>[17]B!$E$2781</f>
        <v>0</v>
      </c>
      <c r="E243" s="129">
        <f>[17]B!$AL$2781</f>
        <v>0</v>
      </c>
      <c r="F243" s="7"/>
      <c r="G243" s="7"/>
      <c r="H243" s="7"/>
      <c r="I243" s="7"/>
      <c r="J243" s="7"/>
      <c r="K243" s="7"/>
      <c r="L243" s="7"/>
    </row>
    <row r="244" spans="1:12" s="3" customFormat="1" ht="15" customHeight="1" x14ac:dyDescent="0.15">
      <c r="A244" s="38" t="s">
        <v>396</v>
      </c>
      <c r="B244" s="108" t="s">
        <v>397</v>
      </c>
      <c r="C244" s="65">
        <f>[17]B!$C$2782</f>
        <v>190</v>
      </c>
      <c r="D244" s="65">
        <f>[17]B!$E$2782</f>
        <v>190</v>
      </c>
      <c r="E244" s="129">
        <f>[17]B!$AL$2782</f>
        <v>7516400</v>
      </c>
      <c r="F244" s="7"/>
      <c r="G244" s="7"/>
      <c r="H244" s="7"/>
      <c r="I244" s="7"/>
      <c r="J244" s="7"/>
      <c r="K244" s="7"/>
      <c r="L244" s="7"/>
    </row>
    <row r="245" spans="1:12" s="3" customFormat="1" ht="15" customHeight="1" x14ac:dyDescent="0.15">
      <c r="A245" s="122"/>
      <c r="B245" s="109" t="s">
        <v>398</v>
      </c>
      <c r="C245" s="172">
        <f>SUM(C246:C252)</f>
        <v>0</v>
      </c>
      <c r="D245" s="172"/>
      <c r="E245" s="164"/>
      <c r="F245" s="7"/>
      <c r="G245" s="7"/>
      <c r="H245" s="7"/>
      <c r="I245" s="7"/>
      <c r="J245" s="7"/>
      <c r="K245" s="7"/>
      <c r="L245" s="7"/>
    </row>
    <row r="246" spans="1:12" s="3" customFormat="1" ht="15" customHeight="1" x14ac:dyDescent="0.15">
      <c r="A246" s="20"/>
      <c r="B246" s="176" t="s">
        <v>399</v>
      </c>
      <c r="C246" s="134">
        <f>[17]B!$C$2785</f>
        <v>0</v>
      </c>
      <c r="D246" s="177"/>
      <c r="E246" s="178"/>
      <c r="F246" s="7"/>
      <c r="G246" s="7"/>
      <c r="H246" s="7"/>
      <c r="I246" s="7"/>
      <c r="J246" s="7"/>
      <c r="K246" s="7"/>
      <c r="L246" s="7"/>
    </row>
    <row r="247" spans="1:12" s="3" customFormat="1" ht="15" customHeight="1" x14ac:dyDescent="0.15">
      <c r="A247" s="25"/>
      <c r="B247" s="179" t="s">
        <v>400</v>
      </c>
      <c r="C247" s="135">
        <f>[17]B!$C$2786</f>
        <v>0</v>
      </c>
      <c r="D247" s="141"/>
      <c r="E247" s="142"/>
      <c r="F247" s="7"/>
      <c r="G247" s="7"/>
      <c r="H247" s="7"/>
      <c r="I247" s="7"/>
      <c r="J247" s="7"/>
      <c r="K247" s="7"/>
      <c r="L247" s="7"/>
    </row>
    <row r="248" spans="1:12" s="3" customFormat="1" ht="15" customHeight="1" x14ac:dyDescent="0.15">
      <c r="A248" s="25"/>
      <c r="B248" s="179" t="s">
        <v>401</v>
      </c>
      <c r="C248" s="135">
        <f>[17]B!$C$2787</f>
        <v>0</v>
      </c>
      <c r="D248" s="141"/>
      <c r="E248" s="142"/>
      <c r="F248" s="7"/>
      <c r="G248" s="7"/>
      <c r="H248" s="7"/>
      <c r="I248" s="7"/>
      <c r="J248" s="7"/>
      <c r="K248" s="7"/>
      <c r="L248" s="7"/>
    </row>
    <row r="249" spans="1:12" s="3" customFormat="1" ht="15" customHeight="1" x14ac:dyDescent="0.15">
      <c r="A249" s="25"/>
      <c r="B249" s="179" t="s">
        <v>402</v>
      </c>
      <c r="C249" s="135">
        <f>[17]B!$C$2788</f>
        <v>0</v>
      </c>
      <c r="D249" s="141"/>
      <c r="E249" s="142"/>
      <c r="F249" s="7"/>
      <c r="G249" s="7"/>
      <c r="H249" s="7"/>
      <c r="I249" s="7"/>
      <c r="J249" s="7"/>
      <c r="K249" s="7"/>
      <c r="L249" s="7"/>
    </row>
    <row r="250" spans="1:12" s="3" customFormat="1" ht="15" customHeight="1" x14ac:dyDescent="0.15">
      <c r="A250" s="25"/>
      <c r="B250" s="179" t="s">
        <v>403</v>
      </c>
      <c r="C250" s="135">
        <f>[17]B!$C$2789</f>
        <v>0</v>
      </c>
      <c r="D250" s="141"/>
      <c r="E250" s="142"/>
      <c r="F250" s="7"/>
      <c r="G250" s="7"/>
      <c r="H250" s="7"/>
      <c r="I250" s="7"/>
      <c r="J250" s="7"/>
      <c r="K250" s="7"/>
      <c r="L250" s="7"/>
    </row>
    <row r="251" spans="1:12" s="3" customFormat="1" ht="15" customHeight="1" x14ac:dyDescent="0.15">
      <c r="A251" s="25"/>
      <c r="B251" s="179" t="s">
        <v>404</v>
      </c>
      <c r="C251" s="135">
        <f>[17]B!$C$2790</f>
        <v>0</v>
      </c>
      <c r="D251" s="141"/>
      <c r="E251" s="142"/>
      <c r="F251" s="7"/>
      <c r="G251" s="7"/>
      <c r="H251" s="7"/>
      <c r="I251" s="7"/>
      <c r="J251" s="7"/>
      <c r="K251" s="7"/>
      <c r="L251" s="7"/>
    </row>
    <row r="252" spans="1:12" s="3" customFormat="1" ht="15" customHeight="1" x14ac:dyDescent="0.15">
      <c r="A252" s="38"/>
      <c r="B252" s="180" t="s">
        <v>405</v>
      </c>
      <c r="C252" s="136">
        <f>[17]B!$C$2791</f>
        <v>0</v>
      </c>
      <c r="D252" s="181"/>
      <c r="E252" s="182"/>
      <c r="F252" s="7"/>
      <c r="G252" s="7"/>
      <c r="H252" s="7"/>
      <c r="I252" s="7"/>
      <c r="J252" s="7"/>
      <c r="K252" s="7"/>
      <c r="L252" s="7"/>
    </row>
    <row r="253" spans="1:12" s="3" customFormat="1" ht="15" customHeight="1" x14ac:dyDescent="0.15">
      <c r="A253" s="122"/>
      <c r="B253" s="183" t="s">
        <v>406</v>
      </c>
      <c r="C253" s="139">
        <f>+C254</f>
        <v>0</v>
      </c>
      <c r="D253" s="542"/>
      <c r="E253" s="543"/>
      <c r="F253" s="7"/>
      <c r="G253" s="7"/>
      <c r="H253" s="7"/>
      <c r="I253" s="7"/>
      <c r="J253" s="7"/>
      <c r="K253" s="7"/>
      <c r="L253" s="7"/>
    </row>
    <row r="254" spans="1:12" s="3" customFormat="1" ht="15" customHeight="1" x14ac:dyDescent="0.15">
      <c r="A254" s="122"/>
      <c r="B254" s="185" t="s">
        <v>407</v>
      </c>
      <c r="C254" s="139">
        <f>[17]B!$C$2812</f>
        <v>0</v>
      </c>
      <c r="D254" s="544"/>
      <c r="E254" s="545"/>
      <c r="F254" s="7"/>
      <c r="G254" s="7"/>
      <c r="H254" s="7"/>
      <c r="I254" s="7"/>
      <c r="J254" s="7"/>
      <c r="K254" s="7"/>
      <c r="L254" s="7"/>
    </row>
    <row r="255" spans="1:12" s="3" customFormat="1" ht="15" customHeight="1" x14ac:dyDescent="0.15">
      <c r="A255" s="122"/>
      <c r="B255" s="186" t="s">
        <v>104</v>
      </c>
      <c r="C255" s="187">
        <f>SUM(C204+C219+C238+C245+C253)</f>
        <v>190</v>
      </c>
      <c r="D255" s="187">
        <f>SUM(D204+D219+D238)</f>
        <v>190</v>
      </c>
      <c r="E255" s="164">
        <f>SUM(E204+E219+E238)</f>
        <v>7516400</v>
      </c>
      <c r="F255" s="7"/>
      <c r="G255" s="7"/>
      <c r="H255" s="7"/>
      <c r="I255" s="7"/>
      <c r="J255" s="7"/>
      <c r="K255" s="7"/>
      <c r="L255" s="7"/>
    </row>
    <row r="256" spans="1:12" s="3" customFormat="1" ht="24.95" customHeight="1" x14ac:dyDescent="0.15">
      <c r="A256" s="165" t="s">
        <v>408</v>
      </c>
      <c r="B256" s="166"/>
      <c r="C256" s="167"/>
      <c r="D256" s="167"/>
      <c r="E256" s="168"/>
      <c r="F256" s="7"/>
      <c r="G256" s="7"/>
      <c r="H256" s="7"/>
      <c r="I256" s="7"/>
      <c r="J256" s="7"/>
      <c r="K256" s="7"/>
      <c r="L256" s="7"/>
    </row>
    <row r="257" spans="1:22" s="3" customFormat="1" ht="30" customHeight="1" x14ac:dyDescent="0.15">
      <c r="A257" s="13" t="s">
        <v>5</v>
      </c>
      <c r="B257" s="661" t="s">
        <v>409</v>
      </c>
      <c r="C257" s="73" t="s">
        <v>7</v>
      </c>
      <c r="D257" s="159" t="s">
        <v>8</v>
      </c>
      <c r="E257" s="73" t="s">
        <v>9</v>
      </c>
      <c r="F257" s="7"/>
      <c r="G257" s="7"/>
      <c r="H257" s="7"/>
      <c r="I257" s="7"/>
      <c r="J257" s="7"/>
      <c r="K257" s="7"/>
      <c r="L257" s="7"/>
    </row>
    <row r="258" spans="1:22" s="3" customFormat="1" ht="15" customHeight="1" x14ac:dyDescent="0.15">
      <c r="A258" s="20" t="s">
        <v>410</v>
      </c>
      <c r="B258" s="176" t="s">
        <v>411</v>
      </c>
      <c r="C258" s="188">
        <f>[17]B!$C$2814</f>
        <v>9</v>
      </c>
      <c r="D258" s="188">
        <f>[17]B!$E$2814</f>
        <v>9</v>
      </c>
      <c r="E258" s="56">
        <f>[17]B!$AL$2814</f>
        <v>70110</v>
      </c>
      <c r="F258" s="7"/>
      <c r="G258" s="7"/>
      <c r="H258" s="7"/>
      <c r="I258" s="7"/>
      <c r="J258" s="7"/>
      <c r="K258" s="7"/>
      <c r="L258" s="7"/>
    </row>
    <row r="259" spans="1:22" s="3" customFormat="1" ht="15" customHeight="1" x14ac:dyDescent="0.15">
      <c r="A259" s="25" t="s">
        <v>412</v>
      </c>
      <c r="B259" s="179" t="s">
        <v>413</v>
      </c>
      <c r="C259" s="189">
        <f>[17]B!$C$2815</f>
        <v>0</v>
      </c>
      <c r="D259" s="189">
        <f>[17]B!$E$2815</f>
        <v>0</v>
      </c>
      <c r="E259" s="58">
        <f>[17]B!$AL$2815</f>
        <v>0</v>
      </c>
      <c r="F259" s="7"/>
      <c r="G259" s="7"/>
      <c r="H259" s="7"/>
      <c r="I259" s="7"/>
      <c r="J259" s="7"/>
      <c r="K259" s="7"/>
      <c r="L259" s="7"/>
    </row>
    <row r="260" spans="1:22" s="3" customFormat="1" ht="15" customHeight="1" x14ac:dyDescent="0.15">
      <c r="A260" s="25" t="s">
        <v>414</v>
      </c>
      <c r="B260" s="179" t="s">
        <v>415</v>
      </c>
      <c r="C260" s="189">
        <f>[17]B!$C$2816</f>
        <v>0</v>
      </c>
      <c r="D260" s="189">
        <f>[17]B!$E$2816</f>
        <v>0</v>
      </c>
      <c r="E260" s="58">
        <f>[17]B!$AL$2816</f>
        <v>0</v>
      </c>
      <c r="F260" s="7"/>
      <c r="G260" s="7"/>
      <c r="H260" s="7"/>
      <c r="I260" s="7"/>
      <c r="J260" s="7"/>
      <c r="K260" s="7"/>
      <c r="L260" s="7"/>
    </row>
    <row r="261" spans="1:22" s="3" customFormat="1" ht="15" customHeight="1" x14ac:dyDescent="0.15">
      <c r="A261" s="25" t="s">
        <v>416</v>
      </c>
      <c r="B261" s="179" t="s">
        <v>417</v>
      </c>
      <c r="C261" s="189">
        <f>[17]B!$C$2817</f>
        <v>0</v>
      </c>
      <c r="D261" s="189">
        <f>[17]B!$E$2817</f>
        <v>0</v>
      </c>
      <c r="E261" s="58">
        <f>[17]B!$AL$2817</f>
        <v>0</v>
      </c>
      <c r="F261" s="7"/>
      <c r="G261" s="7"/>
      <c r="H261" s="7"/>
      <c r="I261" s="7"/>
      <c r="J261" s="7"/>
      <c r="K261" s="7"/>
      <c r="L261" s="7"/>
    </row>
    <row r="262" spans="1:22" s="3" customFormat="1" ht="15" customHeight="1" x14ac:dyDescent="0.15">
      <c r="A262" s="38" t="s">
        <v>418</v>
      </c>
      <c r="B262" s="180" t="s">
        <v>419</v>
      </c>
      <c r="C262" s="190">
        <f>[17]B!$C$2818</f>
        <v>0</v>
      </c>
      <c r="D262" s="190">
        <f>[17]B!$E$2818</f>
        <v>0</v>
      </c>
      <c r="E262" s="191">
        <f>[17]B!$AL$2818</f>
        <v>0</v>
      </c>
      <c r="F262" s="7"/>
      <c r="G262" s="7"/>
      <c r="H262" s="7"/>
      <c r="I262" s="7"/>
      <c r="J262" s="7"/>
      <c r="K262" s="7"/>
      <c r="L262" s="7"/>
    </row>
    <row r="263" spans="1:22" s="3" customFormat="1" ht="15" customHeight="1" x14ac:dyDescent="0.15">
      <c r="A263" s="122"/>
      <c r="B263" s="192" t="s">
        <v>420</v>
      </c>
      <c r="C263" s="193">
        <f>SUM(C258:C262)</f>
        <v>9</v>
      </c>
      <c r="D263" s="193">
        <f>SUM(D258:D262)</f>
        <v>9</v>
      </c>
      <c r="E263" s="164">
        <f>SUM(E258:E262)</f>
        <v>70110</v>
      </c>
      <c r="F263" s="7"/>
      <c r="G263" s="7"/>
      <c r="H263" s="7"/>
      <c r="I263" s="7"/>
      <c r="J263" s="7"/>
      <c r="K263" s="7"/>
      <c r="L263" s="7"/>
    </row>
    <row r="264" spans="1:22" s="196" customFormat="1" ht="24.95" customHeight="1" x14ac:dyDescent="0.15">
      <c r="A264" s="873" t="s">
        <v>421</v>
      </c>
      <c r="B264" s="873"/>
      <c r="C264" s="194"/>
      <c r="D264" s="194"/>
      <c r="E264" s="195"/>
    </row>
    <row r="265" spans="1:22" s="3" customFormat="1" ht="35.1" customHeight="1" x14ac:dyDescent="0.15">
      <c r="A265" s="13" t="s">
        <v>5</v>
      </c>
      <c r="B265" s="661" t="s">
        <v>422</v>
      </c>
      <c r="C265" s="73" t="s">
        <v>7</v>
      </c>
      <c r="D265" s="159" t="s">
        <v>8</v>
      </c>
      <c r="E265" s="73" t="s">
        <v>9</v>
      </c>
      <c r="F265" s="7"/>
      <c r="G265" s="7"/>
      <c r="H265" s="7"/>
      <c r="I265" s="7"/>
      <c r="J265" s="7"/>
      <c r="K265" s="7"/>
      <c r="L265" s="7"/>
    </row>
    <row r="266" spans="1:22" s="3" customFormat="1" ht="15" customHeight="1" x14ac:dyDescent="0.15">
      <c r="A266" s="20" t="s">
        <v>423</v>
      </c>
      <c r="B266" s="176" t="s">
        <v>424</v>
      </c>
      <c r="C266" s="188">
        <f>[17]B!$C$2598</f>
        <v>172</v>
      </c>
      <c r="D266" s="188">
        <f>[17]B!$E$2598</f>
        <v>172</v>
      </c>
      <c r="E266" s="56">
        <f>[17]B!$AL$2598</f>
        <v>3581040</v>
      </c>
      <c r="F266" s="7"/>
      <c r="G266" s="7"/>
      <c r="H266" s="7"/>
      <c r="I266" s="7"/>
      <c r="J266" s="7"/>
      <c r="K266" s="7"/>
      <c r="L266" s="7"/>
    </row>
    <row r="267" spans="1:22" s="3" customFormat="1" ht="15" customHeight="1" x14ac:dyDescent="0.15">
      <c r="A267" s="25" t="s">
        <v>425</v>
      </c>
      <c r="B267" s="179" t="s">
        <v>426</v>
      </c>
      <c r="C267" s="189">
        <f>[17]B!$C$2599</f>
        <v>237</v>
      </c>
      <c r="D267" s="189">
        <f>[17]B!$E$2599</f>
        <v>237</v>
      </c>
      <c r="E267" s="58">
        <f>[17]B!$AL$2599</f>
        <v>15523500</v>
      </c>
      <c r="F267" s="7"/>
      <c r="G267" s="7"/>
      <c r="H267" s="7"/>
      <c r="I267" s="7"/>
      <c r="J267" s="7"/>
      <c r="K267" s="7"/>
      <c r="L267" s="7"/>
    </row>
    <row r="268" spans="1:22" s="3" customFormat="1" ht="15" customHeight="1" x14ac:dyDescent="0.15">
      <c r="A268" s="25" t="s">
        <v>427</v>
      </c>
      <c r="B268" s="179" t="s">
        <v>428</v>
      </c>
      <c r="C268" s="189">
        <f>[17]B!$C$2600</f>
        <v>0</v>
      </c>
      <c r="D268" s="189">
        <f>[17]B!$E$2600</f>
        <v>0</v>
      </c>
      <c r="E268" s="58">
        <f>[17]B!$AL$2600</f>
        <v>0</v>
      </c>
      <c r="F268" s="7"/>
      <c r="G268" s="7"/>
      <c r="H268" s="7"/>
      <c r="I268" s="7"/>
      <c r="J268" s="7"/>
      <c r="K268" s="7"/>
      <c r="L268" s="7"/>
    </row>
    <row r="269" spans="1:22" s="3" customFormat="1" ht="15" customHeight="1" x14ac:dyDescent="0.15">
      <c r="A269" s="25" t="s">
        <v>429</v>
      </c>
      <c r="B269" s="179" t="s">
        <v>430</v>
      </c>
      <c r="C269" s="189">
        <f>[17]B!$C$2601</f>
        <v>229</v>
      </c>
      <c r="D269" s="189">
        <f>[17]B!$E$2601</f>
        <v>228</v>
      </c>
      <c r="E269" s="58">
        <f>[17]B!$AL$2601</f>
        <v>649800</v>
      </c>
      <c r="F269" s="7"/>
      <c r="G269" s="7"/>
      <c r="H269" s="7"/>
      <c r="I269" s="7"/>
      <c r="J269" s="7"/>
      <c r="K269" s="7"/>
      <c r="L269" s="7"/>
    </row>
    <row r="270" spans="1:22" s="3" customFormat="1" ht="15" customHeight="1" x14ac:dyDescent="0.15">
      <c r="A270" s="25" t="s">
        <v>431</v>
      </c>
      <c r="B270" s="179" t="s">
        <v>432</v>
      </c>
      <c r="C270" s="189">
        <f>[17]B!$C$2602</f>
        <v>0</v>
      </c>
      <c r="D270" s="189">
        <f>[17]B!$E$2602</f>
        <v>0</v>
      </c>
      <c r="E270" s="58">
        <f>[17]B!$AL$2602</f>
        <v>0</v>
      </c>
      <c r="F270" s="7"/>
      <c r="G270" s="7"/>
      <c r="H270" s="7"/>
      <c r="I270" s="7"/>
      <c r="J270" s="7"/>
      <c r="K270" s="7"/>
      <c r="L270" s="7"/>
    </row>
    <row r="271" spans="1:22" s="3" customFormat="1" ht="15" customHeight="1" x14ac:dyDescent="0.15">
      <c r="A271" s="25" t="s">
        <v>433</v>
      </c>
      <c r="B271" s="179" t="s">
        <v>434</v>
      </c>
      <c r="C271" s="189">
        <f>[17]B!$C$2603</f>
        <v>0</v>
      </c>
      <c r="D271" s="189">
        <f>[17]B!$E$2603</f>
        <v>0</v>
      </c>
      <c r="E271" s="58">
        <f>[17]B!$AL$2603</f>
        <v>0</v>
      </c>
      <c r="F271" s="7"/>
      <c r="G271" s="7"/>
      <c r="H271" s="7"/>
      <c r="I271" s="7"/>
      <c r="J271" s="7"/>
      <c r="K271" s="7"/>
      <c r="L271" s="7"/>
      <c r="V271" s="197"/>
    </row>
    <row r="272" spans="1:22" s="3" customFormat="1" ht="15" customHeight="1" x14ac:dyDescent="0.15">
      <c r="A272" s="38" t="s">
        <v>435</v>
      </c>
      <c r="B272" s="180" t="s">
        <v>436</v>
      </c>
      <c r="C272" s="190">
        <f>[17]B!$C$2604</f>
        <v>0</v>
      </c>
      <c r="D272" s="190">
        <f>[17]B!$E$2604</f>
        <v>0</v>
      </c>
      <c r="E272" s="191">
        <f>[17]B!$AL$2604</f>
        <v>0</v>
      </c>
      <c r="F272" s="7"/>
      <c r="G272" s="7"/>
      <c r="H272" s="7"/>
      <c r="I272" s="7"/>
      <c r="J272" s="7"/>
      <c r="K272" s="7"/>
      <c r="L272" s="7"/>
      <c r="V272" s="197"/>
    </row>
    <row r="273" spans="1:22" s="3" customFormat="1" ht="15" customHeight="1" x14ac:dyDescent="0.15">
      <c r="A273" s="122"/>
      <c r="B273" s="192" t="s">
        <v>437</v>
      </c>
      <c r="C273" s="198">
        <f>SUM(C266:C272)</f>
        <v>638</v>
      </c>
      <c r="D273" s="198">
        <f>SUM(D266:D272)</f>
        <v>637</v>
      </c>
      <c r="E273" s="164">
        <f>SUM(E266:E272)</f>
        <v>19754340</v>
      </c>
      <c r="F273" s="7"/>
      <c r="G273" s="7"/>
      <c r="H273" s="7"/>
      <c r="I273" s="7"/>
      <c r="J273" s="7"/>
      <c r="K273" s="7"/>
      <c r="L273" s="7"/>
      <c r="V273" s="197"/>
    </row>
    <row r="274" spans="1:22" s="202" customFormat="1" ht="24.95" customHeight="1" x14ac:dyDescent="0.15">
      <c r="A274" s="866" t="s">
        <v>438</v>
      </c>
      <c r="B274" s="866"/>
      <c r="C274" s="199"/>
      <c r="D274" s="199"/>
      <c r="E274" s="158"/>
      <c r="F274" s="200"/>
      <c r="G274" s="200"/>
      <c r="H274" s="200"/>
      <c r="I274" s="200"/>
      <c r="J274" s="200"/>
      <c r="K274" s="200"/>
      <c r="L274" s="200"/>
      <c r="M274" s="200"/>
      <c r="N274" s="200"/>
      <c r="O274" s="201"/>
      <c r="V274" s="203"/>
    </row>
    <row r="275" spans="1:22" ht="35.1" customHeight="1" x14ac:dyDescent="0.15">
      <c r="A275" s="13" t="s">
        <v>5</v>
      </c>
      <c r="B275" s="13" t="s">
        <v>6</v>
      </c>
      <c r="C275" s="73" t="s">
        <v>7</v>
      </c>
      <c r="D275" s="159" t="s">
        <v>8</v>
      </c>
      <c r="E275" s="73" t="s">
        <v>9</v>
      </c>
      <c r="F275" s="204"/>
      <c r="G275" s="204"/>
      <c r="H275" s="204"/>
      <c r="I275" s="204"/>
      <c r="J275" s="204"/>
      <c r="K275" s="204"/>
      <c r="L275" s="204"/>
      <c r="M275" s="204"/>
      <c r="N275" s="204"/>
      <c r="O275" s="205"/>
      <c r="V275" s="206"/>
    </row>
    <row r="276" spans="1:22" ht="15" customHeight="1" x14ac:dyDescent="0.15">
      <c r="A276" s="20" t="s">
        <v>439</v>
      </c>
      <c r="B276" s="176" t="s">
        <v>440</v>
      </c>
      <c r="C276" s="188">
        <f>[17]B!$C$2273</f>
        <v>85</v>
      </c>
      <c r="D276" s="188">
        <f>[17]B!$E$2273</f>
        <v>70</v>
      </c>
      <c r="E276" s="56">
        <f>[17]B!$AL$2273</f>
        <v>10198300</v>
      </c>
      <c r="F276" s="204"/>
      <c r="G276" s="204"/>
      <c r="H276" s="204"/>
      <c r="I276" s="204"/>
      <c r="J276" s="204"/>
      <c r="K276" s="204"/>
      <c r="L276" s="204"/>
      <c r="M276" s="204"/>
      <c r="N276" s="204"/>
      <c r="O276" s="205"/>
      <c r="V276" s="206"/>
    </row>
    <row r="277" spans="1:22" ht="15" customHeight="1" x14ac:dyDescent="0.15">
      <c r="A277" s="38" t="s">
        <v>441</v>
      </c>
      <c r="B277" s="180" t="s">
        <v>442</v>
      </c>
      <c r="C277" s="190">
        <f>[17]B!$C$2274</f>
        <v>4</v>
      </c>
      <c r="D277" s="190">
        <f>[17]B!$E$2274</f>
        <v>3</v>
      </c>
      <c r="E277" s="191">
        <f>[17]B!$AL$2274</f>
        <v>459840</v>
      </c>
      <c r="F277" s="204"/>
      <c r="G277" s="204"/>
      <c r="H277" s="204"/>
      <c r="I277" s="204"/>
      <c r="J277" s="204"/>
      <c r="K277" s="204"/>
      <c r="L277" s="204"/>
      <c r="M277" s="204"/>
      <c r="N277" s="204"/>
      <c r="O277" s="205"/>
      <c r="V277" s="206"/>
    </row>
    <row r="278" spans="1:22" ht="15" customHeight="1" x14ac:dyDescent="0.15">
      <c r="A278" s="143">
        <v>2004003</v>
      </c>
      <c r="B278" s="180" t="s">
        <v>443</v>
      </c>
      <c r="C278" s="207">
        <f>[17]B!C2278</f>
        <v>0</v>
      </c>
      <c r="D278" s="181"/>
      <c r="E278" s="70"/>
      <c r="F278" s="204"/>
      <c r="G278" s="204"/>
      <c r="H278" s="204"/>
      <c r="I278" s="204"/>
      <c r="J278" s="204"/>
      <c r="K278" s="204"/>
      <c r="L278" s="204"/>
      <c r="M278" s="204"/>
      <c r="N278" s="204"/>
      <c r="O278" s="205"/>
      <c r="V278" s="206"/>
    </row>
    <row r="279" spans="1:22" ht="15" customHeight="1" x14ac:dyDescent="0.15">
      <c r="A279" s="122"/>
      <c r="B279" s="192" t="s">
        <v>444</v>
      </c>
      <c r="C279" s="193">
        <f>SUM(C276:C277)</f>
        <v>89</v>
      </c>
      <c r="D279" s="193">
        <f>SUM(D276:D277)</f>
        <v>73</v>
      </c>
      <c r="E279" s="164">
        <f>SUM(E276:E277)</f>
        <v>10658140</v>
      </c>
      <c r="F279" s="204"/>
      <c r="G279" s="204"/>
      <c r="H279" s="204"/>
      <c r="I279" s="204"/>
      <c r="J279" s="204"/>
      <c r="K279" s="204"/>
      <c r="L279" s="204"/>
      <c r="M279" s="204"/>
      <c r="N279" s="204"/>
      <c r="O279" s="205"/>
      <c r="V279" s="206"/>
    </row>
    <row r="280" spans="1:22" s="202" customFormat="1" ht="24.95" customHeight="1" x14ac:dyDescent="0.15">
      <c r="A280" s="866" t="s">
        <v>445</v>
      </c>
      <c r="B280" s="866"/>
      <c r="C280" s="208"/>
      <c r="D280" s="208"/>
      <c r="E280" s="158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1"/>
      <c r="V280" s="209"/>
    </row>
    <row r="281" spans="1:22" ht="35.1" customHeight="1" x14ac:dyDescent="0.15">
      <c r="A281" s="13"/>
      <c r="B281" s="13" t="s">
        <v>446</v>
      </c>
      <c r="C281" s="73" t="s">
        <v>7</v>
      </c>
      <c r="D281" s="159" t="s">
        <v>8</v>
      </c>
      <c r="E281" s="14" t="s">
        <v>9</v>
      </c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5"/>
    </row>
    <row r="282" spans="1:22" ht="15" customHeight="1" x14ac:dyDescent="0.15">
      <c r="A282" s="20" t="s">
        <v>447</v>
      </c>
      <c r="B282" s="176" t="s">
        <v>448</v>
      </c>
      <c r="C282" s="134">
        <f>[17]B!$C$2625</f>
        <v>1118</v>
      </c>
      <c r="D282" s="134">
        <f>[17]B!$E$2625</f>
        <v>1118</v>
      </c>
      <c r="E282" s="56">
        <f>[17]B!$AL$2625</f>
        <v>5020950</v>
      </c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5"/>
    </row>
    <row r="283" spans="1:22" ht="15" customHeight="1" x14ac:dyDescent="0.15">
      <c r="A283" s="25" t="s">
        <v>449</v>
      </c>
      <c r="B283" s="179" t="s">
        <v>450</v>
      </c>
      <c r="C283" s="135">
        <f>[17]B!C2662+[17]B!C2684+[17]B!C2685</f>
        <v>413</v>
      </c>
      <c r="D283" s="135">
        <f>[17]B!E2651+[17]B!E2684+[17]B!E2685</f>
        <v>411</v>
      </c>
      <c r="E283" s="58">
        <f>[17]B!$AL$2651+[17]B!AL2684+[17]B!AL2685</f>
        <v>9573360</v>
      </c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5"/>
    </row>
    <row r="284" spans="1:22" ht="15" customHeight="1" x14ac:dyDescent="0.15">
      <c r="A284" s="25" t="s">
        <v>451</v>
      </c>
      <c r="B284" s="179" t="s">
        <v>452</v>
      </c>
      <c r="C284" s="135">
        <f>[17]B!$C$2688</f>
        <v>87</v>
      </c>
      <c r="D284" s="135">
        <f>[17]B!$H$2688</f>
        <v>86</v>
      </c>
      <c r="E284" s="58">
        <f>[17]B!$AL$2688</f>
        <v>3455990</v>
      </c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5"/>
    </row>
    <row r="285" spans="1:22" ht="15" customHeight="1" x14ac:dyDescent="0.15">
      <c r="A285" s="38"/>
      <c r="B285" s="180" t="s">
        <v>453</v>
      </c>
      <c r="C285" s="136">
        <f>[17]B!$C$2738</f>
        <v>0</v>
      </c>
      <c r="D285" s="181"/>
      <c r="E285" s="70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5"/>
    </row>
    <row r="286" spans="1:22" ht="15" customHeight="1" x14ac:dyDescent="0.15">
      <c r="A286" s="122"/>
      <c r="B286" s="192" t="s">
        <v>454</v>
      </c>
      <c r="C286" s="210">
        <f>SUM(C282:C285)</f>
        <v>1618</v>
      </c>
      <c r="D286" s="210">
        <f>SUM(D282:D284)</f>
        <v>1615</v>
      </c>
      <c r="E286" s="211">
        <f>SUM(E282:E284)</f>
        <v>18050300</v>
      </c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5"/>
    </row>
    <row r="287" spans="1:22" ht="15" customHeight="1" x14ac:dyDescent="0.15">
      <c r="A287" s="867" t="s">
        <v>455</v>
      </c>
      <c r="B287" s="867"/>
      <c r="C287" s="212"/>
      <c r="D287" s="212"/>
      <c r="E287" s="213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5"/>
    </row>
    <row r="288" spans="1:22" ht="32.25" customHeight="1" x14ac:dyDescent="0.15">
      <c r="A288" s="13" t="s">
        <v>5</v>
      </c>
      <c r="B288" s="13" t="s">
        <v>6</v>
      </c>
      <c r="C288" s="73" t="s">
        <v>7</v>
      </c>
      <c r="D288" s="159" t="s">
        <v>8</v>
      </c>
      <c r="E288" s="73" t="s">
        <v>9</v>
      </c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5"/>
    </row>
    <row r="289" spans="1:17" ht="15" customHeight="1" x14ac:dyDescent="0.2">
      <c r="A289" s="20">
        <v>1901023</v>
      </c>
      <c r="B289" s="176" t="s">
        <v>456</v>
      </c>
      <c r="C289" s="134">
        <f>[17]B!$C$2101</f>
        <v>0</v>
      </c>
      <c r="D289" s="134">
        <f>[17]B!$E$2101</f>
        <v>0</v>
      </c>
      <c r="E289" s="214">
        <f>[17]B!$AL$2101</f>
        <v>0</v>
      </c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5"/>
    </row>
    <row r="290" spans="1:17" ht="15" customHeight="1" x14ac:dyDescent="0.2">
      <c r="A290" s="25">
        <v>1901024</v>
      </c>
      <c r="B290" s="179" t="s">
        <v>457</v>
      </c>
      <c r="C290" s="135">
        <f>[17]B!$C$2102</f>
        <v>0</v>
      </c>
      <c r="D290" s="135">
        <f>[17]B!$E$2102</f>
        <v>0</v>
      </c>
      <c r="E290" s="215">
        <f>[17]B!$AL$2102</f>
        <v>0</v>
      </c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5"/>
    </row>
    <row r="291" spans="1:17" ht="15" customHeight="1" x14ac:dyDescent="0.2">
      <c r="A291" s="25" t="s">
        <v>458</v>
      </c>
      <c r="B291" s="179" t="s">
        <v>459</v>
      </c>
      <c r="C291" s="135">
        <f>[17]B!$C$2103</f>
        <v>0</v>
      </c>
      <c r="D291" s="135">
        <f>[17]B!$E$2103</f>
        <v>0</v>
      </c>
      <c r="E291" s="215">
        <f>[17]B!$AL$2103</f>
        <v>0</v>
      </c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5"/>
    </row>
    <row r="292" spans="1:17" ht="15" customHeight="1" x14ac:dyDescent="0.2">
      <c r="A292" s="25" t="s">
        <v>460</v>
      </c>
      <c r="B292" s="179" t="s">
        <v>461</v>
      </c>
      <c r="C292" s="135">
        <f>[17]B!$C$2104</f>
        <v>0</v>
      </c>
      <c r="D292" s="135">
        <f>[17]B!$E$2104</f>
        <v>0</v>
      </c>
      <c r="E292" s="215">
        <f>[17]B!$AL$2104</f>
        <v>0</v>
      </c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5"/>
    </row>
    <row r="293" spans="1:17" ht="15" customHeight="1" x14ac:dyDescent="0.2">
      <c r="A293" s="25">
        <v>1901126</v>
      </c>
      <c r="B293" s="179" t="s">
        <v>462</v>
      </c>
      <c r="C293" s="135">
        <f>[17]B!$C$2105</f>
        <v>0</v>
      </c>
      <c r="D293" s="135">
        <f>[17]B!$E$2105</f>
        <v>0</v>
      </c>
      <c r="E293" s="215">
        <f>[17]B!$AL$2105</f>
        <v>0</v>
      </c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5"/>
    </row>
    <row r="294" spans="1:17" ht="15" customHeight="1" x14ac:dyDescent="0.2">
      <c r="A294" s="25" t="s">
        <v>463</v>
      </c>
      <c r="B294" s="179" t="s">
        <v>464</v>
      </c>
      <c r="C294" s="135">
        <f>[17]B!$C$2106</f>
        <v>0</v>
      </c>
      <c r="D294" s="135">
        <f>[17]B!$E$2106</f>
        <v>0</v>
      </c>
      <c r="E294" s="215">
        <f>[17]B!$AL$2106</f>
        <v>0</v>
      </c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5"/>
    </row>
    <row r="295" spans="1:17" ht="15" customHeight="1" x14ac:dyDescent="0.2">
      <c r="A295" s="25" t="s">
        <v>465</v>
      </c>
      <c r="B295" s="179" t="s">
        <v>466</v>
      </c>
      <c r="C295" s="135">
        <f>[17]B!$C$2107</f>
        <v>0</v>
      </c>
      <c r="D295" s="135">
        <f>[17]B!$E$2107</f>
        <v>0</v>
      </c>
      <c r="E295" s="215">
        <f>[17]B!$AL$2107</f>
        <v>0</v>
      </c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5"/>
    </row>
    <row r="296" spans="1:17" ht="15" customHeight="1" x14ac:dyDescent="0.2">
      <c r="A296" s="38">
        <v>1901029</v>
      </c>
      <c r="B296" s="180" t="s">
        <v>467</v>
      </c>
      <c r="C296" s="136">
        <f>[17]B!$C$2108</f>
        <v>0</v>
      </c>
      <c r="D296" s="136">
        <f>[17]B!$E$2108</f>
        <v>0</v>
      </c>
      <c r="E296" s="216">
        <f>[17]B!$AL$2108</f>
        <v>0</v>
      </c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5"/>
    </row>
    <row r="297" spans="1:17" ht="15" customHeight="1" x14ac:dyDescent="0.15">
      <c r="A297" s="143"/>
      <c r="B297" s="217" t="s">
        <v>468</v>
      </c>
      <c r="C297" s="218">
        <f>SUM(C289:C296)</f>
        <v>0</v>
      </c>
      <c r="D297" s="218">
        <f>SUM(D289:D296)</f>
        <v>0</v>
      </c>
      <c r="E297" s="211">
        <f>SUM(E289:E296)</f>
        <v>0</v>
      </c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5"/>
    </row>
    <row r="298" spans="1:17" ht="15" customHeight="1" x14ac:dyDescent="0.15">
      <c r="A298" s="219"/>
      <c r="B298" s="220"/>
      <c r="C298" s="212"/>
      <c r="D298" s="212"/>
      <c r="E298" s="213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5"/>
    </row>
    <row r="299" spans="1:17" s="196" customFormat="1" ht="24.95" customHeight="1" x14ac:dyDescent="0.15">
      <c r="A299" s="866" t="s">
        <v>469</v>
      </c>
      <c r="B299" s="866"/>
      <c r="C299" s="199"/>
      <c r="D299" s="199"/>
      <c r="E299" s="158"/>
    </row>
    <row r="300" spans="1:17" s="3" customFormat="1" ht="35.1" customHeight="1" x14ac:dyDescent="0.15">
      <c r="A300" s="13" t="s">
        <v>5</v>
      </c>
      <c r="B300" s="13" t="s">
        <v>6</v>
      </c>
      <c r="C300" s="73" t="s">
        <v>7</v>
      </c>
      <c r="D300" s="159" t="s">
        <v>8</v>
      </c>
      <c r="E300" s="73" t="s">
        <v>9</v>
      </c>
      <c r="F300" s="7"/>
      <c r="G300" s="7"/>
      <c r="H300" s="7"/>
      <c r="I300" s="7"/>
      <c r="J300" s="7"/>
      <c r="K300" s="7"/>
      <c r="L300" s="7"/>
      <c r="M300" s="7"/>
      <c r="N300" s="7"/>
    </row>
    <row r="301" spans="1:17" s="3" customFormat="1" ht="15" customHeight="1" x14ac:dyDescent="0.15">
      <c r="A301" s="20"/>
      <c r="B301" s="176" t="s">
        <v>470</v>
      </c>
      <c r="C301" s="150">
        <f>[17]B!$C$102</f>
        <v>0</v>
      </c>
      <c r="D301" s="221"/>
      <c r="E301" s="222"/>
      <c r="F301" s="7"/>
      <c r="G301" s="7"/>
      <c r="H301" s="7"/>
      <c r="I301" s="7"/>
      <c r="J301" s="7"/>
      <c r="K301" s="7"/>
      <c r="L301" s="7"/>
      <c r="M301" s="7"/>
      <c r="N301" s="7"/>
    </row>
    <row r="302" spans="1:17" s="3" customFormat="1" ht="15" customHeight="1" x14ac:dyDescent="0.15">
      <c r="A302" s="25"/>
      <c r="B302" s="179" t="s">
        <v>471</v>
      </c>
      <c r="C302" s="22">
        <f>[17]B!$C$103</f>
        <v>0</v>
      </c>
      <c r="D302" s="34"/>
      <c r="E302" s="68"/>
      <c r="F302" s="7"/>
      <c r="G302" s="7"/>
      <c r="H302" s="7"/>
      <c r="I302" s="7"/>
      <c r="J302" s="7"/>
      <c r="K302" s="7"/>
      <c r="L302" s="7"/>
      <c r="M302" s="7"/>
      <c r="N302" s="7"/>
    </row>
    <row r="303" spans="1:17" s="3" customFormat="1" ht="15" customHeight="1" x14ac:dyDescent="0.15">
      <c r="A303" s="25"/>
      <c r="B303" s="179" t="s">
        <v>472</v>
      </c>
      <c r="C303" s="22">
        <f>[17]B!$C$104</f>
        <v>0</v>
      </c>
      <c r="D303" s="34"/>
      <c r="E303" s="68"/>
      <c r="F303" s="7"/>
      <c r="G303" s="7"/>
      <c r="H303" s="7"/>
      <c r="I303" s="7"/>
      <c r="J303" s="7"/>
      <c r="K303" s="7"/>
      <c r="L303" s="7"/>
      <c r="M303" s="7"/>
      <c r="N303" s="7"/>
    </row>
    <row r="304" spans="1:17" s="3" customFormat="1" ht="15" customHeight="1" x14ac:dyDescent="0.15">
      <c r="A304" s="25"/>
      <c r="B304" s="179" t="s">
        <v>473</v>
      </c>
      <c r="C304" s="22">
        <f>[17]B!$C$105</f>
        <v>0</v>
      </c>
      <c r="D304" s="34"/>
      <c r="E304" s="68"/>
      <c r="F304" s="7"/>
      <c r="G304" s="7"/>
      <c r="H304" s="7"/>
      <c r="I304" s="7"/>
      <c r="J304" s="7"/>
      <c r="K304" s="7"/>
      <c r="L304" s="7"/>
      <c r="M304" s="7"/>
      <c r="N304" s="7"/>
    </row>
    <row r="305" spans="1:14" s="3" customFormat="1" ht="15" customHeight="1" x14ac:dyDescent="0.15">
      <c r="A305" s="25"/>
      <c r="B305" s="179" t="s">
        <v>474</v>
      </c>
      <c r="C305" s="22">
        <f>[17]B!$C$106</f>
        <v>0</v>
      </c>
      <c r="D305" s="34"/>
      <c r="E305" s="68"/>
      <c r="F305" s="7"/>
      <c r="G305" s="7"/>
      <c r="H305" s="7"/>
      <c r="I305" s="7"/>
      <c r="J305" s="7"/>
      <c r="K305" s="7"/>
      <c r="L305" s="7"/>
      <c r="M305" s="7"/>
      <c r="N305" s="7"/>
    </row>
    <row r="306" spans="1:14" s="3" customFormat="1" ht="15" customHeight="1" x14ac:dyDescent="0.15">
      <c r="A306" s="25"/>
      <c r="B306" s="179" t="s">
        <v>475</v>
      </c>
      <c r="C306" s="22">
        <f>[17]B!$C$107</f>
        <v>0</v>
      </c>
      <c r="D306" s="34"/>
      <c r="E306" s="68"/>
      <c r="F306" s="7"/>
      <c r="G306" s="7"/>
      <c r="H306" s="7"/>
      <c r="I306" s="7"/>
      <c r="J306" s="7"/>
      <c r="K306" s="7"/>
      <c r="L306" s="7"/>
      <c r="M306" s="7"/>
      <c r="N306" s="7"/>
    </row>
    <row r="307" spans="1:14" s="3" customFormat="1" ht="15" customHeight="1" x14ac:dyDescent="0.15">
      <c r="A307" s="25"/>
      <c r="B307" s="179" t="s">
        <v>476</v>
      </c>
      <c r="C307" s="22">
        <f>[17]B!$C$108</f>
        <v>0</v>
      </c>
      <c r="D307" s="34"/>
      <c r="E307" s="68"/>
      <c r="F307" s="7"/>
      <c r="G307" s="7"/>
      <c r="H307" s="7"/>
      <c r="I307" s="7"/>
      <c r="J307" s="7"/>
      <c r="K307" s="7"/>
      <c r="L307" s="7"/>
      <c r="M307" s="7"/>
      <c r="N307" s="7"/>
    </row>
    <row r="308" spans="1:14" s="3" customFormat="1" ht="15" customHeight="1" x14ac:dyDescent="0.15">
      <c r="A308" s="25"/>
      <c r="B308" s="179" t="s">
        <v>477</v>
      </c>
      <c r="C308" s="22">
        <f>[17]B!$C$109</f>
        <v>0</v>
      </c>
      <c r="D308" s="34"/>
      <c r="E308" s="68"/>
      <c r="F308" s="7"/>
      <c r="G308" s="7"/>
      <c r="H308" s="7"/>
      <c r="I308" s="7"/>
      <c r="J308" s="7"/>
      <c r="K308" s="7"/>
      <c r="L308" s="7"/>
      <c r="M308" s="7"/>
      <c r="N308" s="7"/>
    </row>
    <row r="309" spans="1:14" s="3" customFormat="1" ht="15" customHeight="1" x14ac:dyDescent="0.15">
      <c r="A309" s="25"/>
      <c r="B309" s="179" t="s">
        <v>478</v>
      </c>
      <c r="C309" s="22">
        <f>[17]B!$C$110</f>
        <v>0</v>
      </c>
      <c r="D309" s="34"/>
      <c r="E309" s="68"/>
      <c r="F309" s="7"/>
      <c r="G309" s="7"/>
      <c r="H309" s="7"/>
      <c r="I309" s="7"/>
      <c r="J309" s="7"/>
      <c r="K309" s="7"/>
      <c r="L309" s="7"/>
      <c r="M309" s="7"/>
      <c r="N309" s="7"/>
    </row>
    <row r="310" spans="1:14" s="3" customFormat="1" ht="15" customHeight="1" x14ac:dyDescent="0.15">
      <c r="A310" s="25"/>
      <c r="B310" s="179" t="s">
        <v>479</v>
      </c>
      <c r="C310" s="22">
        <f>[17]B!$C$111</f>
        <v>0</v>
      </c>
      <c r="D310" s="34"/>
      <c r="E310" s="68"/>
      <c r="F310" s="7"/>
      <c r="G310" s="7"/>
      <c r="H310" s="7"/>
      <c r="I310" s="7"/>
      <c r="J310" s="7"/>
      <c r="K310" s="7"/>
      <c r="L310" s="7"/>
      <c r="M310" s="7"/>
      <c r="N310" s="7"/>
    </row>
    <row r="311" spans="1:14" s="3" customFormat="1" ht="15" customHeight="1" x14ac:dyDescent="0.15">
      <c r="A311" s="25">
        <v>1802100</v>
      </c>
      <c r="B311" s="179" t="s">
        <v>480</v>
      </c>
      <c r="C311" s="22">
        <f>[17]B!$C$1988</f>
        <v>0</v>
      </c>
      <c r="D311" s="34"/>
      <c r="E311" s="68"/>
      <c r="F311" s="7"/>
      <c r="G311" s="7"/>
      <c r="H311" s="7"/>
      <c r="I311" s="7"/>
      <c r="J311" s="7"/>
      <c r="K311" s="7"/>
      <c r="L311" s="7"/>
      <c r="M311" s="7"/>
      <c r="N311" s="7"/>
    </row>
    <row r="312" spans="1:14" s="3" customFormat="1" ht="15" customHeight="1" x14ac:dyDescent="0.15">
      <c r="A312" s="25"/>
      <c r="B312" s="179" t="s">
        <v>481</v>
      </c>
      <c r="C312" s="22">
        <f>[17]B!$C$1790</f>
        <v>0</v>
      </c>
      <c r="D312" s="34"/>
      <c r="E312" s="68"/>
      <c r="F312" s="7"/>
      <c r="G312" s="7"/>
      <c r="H312" s="7"/>
      <c r="I312" s="7"/>
      <c r="J312" s="7"/>
      <c r="K312" s="7"/>
      <c r="L312" s="7"/>
      <c r="M312" s="7"/>
      <c r="N312" s="7"/>
    </row>
    <row r="313" spans="1:14" s="3" customFormat="1" ht="15" customHeight="1" x14ac:dyDescent="0.15">
      <c r="A313" s="25">
        <v>1902003</v>
      </c>
      <c r="B313" s="179" t="s">
        <v>482</v>
      </c>
      <c r="C313" s="22">
        <f>[17]B!$C$2113</f>
        <v>0</v>
      </c>
      <c r="D313" s="34"/>
      <c r="E313" s="68"/>
      <c r="F313" s="7"/>
      <c r="G313" s="7"/>
      <c r="H313" s="7"/>
      <c r="I313" s="7"/>
      <c r="J313" s="7"/>
      <c r="K313" s="7"/>
      <c r="L313" s="7"/>
      <c r="M313" s="7"/>
      <c r="N313" s="7"/>
    </row>
    <row r="314" spans="1:14" s="3" customFormat="1" ht="15" customHeight="1" x14ac:dyDescent="0.15">
      <c r="A314" s="38"/>
      <c r="B314" s="180" t="s">
        <v>483</v>
      </c>
      <c r="C314" s="151">
        <f>[17]B!$C$112</f>
        <v>0</v>
      </c>
      <c r="D314" s="223"/>
      <c r="E314" s="70"/>
      <c r="F314" s="7"/>
      <c r="G314" s="7"/>
      <c r="H314" s="7"/>
      <c r="I314" s="7"/>
      <c r="J314" s="7"/>
      <c r="K314" s="7"/>
      <c r="L314" s="7"/>
      <c r="M314" s="7"/>
      <c r="N314" s="7"/>
    </row>
    <row r="315" spans="1:14" s="3" customFormat="1" ht="15" customHeight="1" x14ac:dyDescent="0.15">
      <c r="A315" s="122"/>
      <c r="B315" s="192" t="s">
        <v>484</v>
      </c>
      <c r="C315" s="224">
        <f>SUM(C301:C314)</f>
        <v>0</v>
      </c>
      <c r="D315" s="224"/>
      <c r="E315" s="211"/>
      <c r="F315" s="7"/>
      <c r="G315" s="7"/>
      <c r="H315" s="7"/>
      <c r="I315" s="7"/>
      <c r="J315" s="7"/>
      <c r="K315" s="7"/>
      <c r="L315" s="7"/>
      <c r="M315" s="7"/>
      <c r="N315" s="7"/>
    </row>
    <row r="316" spans="1:14" s="106" customFormat="1" ht="24.95" customHeight="1" x14ac:dyDescent="0.15">
      <c r="A316" s="225" t="s">
        <v>485</v>
      </c>
      <c r="B316" s="226"/>
      <c r="C316" s="227"/>
      <c r="D316" s="227"/>
      <c r="E316" s="228"/>
    </row>
    <row r="317" spans="1:14" s="106" customFormat="1" ht="35.1" customHeight="1" x14ac:dyDescent="0.15">
      <c r="A317" s="13" t="s">
        <v>5</v>
      </c>
      <c r="B317" s="13" t="s">
        <v>6</v>
      </c>
      <c r="C317" s="73" t="s">
        <v>7</v>
      </c>
      <c r="D317" s="159" t="s">
        <v>8</v>
      </c>
      <c r="E317" s="73" t="s">
        <v>9</v>
      </c>
    </row>
    <row r="318" spans="1:14" s="106" customFormat="1" ht="15" customHeight="1" x14ac:dyDescent="0.15">
      <c r="A318" s="20" t="s">
        <v>486</v>
      </c>
      <c r="B318" s="176" t="s">
        <v>487</v>
      </c>
      <c r="C318" s="229">
        <f>[17]B!$C$2741</f>
        <v>189</v>
      </c>
      <c r="D318" s="229">
        <f>[17]B!$E$2741</f>
        <v>189</v>
      </c>
      <c r="E318" s="56">
        <f>[17]B!$AL$2741</f>
        <v>4123980</v>
      </c>
    </row>
    <row r="319" spans="1:14" s="106" customFormat="1" ht="15" customHeight="1" x14ac:dyDescent="0.15">
      <c r="A319" s="38" t="s">
        <v>488</v>
      </c>
      <c r="B319" s="180" t="s">
        <v>489</v>
      </c>
      <c r="C319" s="230">
        <f>[17]B!$C$2742</f>
        <v>0</v>
      </c>
      <c r="D319" s="230">
        <f>[17]B!$E$2742</f>
        <v>0</v>
      </c>
      <c r="E319" s="191">
        <f>[17]B!$AL$2742</f>
        <v>0</v>
      </c>
    </row>
    <row r="320" spans="1:14" s="106" customFormat="1" ht="15" customHeight="1" x14ac:dyDescent="0.15">
      <c r="A320" s="122"/>
      <c r="B320" s="180" t="s">
        <v>490</v>
      </c>
      <c r="C320" s="88">
        <f>SUM(C318:C319)</f>
        <v>189</v>
      </c>
      <c r="D320" s="88">
        <f>SUM(D318:D319)</f>
        <v>189</v>
      </c>
      <c r="E320" s="211">
        <f>SUM(E318:E319)</f>
        <v>4123980</v>
      </c>
    </row>
    <row r="321" spans="1:20" s="106" customFormat="1" ht="24.95" customHeight="1" x14ac:dyDescent="0.15">
      <c r="A321" s="165" t="s">
        <v>491</v>
      </c>
      <c r="B321" s="156"/>
      <c r="C321" s="208"/>
      <c r="D321" s="208"/>
      <c r="E321" s="158"/>
    </row>
    <row r="322" spans="1:20" s="106" customFormat="1" ht="35.1" customHeight="1" x14ac:dyDescent="0.15">
      <c r="A322" s="13" t="s">
        <v>5</v>
      </c>
      <c r="B322" s="661" t="s">
        <v>6</v>
      </c>
      <c r="C322" s="231" t="s">
        <v>492</v>
      </c>
      <c r="D322" s="159" t="s">
        <v>8</v>
      </c>
      <c r="E322" s="73" t="s">
        <v>9</v>
      </c>
    </row>
    <row r="323" spans="1:20" s="106" customFormat="1" ht="15" customHeight="1" x14ac:dyDescent="0.15">
      <c r="A323" s="232" t="s">
        <v>493</v>
      </c>
      <c r="B323" s="192" t="s">
        <v>494</v>
      </c>
      <c r="C323" s="233">
        <f>[17]B!$C$946</f>
        <v>992</v>
      </c>
      <c r="D323" s="233">
        <f>[17]B!$E$946</f>
        <v>978</v>
      </c>
      <c r="E323" s="234">
        <f>[17]B!$AL$946</f>
        <v>7415970</v>
      </c>
    </row>
    <row r="324" spans="1:20" s="3" customFormat="1" ht="25.5" customHeight="1" x14ac:dyDescent="0.15">
      <c r="A324" s="9" t="s">
        <v>495</v>
      </c>
      <c r="B324" s="235"/>
      <c r="C324" s="106"/>
      <c r="D324" s="106"/>
      <c r="E324" s="106"/>
      <c r="F324" s="7"/>
      <c r="G324" s="7"/>
      <c r="H324" s="7"/>
      <c r="I324" s="7"/>
      <c r="J324" s="7"/>
      <c r="K324" s="7"/>
      <c r="L324" s="7"/>
      <c r="M324" s="7"/>
      <c r="N324" s="7"/>
    </row>
    <row r="325" spans="1:20" ht="24.95" customHeight="1" x14ac:dyDescent="0.15">
      <c r="A325" s="12" t="s">
        <v>496</v>
      </c>
    </row>
    <row r="326" spans="1:20" ht="24" customHeight="1" x14ac:dyDescent="0.15">
      <c r="A326" s="797" t="s">
        <v>106</v>
      </c>
      <c r="B326" s="855"/>
      <c r="C326" s="692" t="s">
        <v>0</v>
      </c>
      <c r="D326" s="771" t="s">
        <v>497</v>
      </c>
      <c r="E326" s="772"/>
      <c r="F326" s="772"/>
      <c r="G326" s="772"/>
      <c r="H326" s="780" t="s">
        <v>498</v>
      </c>
      <c r="I326" s="781"/>
      <c r="J326" s="782"/>
      <c r="K326" s="863" t="s">
        <v>499</v>
      </c>
      <c r="L326" s="864"/>
      <c r="M326" s="865"/>
      <c r="N326" s="785" t="s">
        <v>500</v>
      </c>
      <c r="O326" s="788" t="s">
        <v>501</v>
      </c>
      <c r="P326" s="789"/>
      <c r="Q326" s="751" t="s">
        <v>502</v>
      </c>
    </row>
    <row r="327" spans="1:20" ht="18" customHeight="1" x14ac:dyDescent="0.15">
      <c r="A327" s="819"/>
      <c r="B327" s="856"/>
      <c r="C327" s="693"/>
      <c r="D327" s="754" t="s">
        <v>503</v>
      </c>
      <c r="E327" s="827" t="s">
        <v>504</v>
      </c>
      <c r="F327" s="828"/>
      <c r="G327" s="757" t="s">
        <v>505</v>
      </c>
      <c r="H327" s="759" t="s">
        <v>506</v>
      </c>
      <c r="I327" s="761" t="s">
        <v>507</v>
      </c>
      <c r="J327" s="773" t="s">
        <v>508</v>
      </c>
      <c r="K327" s="775" t="s">
        <v>509</v>
      </c>
      <c r="L327" s="776" t="s">
        <v>510</v>
      </c>
      <c r="M327" s="777" t="s">
        <v>511</v>
      </c>
      <c r="N327" s="786"/>
      <c r="O327" s="778" t="s">
        <v>512</v>
      </c>
      <c r="P327" s="779" t="s">
        <v>513</v>
      </c>
      <c r="Q327" s="752"/>
      <c r="R327" s="236"/>
    </row>
    <row r="328" spans="1:20" ht="18" customHeight="1" x14ac:dyDescent="0.15">
      <c r="A328" s="799"/>
      <c r="B328" s="857"/>
      <c r="C328" s="770"/>
      <c r="D328" s="755"/>
      <c r="E328" s="237" t="s">
        <v>514</v>
      </c>
      <c r="F328" s="238" t="s">
        <v>515</v>
      </c>
      <c r="G328" s="758"/>
      <c r="H328" s="760"/>
      <c r="I328" s="762"/>
      <c r="J328" s="774"/>
      <c r="K328" s="775"/>
      <c r="L328" s="776"/>
      <c r="M328" s="777"/>
      <c r="N328" s="787"/>
      <c r="O328" s="778"/>
      <c r="P328" s="779"/>
      <c r="Q328" s="753"/>
      <c r="R328" s="236"/>
    </row>
    <row r="329" spans="1:20" s="76" customFormat="1" ht="15" customHeight="1" x14ac:dyDescent="0.2">
      <c r="A329" s="849" t="s">
        <v>107</v>
      </c>
      <c r="B329" s="850"/>
      <c r="C329" s="239">
        <f t="shared" ref="C329:Q329" si="1">+C330+C331+C332+C333+C334+C335+C339+C340+C341+C342</f>
        <v>73334</v>
      </c>
      <c r="D329" s="239">
        <f t="shared" si="1"/>
        <v>72527</v>
      </c>
      <c r="E329" s="239">
        <f t="shared" si="1"/>
        <v>72527</v>
      </c>
      <c r="F329" s="239">
        <f t="shared" si="1"/>
        <v>0</v>
      </c>
      <c r="G329" s="240">
        <f t="shared" si="1"/>
        <v>807</v>
      </c>
      <c r="H329" s="241">
        <f t="shared" si="1"/>
        <v>27387</v>
      </c>
      <c r="I329" s="242">
        <f t="shared" si="1"/>
        <v>24815</v>
      </c>
      <c r="J329" s="239">
        <f t="shared" si="1"/>
        <v>21132</v>
      </c>
      <c r="K329" s="241">
        <f t="shared" si="1"/>
        <v>0</v>
      </c>
      <c r="L329" s="242">
        <f t="shared" si="1"/>
        <v>0</v>
      </c>
      <c r="M329" s="239">
        <f t="shared" si="1"/>
        <v>0</v>
      </c>
      <c r="N329" s="240">
        <f>+N330+N331+N332+N333+N334+N335+N339+N340+N341+N342</f>
        <v>0</v>
      </c>
      <c r="O329" s="243">
        <f t="shared" si="1"/>
        <v>2</v>
      </c>
      <c r="P329" s="244">
        <f t="shared" si="1"/>
        <v>600</v>
      </c>
      <c r="Q329" s="245">
        <f t="shared" si="1"/>
        <v>0</v>
      </c>
      <c r="R329" s="246"/>
      <c r="S329" s="247"/>
      <c r="T329" s="247"/>
    </row>
    <row r="330" spans="1:20" ht="15" customHeight="1" x14ac:dyDescent="0.15">
      <c r="A330" s="77" t="s">
        <v>108</v>
      </c>
      <c r="B330" s="248" t="s">
        <v>109</v>
      </c>
      <c r="C330" s="249">
        <f>[17]B!C210</f>
        <v>27397</v>
      </c>
      <c r="D330" s="249">
        <f>[17]B!D210</f>
        <v>26959</v>
      </c>
      <c r="E330" s="249">
        <f>[17]B!E210</f>
        <v>26959</v>
      </c>
      <c r="F330" s="249">
        <f>[17]B!F210</f>
        <v>0</v>
      </c>
      <c r="G330" s="249">
        <f>[17]B!G210</f>
        <v>438</v>
      </c>
      <c r="H330" s="249">
        <f>[17]B!AA210</f>
        <v>12053</v>
      </c>
      <c r="I330" s="249">
        <f>[17]B!AB210</f>
        <v>6735</v>
      </c>
      <c r="J330" s="249">
        <f>[17]B!AC210</f>
        <v>8609</v>
      </c>
      <c r="K330" s="249">
        <f>[17]B!AD210</f>
        <v>0</v>
      </c>
      <c r="L330" s="249">
        <f>[17]B!AE210</f>
        <v>0</v>
      </c>
      <c r="M330" s="249">
        <f>[17]B!AF210</f>
        <v>0</v>
      </c>
      <c r="N330" s="249">
        <f>[17]B!AG210</f>
        <v>0</v>
      </c>
      <c r="O330" s="249">
        <f>[17]B!AH210</f>
        <v>0</v>
      </c>
      <c r="P330" s="249">
        <f>[17]B!AI210</f>
        <v>127</v>
      </c>
      <c r="Q330" s="249">
        <f>[17]B!AJ210</f>
        <v>0</v>
      </c>
      <c r="R330" s="246"/>
      <c r="S330" s="250"/>
      <c r="T330" s="250"/>
    </row>
    <row r="331" spans="1:20" ht="15" customHeight="1" x14ac:dyDescent="0.15">
      <c r="A331" s="659" t="s">
        <v>110</v>
      </c>
      <c r="B331" s="251" t="s">
        <v>111</v>
      </c>
      <c r="C331" s="252">
        <f>[17]B!C272</f>
        <v>33453</v>
      </c>
      <c r="D331" s="252">
        <f>[17]B!D272</f>
        <v>33200</v>
      </c>
      <c r="E331" s="252">
        <f>[17]B!E272</f>
        <v>33200</v>
      </c>
      <c r="F331" s="252">
        <f>[17]B!F272</f>
        <v>0</v>
      </c>
      <c r="G331" s="252">
        <f>[17]B!G272</f>
        <v>253</v>
      </c>
      <c r="H331" s="252">
        <f>[17]B!AA272</f>
        <v>11791</v>
      </c>
      <c r="I331" s="252">
        <f>[17]B!AB272</f>
        <v>11105</v>
      </c>
      <c r="J331" s="252">
        <f>[17]B!AC272</f>
        <v>10557</v>
      </c>
      <c r="K331" s="252">
        <f>[17]B!AD272</f>
        <v>0</v>
      </c>
      <c r="L331" s="252">
        <f>[17]B!AE272</f>
        <v>0</v>
      </c>
      <c r="M331" s="252">
        <f>[17]B!AF272</f>
        <v>0</v>
      </c>
      <c r="N331" s="252">
        <f>[17]B!AG272</f>
        <v>0</v>
      </c>
      <c r="O331" s="252">
        <f>[17]B!AH272</f>
        <v>0</v>
      </c>
      <c r="P331" s="252">
        <f>[17]B!AI272</f>
        <v>79</v>
      </c>
      <c r="Q331" s="252">
        <f>[17]B!AJ272</f>
        <v>0</v>
      </c>
      <c r="R331" s="246"/>
      <c r="S331" s="250"/>
      <c r="T331" s="250"/>
    </row>
    <row r="332" spans="1:20" ht="15" customHeight="1" x14ac:dyDescent="0.15">
      <c r="A332" s="659" t="s">
        <v>112</v>
      </c>
      <c r="B332" s="251" t="s">
        <v>113</v>
      </c>
      <c r="C332" s="252">
        <f>[17]B!C311</f>
        <v>2005</v>
      </c>
      <c r="D332" s="252">
        <f>[17]B!D311</f>
        <v>1990</v>
      </c>
      <c r="E332" s="252">
        <f>[17]B!E311</f>
        <v>1990</v>
      </c>
      <c r="F332" s="252">
        <f>[17]B!F311</f>
        <v>0</v>
      </c>
      <c r="G332" s="252">
        <f>[17]B!G311</f>
        <v>15</v>
      </c>
      <c r="H332" s="252">
        <f>[17]B!AA311</f>
        <v>159</v>
      </c>
      <c r="I332" s="252">
        <f>[17]B!AB311</f>
        <v>1823</v>
      </c>
      <c r="J332" s="252">
        <f>[17]B!AC311</f>
        <v>23</v>
      </c>
      <c r="K332" s="252">
        <f>[17]B!AD311</f>
        <v>0</v>
      </c>
      <c r="L332" s="252">
        <f>[17]B!AE311</f>
        <v>0</v>
      </c>
      <c r="M332" s="252">
        <f>[17]B!AF311</f>
        <v>0</v>
      </c>
      <c r="N332" s="252">
        <f>[17]B!AG311</f>
        <v>0</v>
      </c>
      <c r="O332" s="252">
        <f>[17]B!AH311</f>
        <v>0</v>
      </c>
      <c r="P332" s="252">
        <f>[17]B!AI311</f>
        <v>129</v>
      </c>
      <c r="Q332" s="252">
        <f>[17]B!AJ311</f>
        <v>0</v>
      </c>
      <c r="R332" s="246"/>
      <c r="S332" s="250"/>
      <c r="T332" s="250"/>
    </row>
    <row r="333" spans="1:20" ht="15" customHeight="1" x14ac:dyDescent="0.15">
      <c r="A333" s="659" t="s">
        <v>114</v>
      </c>
      <c r="B333" s="251" t="s">
        <v>115</v>
      </c>
      <c r="C333" s="252">
        <f>[17]B!C318</f>
        <v>0</v>
      </c>
      <c r="D333" s="252">
        <f>[17]B!D318</f>
        <v>0</v>
      </c>
      <c r="E333" s="252">
        <f>[17]B!E318</f>
        <v>0</v>
      </c>
      <c r="F333" s="252">
        <f>[17]B!F318</f>
        <v>0</v>
      </c>
      <c r="G333" s="252">
        <f>[17]B!G318</f>
        <v>0</v>
      </c>
      <c r="H333" s="252">
        <f>[17]B!AA318</f>
        <v>0</v>
      </c>
      <c r="I333" s="252">
        <f>[17]B!AB318</f>
        <v>0</v>
      </c>
      <c r="J333" s="252">
        <f>[17]B!AC318</f>
        <v>0</v>
      </c>
      <c r="K333" s="252">
        <f>[17]B!AD318</f>
        <v>0</v>
      </c>
      <c r="L333" s="252">
        <f>[17]B!AE318</f>
        <v>0</v>
      </c>
      <c r="M333" s="252">
        <f>[17]B!AF318</f>
        <v>0</v>
      </c>
      <c r="N333" s="252">
        <f>[17]B!AG318</f>
        <v>0</v>
      </c>
      <c r="O333" s="252">
        <f>[17]B!AH318</f>
        <v>2</v>
      </c>
      <c r="P333" s="252">
        <f>[17]B!AI318</f>
        <v>0</v>
      </c>
      <c r="Q333" s="252">
        <f>[17]B!AJ318</f>
        <v>0</v>
      </c>
      <c r="R333" s="246"/>
      <c r="S333" s="250"/>
      <c r="T333" s="250"/>
    </row>
    <row r="334" spans="1:20" ht="15" customHeight="1" x14ac:dyDescent="0.15">
      <c r="A334" s="253" t="s">
        <v>116</v>
      </c>
      <c r="B334" s="254" t="s">
        <v>117</v>
      </c>
      <c r="C334" s="255">
        <f>[17]B!C374</f>
        <v>2742</v>
      </c>
      <c r="D334" s="255">
        <f>[17]B!D374</f>
        <v>2722</v>
      </c>
      <c r="E334" s="255">
        <f>[17]B!E374</f>
        <v>2722</v>
      </c>
      <c r="F334" s="255">
        <f>[17]B!F374</f>
        <v>0</v>
      </c>
      <c r="G334" s="255">
        <f>[17]B!G374</f>
        <v>20</v>
      </c>
      <c r="H334" s="255">
        <f>[17]B!AA374</f>
        <v>1148</v>
      </c>
      <c r="I334" s="255">
        <f>[17]B!AB374</f>
        <v>530</v>
      </c>
      <c r="J334" s="255">
        <f>[17]B!AC374</f>
        <v>1064</v>
      </c>
      <c r="K334" s="255">
        <f>[17]B!AD374</f>
        <v>0</v>
      </c>
      <c r="L334" s="255">
        <f>[17]B!AE374</f>
        <v>0</v>
      </c>
      <c r="M334" s="255">
        <f>[17]B!AF374</f>
        <v>0</v>
      </c>
      <c r="N334" s="255">
        <f>[17]B!AG374</f>
        <v>0</v>
      </c>
      <c r="O334" s="255">
        <f>[17]B!AH374</f>
        <v>0</v>
      </c>
      <c r="P334" s="255">
        <f>[17]B!AI374</f>
        <v>227</v>
      </c>
      <c r="Q334" s="255">
        <f>[17]B!AJ374</f>
        <v>0</v>
      </c>
      <c r="R334" s="246"/>
      <c r="S334" s="250"/>
      <c r="T334" s="250"/>
    </row>
    <row r="335" spans="1:20" ht="15" customHeight="1" x14ac:dyDescent="0.15">
      <c r="A335" s="858" t="s">
        <v>118</v>
      </c>
      <c r="B335" s="256" t="s">
        <v>119</v>
      </c>
      <c r="C335" s="257">
        <f>SUM(C336:C338)</f>
        <v>5010</v>
      </c>
      <c r="D335" s="258">
        <f>SUM(D336:D338)</f>
        <v>4947</v>
      </c>
      <c r="E335" s="259">
        <f t="shared" ref="E335:Q335" si="2">SUM(E336:E338)</f>
        <v>4947</v>
      </c>
      <c r="F335" s="260">
        <f t="shared" si="2"/>
        <v>0</v>
      </c>
      <c r="G335" s="261">
        <f t="shared" si="2"/>
        <v>63</v>
      </c>
      <c r="H335" s="261">
        <f t="shared" si="2"/>
        <v>1783</v>
      </c>
      <c r="I335" s="261">
        <f t="shared" si="2"/>
        <v>3015</v>
      </c>
      <c r="J335" s="261">
        <f t="shared" si="2"/>
        <v>212</v>
      </c>
      <c r="K335" s="261">
        <f t="shared" si="2"/>
        <v>0</v>
      </c>
      <c r="L335" s="261">
        <f t="shared" si="2"/>
        <v>0</v>
      </c>
      <c r="M335" s="261">
        <f t="shared" si="2"/>
        <v>0</v>
      </c>
      <c r="N335" s="261">
        <f t="shared" si="2"/>
        <v>0</v>
      </c>
      <c r="O335" s="261">
        <f t="shared" si="2"/>
        <v>0</v>
      </c>
      <c r="P335" s="261">
        <f t="shared" si="2"/>
        <v>22</v>
      </c>
      <c r="Q335" s="262">
        <f t="shared" si="2"/>
        <v>0</v>
      </c>
      <c r="R335" s="246"/>
      <c r="S335" s="250"/>
      <c r="T335" s="250"/>
    </row>
    <row r="336" spans="1:20" ht="15" customHeight="1" x14ac:dyDescent="0.15">
      <c r="A336" s="858"/>
      <c r="B336" s="263" t="s">
        <v>120</v>
      </c>
      <c r="C336" s="249">
        <f>[17]B!C411</f>
        <v>4141</v>
      </c>
      <c r="D336" s="249">
        <f>[17]B!D411</f>
        <v>4086</v>
      </c>
      <c r="E336" s="249">
        <f>[17]B!E411</f>
        <v>4086</v>
      </c>
      <c r="F336" s="249">
        <f>[17]B!F411</f>
        <v>0</v>
      </c>
      <c r="G336" s="249">
        <f>[17]B!G411</f>
        <v>55</v>
      </c>
      <c r="H336" s="249">
        <f>[17]B!AA411</f>
        <v>1486</v>
      </c>
      <c r="I336" s="249">
        <f>[17]B!AB411</f>
        <v>2455</v>
      </c>
      <c r="J336" s="249">
        <f>[17]B!AC411</f>
        <v>200</v>
      </c>
      <c r="K336" s="249">
        <f>[17]B!AD411</f>
        <v>0</v>
      </c>
      <c r="L336" s="249">
        <f>[17]B!AE411</f>
        <v>0</v>
      </c>
      <c r="M336" s="249">
        <f>[17]B!AF411</f>
        <v>0</v>
      </c>
      <c r="N336" s="249">
        <f>[17]B!AG411</f>
        <v>0</v>
      </c>
      <c r="O336" s="249">
        <f>[17]B!AH411</f>
        <v>0</v>
      </c>
      <c r="P336" s="249">
        <f>[17]B!AI411</f>
        <v>1</v>
      </c>
      <c r="Q336" s="249">
        <f>[17]B!AJ411</f>
        <v>0</v>
      </c>
      <c r="R336" s="246"/>
      <c r="S336" s="250"/>
      <c r="T336" s="250"/>
    </row>
    <row r="337" spans="1:20" ht="15" customHeight="1" x14ac:dyDescent="0.15">
      <c r="A337" s="858"/>
      <c r="B337" s="93" t="s">
        <v>121</v>
      </c>
      <c r="C337" s="252">
        <f>[17]B!C432</f>
        <v>28</v>
      </c>
      <c r="D337" s="252">
        <f>[17]B!D432</f>
        <v>28</v>
      </c>
      <c r="E337" s="252">
        <f>[17]B!E432</f>
        <v>28</v>
      </c>
      <c r="F337" s="252">
        <f>[17]B!F432</f>
        <v>0</v>
      </c>
      <c r="G337" s="252">
        <f>[17]B!G432</f>
        <v>0</v>
      </c>
      <c r="H337" s="252">
        <f>[17]B!AA432</f>
        <v>3</v>
      </c>
      <c r="I337" s="252">
        <f>[17]B!AB432</f>
        <v>25</v>
      </c>
      <c r="J337" s="252">
        <f>[17]B!AC432</f>
        <v>0</v>
      </c>
      <c r="K337" s="252">
        <f>[17]B!AD432</f>
        <v>0</v>
      </c>
      <c r="L337" s="252">
        <f>[17]B!AE432</f>
        <v>0</v>
      </c>
      <c r="M337" s="252">
        <f>[17]B!AF432</f>
        <v>0</v>
      </c>
      <c r="N337" s="252">
        <f>[17]B!AG432</f>
        <v>0</v>
      </c>
      <c r="O337" s="252">
        <f>[17]B!AH432</f>
        <v>0</v>
      </c>
      <c r="P337" s="252">
        <f>[17]B!AI432</f>
        <v>0</v>
      </c>
      <c r="Q337" s="252">
        <f>[17]B!AJ432</f>
        <v>0</v>
      </c>
      <c r="R337" s="246"/>
      <c r="S337" s="250"/>
      <c r="T337" s="250"/>
    </row>
    <row r="338" spans="1:20" ht="15" customHeight="1" x14ac:dyDescent="0.15">
      <c r="A338" s="859"/>
      <c r="B338" s="264" t="s">
        <v>122</v>
      </c>
      <c r="C338" s="265">
        <f>[17]B!C451</f>
        <v>841</v>
      </c>
      <c r="D338" s="265">
        <f>[17]B!D451</f>
        <v>833</v>
      </c>
      <c r="E338" s="265">
        <f>[17]B!E451</f>
        <v>833</v>
      </c>
      <c r="F338" s="265">
        <f>[17]B!F451</f>
        <v>0</v>
      </c>
      <c r="G338" s="265">
        <f>[17]B!G451</f>
        <v>8</v>
      </c>
      <c r="H338" s="265">
        <f>[17]B!AA451</f>
        <v>294</v>
      </c>
      <c r="I338" s="265">
        <f>[17]B!AB451</f>
        <v>535</v>
      </c>
      <c r="J338" s="265">
        <f>[17]B!AC451</f>
        <v>12</v>
      </c>
      <c r="K338" s="265">
        <f>[17]B!AD451</f>
        <v>0</v>
      </c>
      <c r="L338" s="265">
        <f>[17]B!AE451</f>
        <v>0</v>
      </c>
      <c r="M338" s="265">
        <f>[17]B!AF451</f>
        <v>0</v>
      </c>
      <c r="N338" s="265">
        <f>[17]B!AG451</f>
        <v>0</v>
      </c>
      <c r="O338" s="265">
        <f>[17]B!AH451</f>
        <v>0</v>
      </c>
      <c r="P338" s="265">
        <f>[17]B!AI451</f>
        <v>21</v>
      </c>
      <c r="Q338" s="265">
        <f>[17]B!AJ451</f>
        <v>0</v>
      </c>
      <c r="R338" s="246"/>
      <c r="S338" s="250"/>
      <c r="T338" s="250"/>
    </row>
    <row r="339" spans="1:20" ht="15" customHeight="1" x14ac:dyDescent="0.15">
      <c r="A339" s="77" t="s">
        <v>123</v>
      </c>
      <c r="B339" s="248" t="s">
        <v>124</v>
      </c>
      <c r="C339" s="249">
        <f>[17]B!C461</f>
        <v>0</v>
      </c>
      <c r="D339" s="249">
        <f>[17]B!D461</f>
        <v>0</v>
      </c>
      <c r="E339" s="249">
        <f>[17]B!E461</f>
        <v>0</v>
      </c>
      <c r="F339" s="249">
        <f>[17]B!F461</f>
        <v>0</v>
      </c>
      <c r="G339" s="249">
        <f>[17]B!G461</f>
        <v>0</v>
      </c>
      <c r="H339" s="249">
        <f>[17]B!AA461</f>
        <v>0</v>
      </c>
      <c r="I339" s="249">
        <f>[17]B!AB461</f>
        <v>0</v>
      </c>
      <c r="J339" s="249">
        <f>[17]B!AC461</f>
        <v>0</v>
      </c>
      <c r="K339" s="249">
        <f>[17]B!AD461</f>
        <v>0</v>
      </c>
      <c r="L339" s="249">
        <f>[17]B!AE461</f>
        <v>0</v>
      </c>
      <c r="M339" s="249">
        <f>[17]B!AF461</f>
        <v>0</v>
      </c>
      <c r="N339" s="249">
        <f>[17]B!AG461</f>
        <v>0</v>
      </c>
      <c r="O339" s="249">
        <f>[17]B!AH461</f>
        <v>0</v>
      </c>
      <c r="P339" s="249">
        <f>[17]B!AI461</f>
        <v>0</v>
      </c>
      <c r="Q339" s="249">
        <f>[17]B!AJ461</f>
        <v>0</v>
      </c>
      <c r="R339" s="246"/>
      <c r="S339" s="250"/>
      <c r="T339" s="250"/>
    </row>
    <row r="340" spans="1:20" s="96" customFormat="1" ht="15" customHeight="1" x14ac:dyDescent="0.15">
      <c r="A340" s="659" t="s">
        <v>125</v>
      </c>
      <c r="B340" s="81" t="s">
        <v>126</v>
      </c>
      <c r="C340" s="252">
        <f>[17]B!C512</f>
        <v>99</v>
      </c>
      <c r="D340" s="252">
        <f>[17]B!D512</f>
        <v>96</v>
      </c>
      <c r="E340" s="252">
        <f>[17]B!E512</f>
        <v>96</v>
      </c>
      <c r="F340" s="252">
        <f>[17]B!F512</f>
        <v>0</v>
      </c>
      <c r="G340" s="252">
        <f>[17]B!G512</f>
        <v>3</v>
      </c>
      <c r="H340" s="252">
        <f>[17]B!AA512</f>
        <v>46</v>
      </c>
      <c r="I340" s="252">
        <f>[17]B!AB512</f>
        <v>45</v>
      </c>
      <c r="J340" s="252">
        <f>[17]B!AC512</f>
        <v>8</v>
      </c>
      <c r="K340" s="252">
        <f>[17]B!AD512</f>
        <v>0</v>
      </c>
      <c r="L340" s="252">
        <f>[17]B!AE512</f>
        <v>0</v>
      </c>
      <c r="M340" s="252">
        <f>[17]B!AF512</f>
        <v>0</v>
      </c>
      <c r="N340" s="252">
        <f>[17]B!AG512</f>
        <v>0</v>
      </c>
      <c r="O340" s="252">
        <f>[17]B!AH512</f>
        <v>0</v>
      </c>
      <c r="P340" s="252">
        <f>[17]B!AI512</f>
        <v>0</v>
      </c>
      <c r="Q340" s="252">
        <f>[17]B!AJ512</f>
        <v>0</v>
      </c>
      <c r="R340" s="246"/>
      <c r="S340" s="250"/>
      <c r="T340" s="250"/>
    </row>
    <row r="341" spans="1:20" ht="15" customHeight="1" x14ac:dyDescent="0.15">
      <c r="A341" s="659" t="s">
        <v>127</v>
      </c>
      <c r="B341" s="81" t="s">
        <v>128</v>
      </c>
      <c r="C341" s="252">
        <f>[17]B!C542</f>
        <v>2624</v>
      </c>
      <c r="D341" s="252">
        <f>[17]B!D542</f>
        <v>2609</v>
      </c>
      <c r="E341" s="252">
        <f>[17]B!E542</f>
        <v>2609</v>
      </c>
      <c r="F341" s="252">
        <f>[17]B!F542</f>
        <v>0</v>
      </c>
      <c r="G341" s="252">
        <f>[17]B!G542</f>
        <v>15</v>
      </c>
      <c r="H341" s="252">
        <f>[17]B!AA542</f>
        <v>407</v>
      </c>
      <c r="I341" s="252">
        <f>[17]B!AB542</f>
        <v>1562</v>
      </c>
      <c r="J341" s="252">
        <f>[17]B!AC542</f>
        <v>655</v>
      </c>
      <c r="K341" s="252">
        <f>[17]B!AD542</f>
        <v>0</v>
      </c>
      <c r="L341" s="252">
        <f>[17]B!AE542</f>
        <v>0</v>
      </c>
      <c r="M341" s="252">
        <f>[17]B!AF542</f>
        <v>0</v>
      </c>
      <c r="N341" s="252">
        <f>[17]B!AG542</f>
        <v>0</v>
      </c>
      <c r="O341" s="252">
        <f>[17]B!AH542</f>
        <v>0</v>
      </c>
      <c r="P341" s="252">
        <f>[17]B!AI542</f>
        <v>0</v>
      </c>
      <c r="Q341" s="252">
        <f>[17]B!AJ542</f>
        <v>0</v>
      </c>
      <c r="R341" s="246"/>
      <c r="S341" s="250"/>
      <c r="T341" s="250"/>
    </row>
    <row r="342" spans="1:20" s="99" customFormat="1" ht="15" customHeight="1" x14ac:dyDescent="0.15">
      <c r="A342" s="266" t="s">
        <v>129</v>
      </c>
      <c r="B342" s="267" t="s">
        <v>130</v>
      </c>
      <c r="C342" s="255">
        <f>[17]B!C2939</f>
        <v>4</v>
      </c>
      <c r="D342" s="255">
        <f>[17]B!D2939</f>
        <v>4</v>
      </c>
      <c r="E342" s="255">
        <f>[17]B!E2939</f>
        <v>4</v>
      </c>
      <c r="F342" s="255">
        <f>[17]B!F2939</f>
        <v>0</v>
      </c>
      <c r="G342" s="255">
        <f>[17]B!G2939</f>
        <v>0</v>
      </c>
      <c r="H342" s="255">
        <f>[17]B!AA2939</f>
        <v>0</v>
      </c>
      <c r="I342" s="255">
        <f>[17]B!AB2939</f>
        <v>0</v>
      </c>
      <c r="J342" s="255">
        <f>[17]B!AC2939</f>
        <v>4</v>
      </c>
      <c r="K342" s="255">
        <f>[17]B!AD2939</f>
        <v>0</v>
      </c>
      <c r="L342" s="255">
        <f>[17]B!AE2939</f>
        <v>0</v>
      </c>
      <c r="M342" s="255">
        <f>[17]B!AF2939</f>
        <v>0</v>
      </c>
      <c r="N342" s="255">
        <f>[17]B!AG2939</f>
        <v>0</v>
      </c>
      <c r="O342" s="255">
        <f>[17]B!AH2939</f>
        <v>0</v>
      </c>
      <c r="P342" s="255">
        <f>[17]B!AI2939</f>
        <v>16</v>
      </c>
      <c r="Q342" s="255">
        <f>[17]B!AJ2939</f>
        <v>0</v>
      </c>
      <c r="R342" s="246"/>
      <c r="S342" s="268"/>
      <c r="T342" s="268"/>
    </row>
    <row r="343" spans="1:20" s="3" customFormat="1" ht="15" customHeight="1" x14ac:dyDescent="0.15">
      <c r="A343" s="849" t="s">
        <v>131</v>
      </c>
      <c r="B343" s="850"/>
      <c r="C343" s="269">
        <f t="shared" ref="C343:Q343" si="3">+C344+C345+C346+C347+C351+C352</f>
        <v>5790</v>
      </c>
      <c r="D343" s="270">
        <f t="shared" si="3"/>
        <v>5766</v>
      </c>
      <c r="E343" s="259">
        <f t="shared" si="3"/>
        <v>5766</v>
      </c>
      <c r="F343" s="260">
        <f t="shared" si="3"/>
        <v>0</v>
      </c>
      <c r="G343" s="261">
        <f t="shared" si="3"/>
        <v>24</v>
      </c>
      <c r="H343" s="259">
        <f t="shared" si="3"/>
        <v>591</v>
      </c>
      <c r="I343" s="271">
        <f t="shared" si="3"/>
        <v>2631</v>
      </c>
      <c r="J343" s="260">
        <f t="shared" si="3"/>
        <v>2568</v>
      </c>
      <c r="K343" s="259">
        <f t="shared" si="3"/>
        <v>2</v>
      </c>
      <c r="L343" s="271">
        <f t="shared" si="3"/>
        <v>0</v>
      </c>
      <c r="M343" s="260">
        <f t="shared" si="3"/>
        <v>0</v>
      </c>
      <c r="N343" s="260">
        <f t="shared" si="3"/>
        <v>0</v>
      </c>
      <c r="O343" s="272">
        <f t="shared" si="3"/>
        <v>0</v>
      </c>
      <c r="P343" s="273">
        <f t="shared" si="3"/>
        <v>38</v>
      </c>
      <c r="Q343" s="274">
        <f t="shared" si="3"/>
        <v>0</v>
      </c>
      <c r="R343" s="246"/>
      <c r="S343" s="275"/>
      <c r="T343" s="275"/>
    </row>
    <row r="344" spans="1:20" ht="15" customHeight="1" x14ac:dyDescent="0.15">
      <c r="A344" s="77" t="s">
        <v>132</v>
      </c>
      <c r="B344" s="78" t="s">
        <v>133</v>
      </c>
      <c r="C344" s="249">
        <f>[17]B!C600</f>
        <v>3322</v>
      </c>
      <c r="D344" s="249">
        <f>[17]B!D600</f>
        <v>3299</v>
      </c>
      <c r="E344" s="249">
        <f>[17]B!E600</f>
        <v>3299</v>
      </c>
      <c r="F344" s="249">
        <f>[17]B!F600</f>
        <v>0</v>
      </c>
      <c r="G344" s="249">
        <f>[17]B!G600</f>
        <v>23</v>
      </c>
      <c r="H344" s="249">
        <f>[17]B!AA600</f>
        <v>331</v>
      </c>
      <c r="I344" s="249">
        <f>[17]B!AB600</f>
        <v>981</v>
      </c>
      <c r="J344" s="249">
        <f>[17]B!AC600</f>
        <v>2010</v>
      </c>
      <c r="K344" s="249">
        <f>[17]B!AD600</f>
        <v>2</v>
      </c>
      <c r="L344" s="249">
        <f>[17]B!AE600</f>
        <v>0</v>
      </c>
      <c r="M344" s="249">
        <f>[17]B!AF600</f>
        <v>0</v>
      </c>
      <c r="N344" s="249">
        <f>[17]B!AG600</f>
        <v>0</v>
      </c>
      <c r="O344" s="249">
        <f>[17]B!AH600</f>
        <v>0</v>
      </c>
      <c r="P344" s="249">
        <f>[17]B!AI600</f>
        <v>1</v>
      </c>
      <c r="Q344" s="249">
        <f>[17]B!AJ600</f>
        <v>0</v>
      </c>
      <c r="R344" s="246"/>
      <c r="S344" s="250"/>
      <c r="T344" s="250"/>
    </row>
    <row r="345" spans="1:20" ht="15" customHeight="1" x14ac:dyDescent="0.15">
      <c r="A345" s="253" t="s">
        <v>134</v>
      </c>
      <c r="B345" s="276" t="s">
        <v>135</v>
      </c>
      <c r="C345" s="252">
        <f>[17]B!C623</f>
        <v>0</v>
      </c>
      <c r="D345" s="252">
        <f>[17]B!D623</f>
        <v>0</v>
      </c>
      <c r="E345" s="252">
        <f>[17]B!E623</f>
        <v>0</v>
      </c>
      <c r="F345" s="252">
        <f>[17]B!F623</f>
        <v>0</v>
      </c>
      <c r="G345" s="252">
        <f>[17]B!G623</f>
        <v>0</v>
      </c>
      <c r="H345" s="252">
        <f>[17]B!AA623</f>
        <v>0</v>
      </c>
      <c r="I345" s="252">
        <f>[17]B!AB623</f>
        <v>0</v>
      </c>
      <c r="J345" s="252">
        <f>[17]B!AC623</f>
        <v>0</v>
      </c>
      <c r="K345" s="252">
        <f>[17]B!AD623</f>
        <v>0</v>
      </c>
      <c r="L345" s="252">
        <f>[17]B!AE623</f>
        <v>0</v>
      </c>
      <c r="M345" s="252">
        <f>[17]B!AF623</f>
        <v>0</v>
      </c>
      <c r="N345" s="252">
        <f>[17]B!AG623</f>
        <v>0</v>
      </c>
      <c r="O345" s="252">
        <f>[17]B!AH623</f>
        <v>0</v>
      </c>
      <c r="P345" s="252">
        <f>[17]B!AI623</f>
        <v>0</v>
      </c>
      <c r="Q345" s="252">
        <f>[17]B!AJ623</f>
        <v>0</v>
      </c>
      <c r="R345" s="246"/>
      <c r="S345" s="250"/>
      <c r="T345" s="250"/>
    </row>
    <row r="346" spans="1:20" ht="15" customHeight="1" x14ac:dyDescent="0.15">
      <c r="A346" s="654" t="s">
        <v>136</v>
      </c>
      <c r="B346" s="278" t="s">
        <v>137</v>
      </c>
      <c r="C346" s="255">
        <f>[17]B!C650</f>
        <v>1128</v>
      </c>
      <c r="D346" s="255">
        <f>[17]B!D650</f>
        <v>1127</v>
      </c>
      <c r="E346" s="255">
        <f>[17]B!E650</f>
        <v>1127</v>
      </c>
      <c r="F346" s="255">
        <f>[17]B!F650</f>
        <v>0</v>
      </c>
      <c r="G346" s="255">
        <f>[17]B!G650</f>
        <v>1</v>
      </c>
      <c r="H346" s="255">
        <f>[17]B!AA650</f>
        <v>209</v>
      </c>
      <c r="I346" s="255">
        <f>[17]B!AB650</f>
        <v>368</v>
      </c>
      <c r="J346" s="255">
        <f>[17]B!AC650</f>
        <v>551</v>
      </c>
      <c r="K346" s="255">
        <f>[17]B!AD650</f>
        <v>0</v>
      </c>
      <c r="L346" s="255">
        <f>[17]B!AE650</f>
        <v>0</v>
      </c>
      <c r="M346" s="255">
        <f>[17]B!AF650</f>
        <v>0</v>
      </c>
      <c r="N346" s="255">
        <f>[17]B!AG650</f>
        <v>0</v>
      </c>
      <c r="O346" s="255">
        <f>[17]B!AH650</f>
        <v>0</v>
      </c>
      <c r="P346" s="255">
        <f>[17]B!AI650</f>
        <v>4</v>
      </c>
      <c r="Q346" s="255">
        <f>[17]B!AJ650</f>
        <v>0</v>
      </c>
      <c r="R346" s="246"/>
      <c r="S346" s="250"/>
      <c r="T346" s="250"/>
    </row>
    <row r="347" spans="1:20" ht="15" customHeight="1" x14ac:dyDescent="0.15">
      <c r="A347" s="748" t="s">
        <v>112</v>
      </c>
      <c r="B347" s="78" t="s">
        <v>138</v>
      </c>
      <c r="C347" s="279">
        <f>SUM(C348:C350)</f>
        <v>1340</v>
      </c>
      <c r="D347" s="55">
        <f>SUM(D348:D350)</f>
        <v>1340</v>
      </c>
      <c r="E347" s="150">
        <f t="shared" ref="E347:Q347" si="4">SUM(E348:E350)</f>
        <v>1340</v>
      </c>
      <c r="F347" s="280">
        <f t="shared" si="4"/>
        <v>0</v>
      </c>
      <c r="G347" s="281">
        <f t="shared" si="4"/>
        <v>0</v>
      </c>
      <c r="H347" s="150">
        <f t="shared" si="4"/>
        <v>51</v>
      </c>
      <c r="I347" s="282">
        <f t="shared" si="4"/>
        <v>1282</v>
      </c>
      <c r="J347" s="280">
        <f t="shared" si="4"/>
        <v>7</v>
      </c>
      <c r="K347" s="150">
        <f t="shared" si="4"/>
        <v>0</v>
      </c>
      <c r="L347" s="282">
        <f t="shared" si="4"/>
        <v>0</v>
      </c>
      <c r="M347" s="280">
        <f t="shared" si="4"/>
        <v>0</v>
      </c>
      <c r="N347" s="280">
        <f>SUM(N348:N350)</f>
        <v>0</v>
      </c>
      <c r="O347" s="283">
        <f t="shared" si="4"/>
        <v>0</v>
      </c>
      <c r="P347" s="284">
        <f t="shared" si="4"/>
        <v>5</v>
      </c>
      <c r="Q347" s="285">
        <f t="shared" si="4"/>
        <v>0</v>
      </c>
      <c r="R347" s="246"/>
      <c r="S347" s="250"/>
      <c r="T347" s="250"/>
    </row>
    <row r="348" spans="1:20" ht="15" customHeight="1" x14ac:dyDescent="0.15">
      <c r="A348" s="748"/>
      <c r="B348" s="93" t="s">
        <v>139</v>
      </c>
      <c r="C348" s="249">
        <f>[17]B!C672-[17]B!C652-[17]B!C653</f>
        <v>847</v>
      </c>
      <c r="D348" s="249">
        <f>[17]B!D672-[17]B!D652-[17]B!D653</f>
        <v>847</v>
      </c>
      <c r="E348" s="249">
        <f>[17]B!E672-[17]B!E652-[17]B!E653</f>
        <v>847</v>
      </c>
      <c r="F348" s="249">
        <f>[17]B!F672-[17]B!F652-[17]B!F653</f>
        <v>0</v>
      </c>
      <c r="G348" s="249">
        <f>[17]B!G672-[17]B!G652-[17]B!G653</f>
        <v>0</v>
      </c>
      <c r="H348" s="249">
        <f>[17]B!AA672-[17]B!AA652-[17]B!AA653</f>
        <v>7</v>
      </c>
      <c r="I348" s="249">
        <f>[17]B!AB672-[17]B!AB652-[17]B!AB653</f>
        <v>835</v>
      </c>
      <c r="J348" s="249">
        <f>[17]B!AC672-[17]B!AC652-[17]B!AC653</f>
        <v>5</v>
      </c>
      <c r="K348" s="249">
        <f>[17]B!AD672-[17]B!AD652-[17]B!AD653</f>
        <v>0</v>
      </c>
      <c r="L348" s="249">
        <f>[17]B!AE672-[17]B!AE652-[17]B!AE653</f>
        <v>0</v>
      </c>
      <c r="M348" s="249">
        <f>[17]B!AF672-[17]B!AF652-[17]B!AF653</f>
        <v>0</v>
      </c>
      <c r="N348" s="249">
        <f>[17]B!AG672-[17]B!AG652-[17]B!AG653</f>
        <v>0</v>
      </c>
      <c r="O348" s="249">
        <f>[17]B!AH672-[17]B!AH652-[17]B!AH653</f>
        <v>0</v>
      </c>
      <c r="P348" s="249">
        <f>[17]B!AI672-[17]B!AI652-[17]B!AI653</f>
        <v>5</v>
      </c>
      <c r="Q348" s="249">
        <f>[17]B!AJ672-[17]B!AJ652-[17]B!AJ653</f>
        <v>0</v>
      </c>
      <c r="R348" s="246"/>
      <c r="S348" s="250"/>
      <c r="T348" s="250"/>
    </row>
    <row r="349" spans="1:20" ht="15" customHeight="1" x14ac:dyDescent="0.15">
      <c r="A349" s="748"/>
      <c r="B349" s="93" t="s">
        <v>140</v>
      </c>
      <c r="C349" s="252">
        <f>[17]B!C652</f>
        <v>337</v>
      </c>
      <c r="D349" s="252">
        <f>[17]B!D652</f>
        <v>337</v>
      </c>
      <c r="E349" s="252">
        <f>[17]B!E652</f>
        <v>337</v>
      </c>
      <c r="F349" s="252">
        <f>[17]B!F652</f>
        <v>0</v>
      </c>
      <c r="G349" s="252">
        <f>[17]B!G652</f>
        <v>0</v>
      </c>
      <c r="H349" s="252">
        <f>[17]B!AA652</f>
        <v>0</v>
      </c>
      <c r="I349" s="252">
        <f>[17]B!AB652</f>
        <v>337</v>
      </c>
      <c r="J349" s="252">
        <f>[17]B!AC652</f>
        <v>0</v>
      </c>
      <c r="K349" s="252">
        <f>[17]B!AD652</f>
        <v>0</v>
      </c>
      <c r="L349" s="252">
        <f>[17]B!AE652</f>
        <v>0</v>
      </c>
      <c r="M349" s="252">
        <f>[17]B!AF652</f>
        <v>0</v>
      </c>
      <c r="N349" s="252">
        <f>[17]B!AG652</f>
        <v>0</v>
      </c>
      <c r="O349" s="252">
        <f>[17]B!AH652</f>
        <v>0</v>
      </c>
      <c r="P349" s="252">
        <f>[17]B!AI652</f>
        <v>0</v>
      </c>
      <c r="Q349" s="252">
        <f>[17]B!AJ652</f>
        <v>0</v>
      </c>
      <c r="R349" s="246"/>
      <c r="S349" s="250"/>
      <c r="T349" s="250"/>
    </row>
    <row r="350" spans="1:20" ht="15" customHeight="1" x14ac:dyDescent="0.15">
      <c r="A350" s="748"/>
      <c r="B350" s="264" t="s">
        <v>141</v>
      </c>
      <c r="C350" s="255">
        <f>[17]B!C653</f>
        <v>156</v>
      </c>
      <c r="D350" s="255">
        <f>[17]B!D653</f>
        <v>156</v>
      </c>
      <c r="E350" s="255">
        <f>[17]B!E653</f>
        <v>156</v>
      </c>
      <c r="F350" s="255">
        <f>[17]B!F653</f>
        <v>0</v>
      </c>
      <c r="G350" s="255">
        <f>[17]B!G653</f>
        <v>0</v>
      </c>
      <c r="H350" s="255">
        <f>[17]B!AA653</f>
        <v>44</v>
      </c>
      <c r="I350" s="255">
        <f>[17]B!AB653</f>
        <v>110</v>
      </c>
      <c r="J350" s="255">
        <f>[17]B!AC653</f>
        <v>2</v>
      </c>
      <c r="K350" s="255">
        <f>[17]B!AD653</f>
        <v>0</v>
      </c>
      <c r="L350" s="255">
        <f>[17]B!AE653</f>
        <v>0</v>
      </c>
      <c r="M350" s="255">
        <f>[17]B!AF653</f>
        <v>0</v>
      </c>
      <c r="N350" s="255">
        <f>[17]B!AG653</f>
        <v>0</v>
      </c>
      <c r="O350" s="255">
        <f>[17]B!AH653</f>
        <v>0</v>
      </c>
      <c r="P350" s="255">
        <f>[17]B!AI653</f>
        <v>0</v>
      </c>
      <c r="Q350" s="255">
        <f>[17]B!AJ653</f>
        <v>0</v>
      </c>
      <c r="R350" s="246"/>
      <c r="S350" s="250"/>
      <c r="T350" s="250"/>
    </row>
    <row r="351" spans="1:20" ht="15" customHeight="1" x14ac:dyDescent="0.15">
      <c r="A351" s="77" t="s">
        <v>114</v>
      </c>
      <c r="B351" s="286" t="s">
        <v>142</v>
      </c>
      <c r="C351" s="287">
        <f>[17]B!C704</f>
        <v>0</v>
      </c>
      <c r="D351" s="287">
        <f>[17]B!D704</f>
        <v>0</v>
      </c>
      <c r="E351" s="287">
        <f>[17]B!E704</f>
        <v>0</v>
      </c>
      <c r="F351" s="287">
        <f>[17]B!F704</f>
        <v>0</v>
      </c>
      <c r="G351" s="287">
        <f>[17]B!G704</f>
        <v>0</v>
      </c>
      <c r="H351" s="287">
        <f>[17]B!AA704</f>
        <v>0</v>
      </c>
      <c r="I351" s="287">
        <f>[17]B!AB704</f>
        <v>0</v>
      </c>
      <c r="J351" s="287">
        <f>[17]B!AC704</f>
        <v>0</v>
      </c>
      <c r="K351" s="287">
        <f>[17]B!AD704</f>
        <v>0</v>
      </c>
      <c r="L351" s="287">
        <f>[17]B!AE704</f>
        <v>0</v>
      </c>
      <c r="M351" s="287">
        <f>[17]B!AF704</f>
        <v>0</v>
      </c>
      <c r="N351" s="287">
        <f>[17]B!AG704</f>
        <v>0</v>
      </c>
      <c r="O351" s="287">
        <f>[17]B!AH704</f>
        <v>0</v>
      </c>
      <c r="P351" s="287">
        <f>[17]B!AI704</f>
        <v>28</v>
      </c>
      <c r="Q351" s="287">
        <f>[17]B!AJ704</f>
        <v>0</v>
      </c>
      <c r="R351" s="246"/>
      <c r="S351" s="250"/>
      <c r="T351" s="250"/>
    </row>
    <row r="352" spans="1:20" s="99" customFormat="1" ht="15" customHeight="1" x14ac:dyDescent="0.15">
      <c r="A352" s="253"/>
      <c r="B352" s="288" t="s">
        <v>143</v>
      </c>
      <c r="C352" s="255">
        <f>[17]B!C763</f>
        <v>0</v>
      </c>
      <c r="D352" s="255">
        <f>[17]B!D763</f>
        <v>0</v>
      </c>
      <c r="E352" s="255">
        <f>[17]B!E763</f>
        <v>0</v>
      </c>
      <c r="F352" s="255">
        <f>[17]B!F763</f>
        <v>0</v>
      </c>
      <c r="G352" s="255">
        <f>[17]B!G763</f>
        <v>0</v>
      </c>
      <c r="H352" s="255">
        <f>[17]B!AA763</f>
        <v>0</v>
      </c>
      <c r="I352" s="255">
        <f>[17]B!AB763</f>
        <v>0</v>
      </c>
      <c r="J352" s="255">
        <f>[17]B!AC763</f>
        <v>0</v>
      </c>
      <c r="K352" s="255">
        <f>[17]B!AD763</f>
        <v>0</v>
      </c>
      <c r="L352" s="255">
        <f>[17]B!AE763</f>
        <v>0</v>
      </c>
      <c r="M352" s="255">
        <f>[17]B!AF763</f>
        <v>0</v>
      </c>
      <c r="N352" s="255">
        <f>[17]B!AG763</f>
        <v>0</v>
      </c>
      <c r="O352" s="255">
        <f>[17]B!AH763</f>
        <v>0</v>
      </c>
      <c r="P352" s="255">
        <f>[17]B!AI763</f>
        <v>0</v>
      </c>
      <c r="Q352" s="255">
        <f>[17]B!AJ763</f>
        <v>0</v>
      </c>
      <c r="R352" s="246"/>
      <c r="S352" s="268"/>
      <c r="T352" s="268"/>
    </row>
    <row r="353" spans="1:22" s="99" customFormat="1" ht="15" customHeight="1" x14ac:dyDescent="0.15">
      <c r="A353" s="851" t="s">
        <v>516</v>
      </c>
      <c r="B353" s="852"/>
      <c r="C353" s="249">
        <f>[17]B!C473</f>
        <v>5319</v>
      </c>
      <c r="D353" s="249">
        <f>[17]B!D473</f>
        <v>5154</v>
      </c>
      <c r="E353" s="249">
        <f>[17]B!E473</f>
        <v>5154</v>
      </c>
      <c r="F353" s="249">
        <f>[17]B!F473</f>
        <v>0</v>
      </c>
      <c r="G353" s="249">
        <f>[17]B!G473</f>
        <v>165</v>
      </c>
      <c r="H353" s="249">
        <f>[17]B!AA473</f>
        <v>2679</v>
      </c>
      <c r="I353" s="249">
        <f>[17]B!AB473</f>
        <v>1331</v>
      </c>
      <c r="J353" s="249">
        <f>[17]B!AC473</f>
        <v>1309</v>
      </c>
      <c r="K353" s="249">
        <f>[17]B!AD473</f>
        <v>0</v>
      </c>
      <c r="L353" s="249">
        <f>[17]B!AE473</f>
        <v>0</v>
      </c>
      <c r="M353" s="249">
        <f>[17]B!AF473</f>
        <v>0</v>
      </c>
      <c r="N353" s="249">
        <f>[17]B!AG473</f>
        <v>0</v>
      </c>
      <c r="O353" s="249">
        <f>[17]B!AH473</f>
        <v>0</v>
      </c>
      <c r="P353" s="249">
        <f>[17]B!AI473</f>
        <v>1</v>
      </c>
      <c r="Q353" s="249">
        <f>[17]B!AJ473</f>
        <v>0</v>
      </c>
      <c r="R353" s="246"/>
      <c r="S353" s="268"/>
      <c r="T353" s="268"/>
    </row>
    <row r="354" spans="1:22" s="3" customFormat="1" ht="15" customHeight="1" x14ac:dyDescent="0.15">
      <c r="A354" s="853" t="s">
        <v>144</v>
      </c>
      <c r="B354" s="854"/>
      <c r="C354" s="289">
        <f>[17]B!C958</f>
        <v>0</v>
      </c>
      <c r="D354" s="289">
        <f>[17]B!D958</f>
        <v>0</v>
      </c>
      <c r="E354" s="289">
        <f>[17]B!E958</f>
        <v>0</v>
      </c>
      <c r="F354" s="289">
        <f>[17]B!F958</f>
        <v>0</v>
      </c>
      <c r="G354" s="289">
        <f>[17]B!G958</f>
        <v>0</v>
      </c>
      <c r="H354" s="289">
        <f>[17]B!AA958</f>
        <v>0</v>
      </c>
      <c r="I354" s="289">
        <f>[17]B!AB958</f>
        <v>0</v>
      </c>
      <c r="J354" s="289">
        <f>[17]B!AC958</f>
        <v>0</v>
      </c>
      <c r="K354" s="289">
        <f>[17]B!AD958</f>
        <v>0</v>
      </c>
      <c r="L354" s="289">
        <f>[17]B!AE958</f>
        <v>0</v>
      </c>
      <c r="M354" s="289">
        <f>[17]B!AF958</f>
        <v>0</v>
      </c>
      <c r="N354" s="289">
        <f>[17]B!AG958</f>
        <v>0</v>
      </c>
      <c r="O354" s="289">
        <f>[17]B!AH958</f>
        <v>0</v>
      </c>
      <c r="P354" s="289">
        <f>[17]B!AI958</f>
        <v>534</v>
      </c>
      <c r="Q354" s="289">
        <f>[17]B!AJ958</f>
        <v>0</v>
      </c>
      <c r="R354" s="246"/>
      <c r="S354" s="275"/>
      <c r="T354" s="275"/>
    </row>
    <row r="355" spans="1:22" s="291" customFormat="1" ht="22.5" customHeight="1" x14ac:dyDescent="0.15">
      <c r="A355" s="12" t="s">
        <v>517</v>
      </c>
      <c r="B355" s="290"/>
      <c r="C355" s="290"/>
      <c r="R355" s="292"/>
      <c r="S355" s="292"/>
      <c r="T355" s="292"/>
    </row>
    <row r="356" spans="1:22" ht="24" customHeight="1" x14ac:dyDescent="0.15">
      <c r="A356" s="750" t="s">
        <v>518</v>
      </c>
      <c r="B356" s="835"/>
      <c r="C356" s="692" t="s">
        <v>0</v>
      </c>
      <c r="D356" s="771" t="s">
        <v>519</v>
      </c>
      <c r="E356" s="772"/>
      <c r="F356" s="772"/>
      <c r="G356" s="848"/>
      <c r="H356" s="837" t="s">
        <v>498</v>
      </c>
      <c r="I356" s="837"/>
      <c r="J356" s="838"/>
      <c r="K356" s="784" t="s">
        <v>499</v>
      </c>
      <c r="L356" s="784"/>
      <c r="M356" s="784"/>
      <c r="N356" s="785" t="s">
        <v>500</v>
      </c>
      <c r="O356" s="788" t="s">
        <v>501</v>
      </c>
      <c r="P356" s="789"/>
      <c r="Q356" s="751" t="s">
        <v>502</v>
      </c>
    </row>
    <row r="357" spans="1:22" ht="18" customHeight="1" x14ac:dyDescent="0.15">
      <c r="A357" s="750"/>
      <c r="B357" s="835"/>
      <c r="C357" s="693"/>
      <c r="D357" s="844" t="s">
        <v>503</v>
      </c>
      <c r="E357" s="846" t="s">
        <v>504</v>
      </c>
      <c r="F357" s="847"/>
      <c r="G357" s="844" t="s">
        <v>505</v>
      </c>
      <c r="H357" s="759" t="s">
        <v>506</v>
      </c>
      <c r="I357" s="761" t="s">
        <v>507</v>
      </c>
      <c r="J357" s="773" t="s">
        <v>508</v>
      </c>
      <c r="K357" s="775" t="s">
        <v>509</v>
      </c>
      <c r="L357" s="776" t="s">
        <v>510</v>
      </c>
      <c r="M357" s="777" t="s">
        <v>511</v>
      </c>
      <c r="N357" s="786"/>
      <c r="O357" s="778" t="s">
        <v>512</v>
      </c>
      <c r="P357" s="779" t="s">
        <v>513</v>
      </c>
      <c r="Q357" s="752"/>
      <c r="R357" s="236"/>
    </row>
    <row r="358" spans="1:22" ht="18" customHeight="1" x14ac:dyDescent="0.15">
      <c r="A358" s="750"/>
      <c r="B358" s="835"/>
      <c r="C358" s="770"/>
      <c r="D358" s="845"/>
      <c r="E358" s="237" t="s">
        <v>514</v>
      </c>
      <c r="F358" s="238" t="s">
        <v>515</v>
      </c>
      <c r="G358" s="845"/>
      <c r="H358" s="760"/>
      <c r="I358" s="762"/>
      <c r="J358" s="774"/>
      <c r="K358" s="775"/>
      <c r="L358" s="776"/>
      <c r="M358" s="777"/>
      <c r="N358" s="787"/>
      <c r="O358" s="778"/>
      <c r="P358" s="779"/>
      <c r="Q358" s="753"/>
      <c r="R358" s="236"/>
      <c r="U358" s="250"/>
      <c r="V358" s="250"/>
    </row>
    <row r="359" spans="1:22" ht="14.25" customHeight="1" x14ac:dyDescent="0.15">
      <c r="A359" s="293" t="s">
        <v>520</v>
      </c>
      <c r="B359" s="294"/>
      <c r="C359" s="295"/>
      <c r="D359" s="296"/>
      <c r="E359" s="297"/>
      <c r="F359" s="298"/>
      <c r="G359" s="299"/>
      <c r="H359" s="297"/>
      <c r="I359" s="300"/>
      <c r="J359" s="301"/>
      <c r="K359" s="302"/>
      <c r="L359" s="300"/>
      <c r="M359" s="301"/>
      <c r="N359" s="303"/>
      <c r="O359" s="302"/>
      <c r="P359" s="298"/>
      <c r="Q359" s="304"/>
      <c r="R359" s="305"/>
      <c r="U359" s="250"/>
    </row>
    <row r="360" spans="1:22" ht="15" customHeight="1" x14ac:dyDescent="0.15">
      <c r="A360" s="306" t="s">
        <v>521</v>
      </c>
      <c r="B360" s="307"/>
      <c r="C360" s="295"/>
      <c r="D360" s="296"/>
      <c r="E360" s="297"/>
      <c r="F360" s="298"/>
      <c r="G360" s="299"/>
      <c r="H360" s="297"/>
      <c r="I360" s="300"/>
      <c r="J360" s="301"/>
      <c r="K360" s="302"/>
      <c r="L360" s="300"/>
      <c r="M360" s="301"/>
      <c r="N360" s="303"/>
      <c r="O360" s="302"/>
      <c r="P360" s="298"/>
      <c r="Q360" s="304"/>
      <c r="R360" s="308"/>
      <c r="U360" s="250"/>
    </row>
    <row r="361" spans="1:22" ht="15" customHeight="1" x14ac:dyDescent="0.15">
      <c r="A361" s="790" t="s">
        <v>522</v>
      </c>
      <c r="B361" s="839"/>
      <c r="C361" s="229">
        <f>SUM([17]B!C770,[17]B!C777,[17]B!C781,[17]B!C788,[17]B!C797)</f>
        <v>0</v>
      </c>
      <c r="D361" s="229">
        <f>SUM([17]B!D770,[17]B!D777,[17]B!D781,[17]B!D788,[17]B!D797)</f>
        <v>0</v>
      </c>
      <c r="E361" s="229">
        <f>SUM([17]B!E770,[17]B!E777,[17]B!E781,[17]B!E788,[17]B!E797)</f>
        <v>0</v>
      </c>
      <c r="F361" s="229">
        <f>SUM([17]B!F770,[17]B!F777,[17]B!F781,[17]B!F788,[17]B!F797)</f>
        <v>0</v>
      </c>
      <c r="G361" s="229">
        <f>SUM([17]B!G770,[17]B!G777,[17]B!G781,[17]B!G788,[17]B!G797)</f>
        <v>0</v>
      </c>
      <c r="H361" s="229">
        <f>SUM([17]B!AA770,[17]B!AA777,[17]B!AA781,[17]B!AA788,[17]B!AA797)</f>
        <v>0</v>
      </c>
      <c r="I361" s="229">
        <f>SUM([17]B!AB770,[17]B!AB777,[17]B!AB781,[17]B!AB788,[17]B!AB797)</f>
        <v>0</v>
      </c>
      <c r="J361" s="229">
        <f>SUM([17]B!AC770,[17]B!AC777,[17]B!AC781,[17]B!AC788,[17]B!AC797)</f>
        <v>0</v>
      </c>
      <c r="K361" s="229">
        <f>SUM([17]B!AD770,[17]B!AD777,[17]B!AD781,[17]B!AD788,[17]B!AD797)</f>
        <v>0</v>
      </c>
      <c r="L361" s="229">
        <f>SUM([17]B!AE770,[17]B!AE777,[17]B!AE781,[17]B!AE788,[17]B!AE797)</f>
        <v>0</v>
      </c>
      <c r="M361" s="229">
        <f>SUM([17]B!AF770,[17]B!AF777,[17]B!AF781,[17]B!AF788,[17]B!AF797)</f>
        <v>0</v>
      </c>
      <c r="N361" s="229">
        <f>SUM([17]B!AG770,[17]B!AG777,[17]B!AG781,[17]B!AG788,[17]B!AG797)</f>
        <v>0</v>
      </c>
      <c r="O361" s="229">
        <f>SUM([17]B!AH770,[17]B!AH777,[17]B!AH781,[17]B!AH788,[17]B!AH797)</f>
        <v>0</v>
      </c>
      <c r="P361" s="229">
        <f>SUM([17]B!AI770,[17]B!AI777,[17]B!AI781,[17]B!AI788,[17]B!AI797)</f>
        <v>45</v>
      </c>
      <c r="Q361" s="229">
        <f>SUM([17]B!AJ770,[17]B!AJ777,[17]B!AJ781,[17]B!AJ788,[17]B!AJ797)</f>
        <v>0</v>
      </c>
      <c r="R361" s="246"/>
      <c r="U361" s="250"/>
    </row>
    <row r="362" spans="1:22" ht="15" customHeight="1" x14ac:dyDescent="0.15">
      <c r="A362" s="840" t="s">
        <v>523</v>
      </c>
      <c r="B362" s="841"/>
      <c r="C362" s="190">
        <f>SUM([17]B!C801,[17]B!C805,[17]B!C809,[17]B!C817,[17]B!C820)</f>
        <v>0</v>
      </c>
      <c r="D362" s="190">
        <f>SUM([17]B!D801,[17]B!D805,[17]B!D809,[17]B!D817,[17]B!D820)</f>
        <v>0</v>
      </c>
      <c r="E362" s="190">
        <f>SUM([17]B!E801,[17]B!E805,[17]B!E809,[17]B!E817,[17]B!E820)</f>
        <v>0</v>
      </c>
      <c r="F362" s="190">
        <f>SUM([17]B!F801,[17]B!F805,[17]B!F809,[17]B!F817,[17]B!F820)</f>
        <v>0</v>
      </c>
      <c r="G362" s="190">
        <f>SUM([17]B!G801,[17]B!G805,[17]B!G809,[17]B!G817,[17]B!G820)</f>
        <v>0</v>
      </c>
      <c r="H362" s="229">
        <f>SUM([17]B!AA801,[17]B!AA805,[17]B!AA809,[17]B!AA817,[17]B!AA820)</f>
        <v>0</v>
      </c>
      <c r="I362" s="229">
        <f>SUM([17]B!AB801,[17]B!AB805,[17]B!AB809,[17]B!AB817,[17]B!AB820)</f>
        <v>0</v>
      </c>
      <c r="J362" s="229">
        <f>SUM([17]B!AC801,[17]B!AC805,[17]B!AC809,[17]B!AC817,[17]B!AC820)</f>
        <v>0</v>
      </c>
      <c r="K362" s="229">
        <f>SUM([17]B!AD801,[17]B!AD805,[17]B!AD809,[17]B!AD817,[17]B!AD820)</f>
        <v>0</v>
      </c>
      <c r="L362" s="229">
        <f>SUM([17]B!AE801,[17]B!AE805,[17]B!AE809,[17]B!AE817,[17]B!AE820)</f>
        <v>0</v>
      </c>
      <c r="M362" s="229">
        <f>SUM([17]B!AF801,[17]B!AF805,[17]B!AF809,[17]B!AF817,[17]B!AF820)</f>
        <v>0</v>
      </c>
      <c r="N362" s="229">
        <f>SUM([17]B!AG801,[17]B!AG805,[17]B!AG809,[17]B!AG817,[17]B!AG820)</f>
        <v>0</v>
      </c>
      <c r="O362" s="229">
        <f>SUM([17]B!AH801,[17]B!AH805,[17]B!AH809,[17]B!AH817,[17]B!AH820)</f>
        <v>0</v>
      </c>
      <c r="P362" s="229">
        <f>SUM([17]B!AI801,[17]B!AI805,[17]B!AI809,[17]B!AI817,[17]B!AI820)</f>
        <v>5</v>
      </c>
      <c r="Q362" s="229">
        <f>SUM([17]B!AJ801,[17]B!AJ805,[17]B!AJ809,[17]B!AJ817,[17]B!AJ820)</f>
        <v>0</v>
      </c>
      <c r="R362" s="76"/>
      <c r="U362" s="250"/>
    </row>
    <row r="363" spans="1:22" ht="15" customHeight="1" x14ac:dyDescent="0.15">
      <c r="A363" s="309" t="s">
        <v>524</v>
      </c>
      <c r="B363" s="310"/>
      <c r="C363" s="311"/>
      <c r="D363" s="312"/>
      <c r="E363" s="313"/>
      <c r="F363" s="314"/>
      <c r="G363" s="315"/>
      <c r="H363" s="313"/>
      <c r="I363" s="316"/>
      <c r="J363" s="314"/>
      <c r="K363" s="313"/>
      <c r="L363" s="316"/>
      <c r="M363" s="314"/>
      <c r="N363" s="317"/>
      <c r="O363" s="313"/>
      <c r="P363" s="314"/>
      <c r="Q363" s="312"/>
      <c r="R363" s="246"/>
      <c r="U363" s="250"/>
    </row>
    <row r="364" spans="1:22" ht="15" customHeight="1" x14ac:dyDescent="0.15">
      <c r="A364" s="842" t="s">
        <v>525</v>
      </c>
      <c r="B364" s="843"/>
      <c r="C364" s="233">
        <f>[17]B!C828</f>
        <v>0</v>
      </c>
      <c r="D364" s="233">
        <f>[17]B!D828</f>
        <v>0</v>
      </c>
      <c r="E364" s="233">
        <f>[17]B!E828</f>
        <v>0</v>
      </c>
      <c r="F364" s="233">
        <f>[17]B!F828</f>
        <v>0</v>
      </c>
      <c r="G364" s="233">
        <f>[17]B!G828</f>
        <v>0</v>
      </c>
      <c r="H364" s="229">
        <f>[17]B!AA828</f>
        <v>0</v>
      </c>
      <c r="I364" s="229">
        <f>[17]B!AB828</f>
        <v>0</v>
      </c>
      <c r="J364" s="229">
        <f>[17]B!AC828</f>
        <v>0</v>
      </c>
      <c r="K364" s="229">
        <f>[17]B!AD828</f>
        <v>0</v>
      </c>
      <c r="L364" s="229">
        <f>[17]B!AE828</f>
        <v>0</v>
      </c>
      <c r="M364" s="229">
        <f>[17]B!AF828</f>
        <v>0</v>
      </c>
      <c r="N364" s="229">
        <f>[17]B!AG828</f>
        <v>0</v>
      </c>
      <c r="O364" s="229">
        <f>[17]B!AH828</f>
        <v>0</v>
      </c>
      <c r="P364" s="229">
        <f>[17]B!AI828</f>
        <v>3</v>
      </c>
      <c r="Q364" s="229">
        <f>[17]B!AJ828</f>
        <v>0</v>
      </c>
      <c r="R364" s="246"/>
      <c r="U364" s="250"/>
    </row>
    <row r="365" spans="1:22" ht="15" customHeight="1" x14ac:dyDescent="0.15">
      <c r="A365" s="318" t="s">
        <v>526</v>
      </c>
      <c r="B365" s="319"/>
      <c r="C365" s="311"/>
      <c r="D365" s="312"/>
      <c r="E365" s="313"/>
      <c r="F365" s="314"/>
      <c r="G365" s="315"/>
      <c r="H365" s="313"/>
      <c r="I365" s="316"/>
      <c r="J365" s="314"/>
      <c r="K365" s="313"/>
      <c r="L365" s="316"/>
      <c r="M365" s="314"/>
      <c r="N365" s="317"/>
      <c r="O365" s="313"/>
      <c r="P365" s="314"/>
      <c r="Q365" s="312"/>
      <c r="R365" s="246"/>
      <c r="U365" s="250"/>
    </row>
    <row r="366" spans="1:22" ht="15" customHeight="1" x14ac:dyDescent="0.15">
      <c r="A366" s="790" t="s">
        <v>527</v>
      </c>
      <c r="B366" s="839"/>
      <c r="C366" s="320">
        <f>[17]B!C833</f>
        <v>0</v>
      </c>
      <c r="D366" s="320">
        <f>[17]B!D833</f>
        <v>0</v>
      </c>
      <c r="E366" s="320">
        <f>[17]B!E833</f>
        <v>0</v>
      </c>
      <c r="F366" s="320">
        <f>[17]B!F833</f>
        <v>0</v>
      </c>
      <c r="G366" s="320">
        <f>[17]B!G833</f>
        <v>0</v>
      </c>
      <c r="H366" s="229">
        <f>[17]B!AA833</f>
        <v>0</v>
      </c>
      <c r="I366" s="229">
        <f>[17]B!AB833</f>
        <v>0</v>
      </c>
      <c r="J366" s="229">
        <f>[17]B!AC833</f>
        <v>0</v>
      </c>
      <c r="K366" s="229">
        <f>[17]B!AD833</f>
        <v>0</v>
      </c>
      <c r="L366" s="229">
        <f>[17]B!AE833</f>
        <v>0</v>
      </c>
      <c r="M366" s="229">
        <f>[17]B!AF833</f>
        <v>0</v>
      </c>
      <c r="N366" s="229">
        <f>[17]B!AG833</f>
        <v>0</v>
      </c>
      <c r="O366" s="229">
        <f>[17]B!AH833</f>
        <v>0</v>
      </c>
      <c r="P366" s="229">
        <f>[17]B!AI833</f>
        <v>0</v>
      </c>
      <c r="Q366" s="229">
        <f>[17]B!AJ833</f>
        <v>0</v>
      </c>
      <c r="R366" s="246"/>
      <c r="U366" s="250"/>
    </row>
    <row r="367" spans="1:22" ht="15" customHeight="1" x14ac:dyDescent="0.15">
      <c r="A367" s="831" t="s">
        <v>528</v>
      </c>
      <c r="B367" s="832"/>
      <c r="C367" s="321">
        <f>[17]B!C851</f>
        <v>0</v>
      </c>
      <c r="D367" s="321">
        <f>[17]B!D851</f>
        <v>0</v>
      </c>
      <c r="E367" s="321">
        <f>[17]B!E851</f>
        <v>0</v>
      </c>
      <c r="F367" s="321">
        <f>[17]B!F851</f>
        <v>0</v>
      </c>
      <c r="G367" s="321">
        <f>[17]B!G851</f>
        <v>0</v>
      </c>
      <c r="H367" s="229">
        <f>[17]B!AA851</f>
        <v>0</v>
      </c>
      <c r="I367" s="229">
        <f>[17]B!AB851</f>
        <v>0</v>
      </c>
      <c r="J367" s="229">
        <f>[17]B!AC851</f>
        <v>0</v>
      </c>
      <c r="K367" s="229">
        <f>[17]B!AD851</f>
        <v>0</v>
      </c>
      <c r="L367" s="229">
        <f>[17]B!AE851</f>
        <v>0</v>
      </c>
      <c r="M367" s="229">
        <f>[17]B!AF851</f>
        <v>0</v>
      </c>
      <c r="N367" s="229">
        <f>[17]B!AG851</f>
        <v>0</v>
      </c>
      <c r="O367" s="229">
        <f>[17]B!AH851</f>
        <v>0</v>
      </c>
      <c r="P367" s="229">
        <f>[17]B!AI851</f>
        <v>0</v>
      </c>
      <c r="Q367" s="229">
        <f>[17]B!AJ851</f>
        <v>0</v>
      </c>
      <c r="R367" s="246"/>
      <c r="U367" s="250"/>
    </row>
    <row r="368" spans="1:22" ht="15" customHeight="1" x14ac:dyDescent="0.15">
      <c r="A368" s="831" t="s">
        <v>529</v>
      </c>
      <c r="B368" s="832"/>
      <c r="C368" s="321">
        <f>[17]B!C869</f>
        <v>0</v>
      </c>
      <c r="D368" s="321">
        <f>[17]B!D869</f>
        <v>0</v>
      </c>
      <c r="E368" s="321">
        <f>[17]B!E869</f>
        <v>0</v>
      </c>
      <c r="F368" s="321">
        <f>[17]B!F869</f>
        <v>0</v>
      </c>
      <c r="G368" s="321">
        <f>[17]B!G869</f>
        <v>0</v>
      </c>
      <c r="H368" s="229">
        <f>[17]B!AA869</f>
        <v>0</v>
      </c>
      <c r="I368" s="229">
        <f>[17]B!AB869</f>
        <v>0</v>
      </c>
      <c r="J368" s="229">
        <f>[17]B!AC869</f>
        <v>0</v>
      </c>
      <c r="K368" s="229">
        <f>[17]B!AD869</f>
        <v>0</v>
      </c>
      <c r="L368" s="229">
        <f>[17]B!AE869</f>
        <v>0</v>
      </c>
      <c r="M368" s="229">
        <f>[17]B!AF869</f>
        <v>0</v>
      </c>
      <c r="N368" s="229">
        <f>[17]B!AG869</f>
        <v>0</v>
      </c>
      <c r="O368" s="229">
        <f>[17]B!AH869</f>
        <v>0</v>
      </c>
      <c r="P368" s="229">
        <f>[17]B!AI869</f>
        <v>0</v>
      </c>
      <c r="Q368" s="229">
        <f>[17]B!AJ869</f>
        <v>0</v>
      </c>
      <c r="R368" s="246"/>
      <c r="U368" s="250"/>
    </row>
    <row r="369" spans="1:24" ht="15" customHeight="1" x14ac:dyDescent="0.15">
      <c r="A369" s="833" t="s">
        <v>530</v>
      </c>
      <c r="B369" s="834"/>
      <c r="C369" s="322">
        <f>SUM(C361+C362+C364+C366+C367+C368)</f>
        <v>0</v>
      </c>
      <c r="D369" s="322">
        <f t="shared" ref="D369:Q369" si="5">SUM(D361+D362+D364+D366+D367+D368)</f>
        <v>0</v>
      </c>
      <c r="E369" s="322">
        <f t="shared" si="5"/>
        <v>0</v>
      </c>
      <c r="F369" s="322">
        <f t="shared" si="5"/>
        <v>0</v>
      </c>
      <c r="G369" s="322">
        <f t="shared" si="5"/>
        <v>0</v>
      </c>
      <c r="H369" s="322">
        <f t="shared" si="5"/>
        <v>0</v>
      </c>
      <c r="I369" s="322">
        <f t="shared" si="5"/>
        <v>0</v>
      </c>
      <c r="J369" s="322">
        <f t="shared" si="5"/>
        <v>0</v>
      </c>
      <c r="K369" s="322">
        <f t="shared" si="5"/>
        <v>0</v>
      </c>
      <c r="L369" s="322">
        <f t="shared" si="5"/>
        <v>0</v>
      </c>
      <c r="M369" s="322">
        <f t="shared" si="5"/>
        <v>0</v>
      </c>
      <c r="N369" s="322">
        <f t="shared" si="5"/>
        <v>0</v>
      </c>
      <c r="O369" s="322">
        <f t="shared" si="5"/>
        <v>0</v>
      </c>
      <c r="P369" s="322">
        <f t="shared" si="5"/>
        <v>53</v>
      </c>
      <c r="Q369" s="322">
        <f t="shared" si="5"/>
        <v>0</v>
      </c>
      <c r="R369" s="246"/>
      <c r="U369" s="250"/>
    </row>
    <row r="370" spans="1:24" s="328" customFormat="1" ht="24.95" customHeight="1" x14ac:dyDescent="0.15">
      <c r="A370" s="323" t="s">
        <v>531</v>
      </c>
      <c r="B370" s="324"/>
      <c r="C370" s="324"/>
      <c r="D370" s="325"/>
      <c r="E370" s="325"/>
      <c r="F370" s="325"/>
      <c r="G370" s="325"/>
      <c r="H370" s="325"/>
      <c r="I370" s="325"/>
      <c r="J370" s="325"/>
      <c r="K370" s="325"/>
      <c r="L370" s="325"/>
      <c r="M370" s="325"/>
      <c r="N370" s="325"/>
      <c r="O370" s="326"/>
      <c r="P370" s="326"/>
      <c r="Q370" s="326"/>
      <c r="R370" s="326"/>
      <c r="S370" s="327"/>
      <c r="X370" s="5"/>
    </row>
    <row r="371" spans="1:24" ht="24" customHeight="1" x14ac:dyDescent="0.15">
      <c r="A371" s="750" t="s">
        <v>532</v>
      </c>
      <c r="B371" s="835"/>
      <c r="C371" s="692" t="s">
        <v>0</v>
      </c>
      <c r="D371" s="836" t="s">
        <v>519</v>
      </c>
      <c r="E371" s="836"/>
      <c r="F371" s="836"/>
      <c r="G371" s="836"/>
      <c r="H371" s="837" t="s">
        <v>498</v>
      </c>
      <c r="I371" s="837"/>
      <c r="J371" s="838"/>
      <c r="K371" s="784" t="s">
        <v>499</v>
      </c>
      <c r="L371" s="784"/>
      <c r="M371" s="784"/>
      <c r="N371" s="785" t="s">
        <v>500</v>
      </c>
      <c r="O371" s="788" t="s">
        <v>501</v>
      </c>
      <c r="P371" s="789"/>
      <c r="Q371" s="751" t="s">
        <v>502</v>
      </c>
      <c r="S371" s="236"/>
    </row>
    <row r="372" spans="1:24" ht="18" customHeight="1" x14ac:dyDescent="0.15">
      <c r="A372" s="750"/>
      <c r="B372" s="835"/>
      <c r="C372" s="693"/>
      <c r="D372" s="754" t="s">
        <v>492</v>
      </c>
      <c r="E372" s="827" t="s">
        <v>504</v>
      </c>
      <c r="F372" s="828"/>
      <c r="G372" s="829" t="s">
        <v>533</v>
      </c>
      <c r="H372" s="759" t="s">
        <v>506</v>
      </c>
      <c r="I372" s="761" t="s">
        <v>507</v>
      </c>
      <c r="J372" s="773" t="s">
        <v>508</v>
      </c>
      <c r="K372" s="775" t="s">
        <v>509</v>
      </c>
      <c r="L372" s="776" t="s">
        <v>510</v>
      </c>
      <c r="M372" s="777" t="s">
        <v>511</v>
      </c>
      <c r="N372" s="786"/>
      <c r="O372" s="778" t="s">
        <v>512</v>
      </c>
      <c r="P372" s="779" t="s">
        <v>513</v>
      </c>
      <c r="Q372" s="752"/>
    </row>
    <row r="373" spans="1:24" ht="18" customHeight="1" x14ac:dyDescent="0.15">
      <c r="A373" s="750"/>
      <c r="B373" s="835"/>
      <c r="C373" s="770"/>
      <c r="D373" s="755"/>
      <c r="E373" s="237" t="s">
        <v>514</v>
      </c>
      <c r="F373" s="238" t="s">
        <v>515</v>
      </c>
      <c r="G373" s="830"/>
      <c r="H373" s="760"/>
      <c r="I373" s="762"/>
      <c r="J373" s="774"/>
      <c r="K373" s="775"/>
      <c r="L373" s="776"/>
      <c r="M373" s="777"/>
      <c r="N373" s="787"/>
      <c r="O373" s="778"/>
      <c r="P373" s="779"/>
      <c r="Q373" s="753"/>
    </row>
    <row r="374" spans="1:24" ht="15" customHeight="1" x14ac:dyDescent="0.15">
      <c r="A374" s="329">
        <v>1901023</v>
      </c>
      <c r="B374" s="330" t="s">
        <v>456</v>
      </c>
      <c r="C374" s="331">
        <f>[17]B!C2101</f>
        <v>0</v>
      </c>
      <c r="D374" s="332">
        <f>[17]B!D2101</f>
        <v>0</v>
      </c>
      <c r="E374" s="332">
        <f>[17]B!E2101</f>
        <v>0</v>
      </c>
      <c r="F374" s="332">
        <f>[17]B!F2101</f>
        <v>0</v>
      </c>
      <c r="G374" s="332">
        <f>[17]B!G2101</f>
        <v>0</v>
      </c>
      <c r="H374" s="332">
        <f>[17]B!AA2101</f>
        <v>0</v>
      </c>
      <c r="I374" s="332">
        <f>[17]B!AB2101</f>
        <v>0</v>
      </c>
      <c r="J374" s="332">
        <f>[17]B!AC2101</f>
        <v>0</v>
      </c>
      <c r="K374" s="332">
        <f>[17]B!AD2101</f>
        <v>0</v>
      </c>
      <c r="L374" s="332">
        <f>[17]B!AE2101</f>
        <v>0</v>
      </c>
      <c r="M374" s="332">
        <f>[17]B!AF2101</f>
        <v>0</v>
      </c>
      <c r="N374" s="332">
        <f>[17]B!AG2101</f>
        <v>0</v>
      </c>
      <c r="O374" s="332">
        <f>[17]B!AH2101</f>
        <v>0</v>
      </c>
      <c r="P374" s="332">
        <f>[17]B!AI2101</f>
        <v>0</v>
      </c>
      <c r="Q374" s="332">
        <f>[17]B!AJ2101</f>
        <v>0</v>
      </c>
      <c r="R374" s="246"/>
    </row>
    <row r="375" spans="1:24" ht="15" customHeight="1" x14ac:dyDescent="0.15">
      <c r="A375" s="333">
        <v>1901024</v>
      </c>
      <c r="B375" s="334" t="s">
        <v>457</v>
      </c>
      <c r="C375" s="332">
        <f>[17]B!C2102</f>
        <v>0</v>
      </c>
      <c r="D375" s="332">
        <f>[17]B!D2102</f>
        <v>0</v>
      </c>
      <c r="E375" s="332">
        <f>[17]B!E2102</f>
        <v>0</v>
      </c>
      <c r="F375" s="332">
        <f>[17]B!F2102</f>
        <v>0</v>
      </c>
      <c r="G375" s="332">
        <f>[17]B!G2102</f>
        <v>0</v>
      </c>
      <c r="H375" s="332">
        <f>[17]B!AA2102</f>
        <v>0</v>
      </c>
      <c r="I375" s="332">
        <f>[17]B!AB2102</f>
        <v>0</v>
      </c>
      <c r="J375" s="332">
        <f>[17]B!AC2102</f>
        <v>0</v>
      </c>
      <c r="K375" s="332">
        <f>[17]B!AD2102</f>
        <v>0</v>
      </c>
      <c r="L375" s="332">
        <f>[17]B!AE2102</f>
        <v>0</v>
      </c>
      <c r="M375" s="332">
        <f>[17]B!AF2102</f>
        <v>0</v>
      </c>
      <c r="N375" s="332">
        <f>[17]B!AG2102</f>
        <v>0</v>
      </c>
      <c r="O375" s="332">
        <f>[17]B!AH2102</f>
        <v>0</v>
      </c>
      <c r="P375" s="332">
        <f>[17]B!AI2102</f>
        <v>0</v>
      </c>
      <c r="Q375" s="332">
        <f>[17]B!AJ2102</f>
        <v>0</v>
      </c>
      <c r="R375" s="246"/>
    </row>
    <row r="376" spans="1:24" ht="15" customHeight="1" x14ac:dyDescent="0.15">
      <c r="A376" s="333">
        <v>1901025</v>
      </c>
      <c r="B376" s="334" t="s">
        <v>534</v>
      </c>
      <c r="C376" s="332">
        <f>[17]B!C2103</f>
        <v>0</v>
      </c>
      <c r="D376" s="332">
        <f>[17]B!D2103</f>
        <v>0</v>
      </c>
      <c r="E376" s="332">
        <f>[17]B!E2103</f>
        <v>0</v>
      </c>
      <c r="F376" s="332">
        <f>[17]B!F2103</f>
        <v>0</v>
      </c>
      <c r="G376" s="332">
        <f>[17]B!G2103</f>
        <v>0</v>
      </c>
      <c r="H376" s="332">
        <f>[17]B!AA2103</f>
        <v>0</v>
      </c>
      <c r="I376" s="332">
        <f>[17]B!AB2103</f>
        <v>0</v>
      </c>
      <c r="J376" s="332">
        <f>[17]B!AC2103</f>
        <v>0</v>
      </c>
      <c r="K376" s="332">
        <f>[17]B!AD2103</f>
        <v>0</v>
      </c>
      <c r="L376" s="332">
        <f>[17]B!AE2103</f>
        <v>0</v>
      </c>
      <c r="M376" s="332">
        <f>[17]B!AF2103</f>
        <v>0</v>
      </c>
      <c r="N376" s="332">
        <f>[17]B!AG2103</f>
        <v>0</v>
      </c>
      <c r="O376" s="332">
        <f>[17]B!AH2103</f>
        <v>0</v>
      </c>
      <c r="P376" s="332">
        <f>[17]B!AI2103</f>
        <v>0</v>
      </c>
      <c r="Q376" s="332">
        <f>[17]B!AJ2103</f>
        <v>0</v>
      </c>
      <c r="R376" s="246"/>
    </row>
    <row r="377" spans="1:24" ht="15" customHeight="1" x14ac:dyDescent="0.15">
      <c r="A377" s="333">
        <v>1901026</v>
      </c>
      <c r="B377" s="334" t="s">
        <v>461</v>
      </c>
      <c r="C377" s="332">
        <f>[17]B!C2104</f>
        <v>0</v>
      </c>
      <c r="D377" s="332">
        <f>[17]B!D2104</f>
        <v>0</v>
      </c>
      <c r="E377" s="332">
        <f>[17]B!E2104</f>
        <v>0</v>
      </c>
      <c r="F377" s="332">
        <f>[17]B!F2104</f>
        <v>0</v>
      </c>
      <c r="G377" s="332">
        <f>[17]B!G2104</f>
        <v>0</v>
      </c>
      <c r="H377" s="332">
        <f>[17]B!AA2104</f>
        <v>0</v>
      </c>
      <c r="I377" s="332">
        <f>[17]B!AB2104</f>
        <v>0</v>
      </c>
      <c r="J377" s="332">
        <f>[17]B!AC2104</f>
        <v>0</v>
      </c>
      <c r="K377" s="332">
        <f>[17]B!AD2104</f>
        <v>0</v>
      </c>
      <c r="L377" s="332">
        <f>[17]B!AE2104</f>
        <v>0</v>
      </c>
      <c r="M377" s="332">
        <f>[17]B!AF2104</f>
        <v>0</v>
      </c>
      <c r="N377" s="332">
        <f>[17]B!AG2104</f>
        <v>0</v>
      </c>
      <c r="O377" s="332">
        <f>[17]B!AH2104</f>
        <v>0</v>
      </c>
      <c r="P377" s="332">
        <f>[17]B!AI2104</f>
        <v>0</v>
      </c>
      <c r="Q377" s="332">
        <f>[17]B!AJ2104</f>
        <v>0</v>
      </c>
      <c r="R377" s="246"/>
    </row>
    <row r="378" spans="1:24" ht="15" customHeight="1" x14ac:dyDescent="0.15">
      <c r="A378" s="333">
        <v>1901126</v>
      </c>
      <c r="B378" s="334" t="s">
        <v>462</v>
      </c>
      <c r="C378" s="332">
        <f>[17]B!C2105</f>
        <v>0</v>
      </c>
      <c r="D378" s="332">
        <f>[17]B!D2105</f>
        <v>0</v>
      </c>
      <c r="E378" s="332">
        <f>[17]B!E2105</f>
        <v>0</v>
      </c>
      <c r="F378" s="332">
        <f>[17]B!F2105</f>
        <v>0</v>
      </c>
      <c r="G378" s="332">
        <f>[17]B!G2105</f>
        <v>0</v>
      </c>
      <c r="H378" s="332">
        <f>[17]B!AA2105</f>
        <v>0</v>
      </c>
      <c r="I378" s="332">
        <f>[17]B!AB2105</f>
        <v>0</v>
      </c>
      <c r="J378" s="332">
        <f>[17]B!AC2105</f>
        <v>0</v>
      </c>
      <c r="K378" s="332">
        <f>[17]B!AD2105</f>
        <v>0</v>
      </c>
      <c r="L378" s="332">
        <f>[17]B!AE2105</f>
        <v>0</v>
      </c>
      <c r="M378" s="332">
        <f>[17]B!AF2105</f>
        <v>0</v>
      </c>
      <c r="N378" s="332">
        <f>[17]B!AG2105</f>
        <v>0</v>
      </c>
      <c r="O378" s="332">
        <f>[17]B!AH2105</f>
        <v>0</v>
      </c>
      <c r="P378" s="332">
        <f>[17]B!AI2105</f>
        <v>0</v>
      </c>
      <c r="Q378" s="332">
        <f>[17]B!AJ2105</f>
        <v>0</v>
      </c>
      <c r="R378" s="246"/>
    </row>
    <row r="379" spans="1:24" ht="15" customHeight="1" x14ac:dyDescent="0.15">
      <c r="A379" s="333">
        <v>1901027</v>
      </c>
      <c r="B379" s="334" t="s">
        <v>535</v>
      </c>
      <c r="C379" s="332">
        <f>[17]B!C2106</f>
        <v>0</v>
      </c>
      <c r="D379" s="332">
        <f>[17]B!D2106</f>
        <v>0</v>
      </c>
      <c r="E379" s="332">
        <f>[17]B!E2106</f>
        <v>0</v>
      </c>
      <c r="F379" s="332">
        <f>[17]B!F2106</f>
        <v>0</v>
      </c>
      <c r="G379" s="332">
        <f>[17]B!G2106</f>
        <v>0</v>
      </c>
      <c r="H379" s="332">
        <f>[17]B!AA2106</f>
        <v>0</v>
      </c>
      <c r="I379" s="332">
        <f>[17]B!AB2106</f>
        <v>0</v>
      </c>
      <c r="J379" s="332">
        <f>[17]B!AC2106</f>
        <v>0</v>
      </c>
      <c r="K379" s="332">
        <f>[17]B!AD2106</f>
        <v>0</v>
      </c>
      <c r="L379" s="332">
        <f>[17]B!AE2106</f>
        <v>0</v>
      </c>
      <c r="M379" s="332">
        <f>[17]B!AF2106</f>
        <v>0</v>
      </c>
      <c r="N379" s="332">
        <f>[17]B!AG2106</f>
        <v>0</v>
      </c>
      <c r="O379" s="332">
        <f>[17]B!AH2106</f>
        <v>0</v>
      </c>
      <c r="P379" s="332">
        <f>[17]B!AI2106</f>
        <v>0</v>
      </c>
      <c r="Q379" s="332">
        <f>[17]B!AJ2106</f>
        <v>0</v>
      </c>
      <c r="R379" s="246"/>
    </row>
    <row r="380" spans="1:24" ht="15" customHeight="1" x14ac:dyDescent="0.15">
      <c r="A380" s="333">
        <v>1901028</v>
      </c>
      <c r="B380" s="334" t="s">
        <v>466</v>
      </c>
      <c r="C380" s="332">
        <f>[17]B!C2107</f>
        <v>0</v>
      </c>
      <c r="D380" s="332">
        <f>[17]B!D2107</f>
        <v>0</v>
      </c>
      <c r="E380" s="332">
        <f>[17]B!E2107</f>
        <v>0</v>
      </c>
      <c r="F380" s="332">
        <f>[17]B!F2107</f>
        <v>0</v>
      </c>
      <c r="G380" s="332">
        <f>[17]B!G2107</f>
        <v>0</v>
      </c>
      <c r="H380" s="332">
        <f>[17]B!AA2107</f>
        <v>0</v>
      </c>
      <c r="I380" s="332">
        <f>[17]B!AB2107</f>
        <v>0</v>
      </c>
      <c r="J380" s="332">
        <f>[17]B!AC2107</f>
        <v>0</v>
      </c>
      <c r="K380" s="332">
        <f>[17]B!AD2107</f>
        <v>0</v>
      </c>
      <c r="L380" s="332">
        <f>[17]B!AE2107</f>
        <v>0</v>
      </c>
      <c r="M380" s="332">
        <f>[17]B!AF2107</f>
        <v>0</v>
      </c>
      <c r="N380" s="332">
        <f>[17]B!AG2107</f>
        <v>0</v>
      </c>
      <c r="O380" s="332">
        <f>[17]B!AH2107</f>
        <v>0</v>
      </c>
      <c r="P380" s="332">
        <f>[17]B!AI2107</f>
        <v>0</v>
      </c>
      <c r="Q380" s="332">
        <f>[17]B!AJ2107</f>
        <v>0</v>
      </c>
      <c r="R380" s="246"/>
    </row>
    <row r="381" spans="1:24" ht="15" customHeight="1" x14ac:dyDescent="0.15">
      <c r="A381" s="335">
        <v>1901029</v>
      </c>
      <c r="B381" s="336" t="s">
        <v>467</v>
      </c>
      <c r="C381" s="337">
        <f>[17]B!C2108</f>
        <v>0</v>
      </c>
      <c r="D381" s="332">
        <f>[17]B!D2108</f>
        <v>0</v>
      </c>
      <c r="E381" s="332">
        <f>[17]B!E2108</f>
        <v>0</v>
      </c>
      <c r="F381" s="332">
        <f>[17]B!F2108</f>
        <v>0</v>
      </c>
      <c r="G381" s="332">
        <f>[17]B!G2108</f>
        <v>0</v>
      </c>
      <c r="H381" s="332">
        <f>[17]B!AA2108</f>
        <v>0</v>
      </c>
      <c r="I381" s="332">
        <f>[17]B!AB2108</f>
        <v>0</v>
      </c>
      <c r="J381" s="332">
        <f>[17]B!AC2108</f>
        <v>0</v>
      </c>
      <c r="K381" s="332">
        <f>[17]B!AD2108</f>
        <v>0</v>
      </c>
      <c r="L381" s="332">
        <f>[17]B!AE2108</f>
        <v>0</v>
      </c>
      <c r="M381" s="332">
        <f>[17]B!AF2108</f>
        <v>0</v>
      </c>
      <c r="N381" s="332">
        <f>[17]B!AG2108</f>
        <v>0</v>
      </c>
      <c r="O381" s="332">
        <f>[17]B!AH2108</f>
        <v>0</v>
      </c>
      <c r="P381" s="332">
        <f>[17]B!AI2108</f>
        <v>0</v>
      </c>
      <c r="Q381" s="332">
        <f>[17]B!AJ2108</f>
        <v>0</v>
      </c>
      <c r="R381" s="246"/>
    </row>
    <row r="382" spans="1:24" s="341" customFormat="1" ht="15" customHeight="1" x14ac:dyDescent="0.15">
      <c r="A382" s="816" t="s">
        <v>0</v>
      </c>
      <c r="B382" s="817"/>
      <c r="C382" s="338">
        <f>SUM(C374:C381)</f>
        <v>0</v>
      </c>
      <c r="D382" s="339">
        <f>SUM(D374:D381)</f>
        <v>0</v>
      </c>
      <c r="E382" s="340">
        <f t="shared" ref="E382:Q382" si="6">SUM(E374:E381)</f>
        <v>0</v>
      </c>
      <c r="F382" s="340">
        <f t="shared" si="6"/>
        <v>0</v>
      </c>
      <c r="G382" s="340">
        <f t="shared" si="6"/>
        <v>0</v>
      </c>
      <c r="H382" s="340">
        <f t="shared" si="6"/>
        <v>0</v>
      </c>
      <c r="I382" s="340">
        <f t="shared" si="6"/>
        <v>0</v>
      </c>
      <c r="J382" s="340">
        <f t="shared" si="6"/>
        <v>0</v>
      </c>
      <c r="K382" s="340">
        <f t="shared" si="6"/>
        <v>0</v>
      </c>
      <c r="L382" s="340">
        <f t="shared" si="6"/>
        <v>0</v>
      </c>
      <c r="M382" s="340">
        <f t="shared" si="6"/>
        <v>0</v>
      </c>
      <c r="N382" s="340">
        <f t="shared" si="6"/>
        <v>0</v>
      </c>
      <c r="O382" s="340">
        <f t="shared" si="6"/>
        <v>0</v>
      </c>
      <c r="P382" s="322">
        <f t="shared" si="6"/>
        <v>0</v>
      </c>
      <c r="Q382" s="322">
        <f t="shared" si="6"/>
        <v>0</v>
      </c>
      <c r="R382" s="246"/>
    </row>
    <row r="383" spans="1:24" ht="24.95" customHeight="1" x14ac:dyDescent="0.15">
      <c r="A383" s="818" t="s">
        <v>536</v>
      </c>
      <c r="B383" s="818"/>
      <c r="C383" s="342"/>
      <c r="D383" s="343"/>
      <c r="E383" s="343"/>
      <c r="F383" s="343"/>
      <c r="G383" s="343"/>
      <c r="H383" s="343"/>
      <c r="I383" s="343"/>
      <c r="J383" s="343"/>
      <c r="K383" s="343"/>
      <c r="L383" s="343"/>
      <c r="M383" s="343"/>
      <c r="N383" s="344"/>
      <c r="O383" s="345"/>
      <c r="P383" s="345"/>
    </row>
    <row r="384" spans="1:24" ht="15" customHeight="1" x14ac:dyDescent="0.15">
      <c r="A384" s="797" t="s">
        <v>537</v>
      </c>
      <c r="B384" s="798"/>
      <c r="C384" s="821" t="s">
        <v>7</v>
      </c>
      <c r="D384" s="763" t="s">
        <v>503</v>
      </c>
      <c r="E384" s="825" t="s">
        <v>538</v>
      </c>
      <c r="F384" s="825"/>
      <c r="G384" s="825"/>
      <c r="H384" s="825"/>
      <c r="I384" s="825"/>
      <c r="J384" s="826"/>
      <c r="K384" s="801" t="s">
        <v>539</v>
      </c>
      <c r="L384" s="804" t="s">
        <v>499</v>
      </c>
      <c r="M384" s="805"/>
      <c r="N384" s="806"/>
      <c r="O384" s="785" t="s">
        <v>500</v>
      </c>
      <c r="P384" s="810" t="s">
        <v>501</v>
      </c>
      <c r="Q384" s="811"/>
      <c r="R384" s="751" t="s">
        <v>502</v>
      </c>
    </row>
    <row r="385" spans="1:18" ht="15" customHeight="1" x14ac:dyDescent="0.15">
      <c r="A385" s="819"/>
      <c r="B385" s="820"/>
      <c r="C385" s="822"/>
      <c r="D385" s="824"/>
      <c r="E385" s="814" t="s">
        <v>540</v>
      </c>
      <c r="F385" s="815"/>
      <c r="G385" s="815"/>
      <c r="H385" s="815" t="s">
        <v>541</v>
      </c>
      <c r="I385" s="815"/>
      <c r="J385" s="815"/>
      <c r="K385" s="802"/>
      <c r="L385" s="807"/>
      <c r="M385" s="808"/>
      <c r="N385" s="809"/>
      <c r="O385" s="786"/>
      <c r="P385" s="812"/>
      <c r="Q385" s="813"/>
      <c r="R385" s="752"/>
    </row>
    <row r="386" spans="1:18" ht="45" customHeight="1" x14ac:dyDescent="0.15">
      <c r="A386" s="799"/>
      <c r="B386" s="800"/>
      <c r="C386" s="823"/>
      <c r="D386" s="764"/>
      <c r="E386" s="346" t="s">
        <v>514</v>
      </c>
      <c r="F386" s="347" t="s">
        <v>515</v>
      </c>
      <c r="G386" s="657" t="s">
        <v>533</v>
      </c>
      <c r="H386" s="346" t="s">
        <v>514</v>
      </c>
      <c r="I386" s="347" t="s">
        <v>515</v>
      </c>
      <c r="J386" s="657" t="s">
        <v>533</v>
      </c>
      <c r="K386" s="803"/>
      <c r="L386" s="349" t="s">
        <v>509</v>
      </c>
      <c r="M386" s="350" t="s">
        <v>510</v>
      </c>
      <c r="N386" s="351" t="s">
        <v>511</v>
      </c>
      <c r="O386" s="787"/>
      <c r="P386" s="352" t="s">
        <v>512</v>
      </c>
      <c r="Q386" s="353" t="s">
        <v>513</v>
      </c>
      <c r="R386" s="753"/>
    </row>
    <row r="387" spans="1:18" ht="15" customHeight="1" x14ac:dyDescent="0.15">
      <c r="A387" s="354" t="s">
        <v>542</v>
      </c>
      <c r="B387" s="355" t="s">
        <v>543</v>
      </c>
      <c r="C387" s="332">
        <f>[17]B!C1125</f>
        <v>5</v>
      </c>
      <c r="D387" s="332">
        <f>[17]B!H1125</f>
        <v>5</v>
      </c>
      <c r="E387" s="332">
        <f>[17]B!I1125</f>
        <v>4</v>
      </c>
      <c r="F387" s="332">
        <f>[17]B!J1125</f>
        <v>1</v>
      </c>
      <c r="G387" s="332">
        <f>[17]B!K1125</f>
        <v>0</v>
      </c>
      <c r="H387" s="332">
        <f>[17]B!L1125</f>
        <v>0</v>
      </c>
      <c r="I387" s="332">
        <f>[17]B!M1125</f>
        <v>0</v>
      </c>
      <c r="J387" s="332">
        <f>[17]B!N1125</f>
        <v>0</v>
      </c>
      <c r="K387" s="356"/>
      <c r="L387" s="332">
        <f>[17]B!AD1125</f>
        <v>0</v>
      </c>
      <c r="M387" s="332">
        <f>[17]B!AE1125</f>
        <v>0</v>
      </c>
      <c r="N387" s="332">
        <f>[17]B!AF1125</f>
        <v>0</v>
      </c>
      <c r="O387" s="332">
        <f>[17]B!AG1125</f>
        <v>0</v>
      </c>
      <c r="P387" s="332">
        <f>[17]B!AH1125</f>
        <v>0</v>
      </c>
      <c r="Q387" s="332">
        <f>[17]B!AI1125</f>
        <v>0</v>
      </c>
      <c r="R387" s="332">
        <f>[17]B!AJ1125</f>
        <v>1</v>
      </c>
    </row>
    <row r="388" spans="1:18" ht="15" customHeight="1" x14ac:dyDescent="0.15">
      <c r="A388" s="357" t="s">
        <v>544</v>
      </c>
      <c r="B388" s="358" t="s">
        <v>545</v>
      </c>
      <c r="C388" s="332">
        <f>[17]B!C1262</f>
        <v>182</v>
      </c>
      <c r="D388" s="332">
        <f>[17]B!H1262</f>
        <v>178</v>
      </c>
      <c r="E388" s="332">
        <f>[17]B!I1262</f>
        <v>173</v>
      </c>
      <c r="F388" s="332">
        <f>[17]B!J1262</f>
        <v>5</v>
      </c>
      <c r="G388" s="332">
        <f>[17]B!K1262</f>
        <v>0</v>
      </c>
      <c r="H388" s="332">
        <f>[17]B!L1262</f>
        <v>4</v>
      </c>
      <c r="I388" s="332">
        <f>[17]B!M1262</f>
        <v>0</v>
      </c>
      <c r="J388" s="332">
        <f>[17]B!N1262</f>
        <v>0</v>
      </c>
      <c r="K388" s="332">
        <v>104</v>
      </c>
      <c r="L388" s="332">
        <f>[17]B!AD1262</f>
        <v>1</v>
      </c>
      <c r="M388" s="332">
        <f>[17]B!AE1262</f>
        <v>53</v>
      </c>
      <c r="N388" s="332">
        <f>[17]B!AF1262</f>
        <v>0</v>
      </c>
      <c r="O388" s="332">
        <f>[17]B!AG1262</f>
        <v>0</v>
      </c>
      <c r="P388" s="332">
        <f>[17]B!AH1262</f>
        <v>0</v>
      </c>
      <c r="Q388" s="332">
        <f>[17]B!AI1262</f>
        <v>0</v>
      </c>
      <c r="R388" s="332">
        <f>[17]B!AJ1262</f>
        <v>4</v>
      </c>
    </row>
    <row r="389" spans="1:18" ht="15" customHeight="1" x14ac:dyDescent="0.15">
      <c r="A389" s="357" t="s">
        <v>112</v>
      </c>
      <c r="B389" s="358" t="s">
        <v>546</v>
      </c>
      <c r="C389" s="332">
        <f>[17]B!C1404</f>
        <v>52</v>
      </c>
      <c r="D389" s="332">
        <f>[17]B!H1404</f>
        <v>49</v>
      </c>
      <c r="E389" s="332">
        <f>[17]B!I1404</f>
        <v>35</v>
      </c>
      <c r="F389" s="332">
        <f>[17]B!J1404</f>
        <v>14</v>
      </c>
      <c r="G389" s="332">
        <f>[17]B!K1404</f>
        <v>1</v>
      </c>
      <c r="H389" s="332">
        <f>[17]B!L1404</f>
        <v>1</v>
      </c>
      <c r="I389" s="332">
        <f>[17]B!M1404</f>
        <v>1</v>
      </c>
      <c r="J389" s="332">
        <f>[17]B!N1404</f>
        <v>0</v>
      </c>
      <c r="K389" s="332">
        <v>18</v>
      </c>
      <c r="L389" s="332">
        <f>[17]B!AD1404</f>
        <v>1</v>
      </c>
      <c r="M389" s="332">
        <f>[17]B!AE1404</f>
        <v>0</v>
      </c>
      <c r="N389" s="332">
        <f>[17]B!AF1404</f>
        <v>0</v>
      </c>
      <c r="O389" s="332">
        <f>[17]B!AG1404</f>
        <v>0</v>
      </c>
      <c r="P389" s="332">
        <f>[17]B!AH1404</f>
        <v>0</v>
      </c>
      <c r="Q389" s="332">
        <f>[17]B!AI1404</f>
        <v>0</v>
      </c>
      <c r="R389" s="332">
        <f>[17]B!AJ1404</f>
        <v>13</v>
      </c>
    </row>
    <row r="390" spans="1:18" ht="15" customHeight="1" x14ac:dyDescent="0.15">
      <c r="A390" s="357" t="s">
        <v>114</v>
      </c>
      <c r="B390" s="358" t="s">
        <v>547</v>
      </c>
      <c r="C390" s="332">
        <f>[17]B!C1468</f>
        <v>10</v>
      </c>
      <c r="D390" s="332">
        <f>[17]B!H1468</f>
        <v>10</v>
      </c>
      <c r="E390" s="332">
        <f>[17]B!I1468</f>
        <v>10</v>
      </c>
      <c r="F390" s="332">
        <f>[17]B!J1468</f>
        <v>0</v>
      </c>
      <c r="G390" s="332">
        <f>[17]B!K1468</f>
        <v>0</v>
      </c>
      <c r="H390" s="332">
        <f>[17]B!L1468</f>
        <v>0</v>
      </c>
      <c r="I390" s="332">
        <f>[17]B!M1468</f>
        <v>0</v>
      </c>
      <c r="J390" s="332">
        <f>[17]B!N1468</f>
        <v>0</v>
      </c>
      <c r="K390" s="332">
        <v>5</v>
      </c>
      <c r="L390" s="332">
        <f>[17]B!AD1468</f>
        <v>0</v>
      </c>
      <c r="M390" s="332">
        <f>[17]B!AE1468</f>
        <v>0</v>
      </c>
      <c r="N390" s="332">
        <f>[17]B!AF1468</f>
        <v>0</v>
      </c>
      <c r="O390" s="332">
        <f>[17]B!AG1468</f>
        <v>0</v>
      </c>
      <c r="P390" s="332">
        <f>[17]B!AH1468</f>
        <v>0</v>
      </c>
      <c r="Q390" s="332">
        <f>[17]B!AI1468</f>
        <v>0</v>
      </c>
      <c r="R390" s="332">
        <f>[17]B!AJ1468</f>
        <v>0</v>
      </c>
    </row>
    <row r="391" spans="1:18" ht="15" customHeight="1" x14ac:dyDescent="0.15">
      <c r="A391" s="357" t="s">
        <v>116</v>
      </c>
      <c r="B391" s="358" t="s">
        <v>548</v>
      </c>
      <c r="C391" s="332">
        <f>[17]B!C1537</f>
        <v>26</v>
      </c>
      <c r="D391" s="332">
        <f>[17]B!H1537</f>
        <v>25</v>
      </c>
      <c r="E391" s="332">
        <f>[17]B!I1537</f>
        <v>25</v>
      </c>
      <c r="F391" s="332">
        <f>[17]B!J1537</f>
        <v>0</v>
      </c>
      <c r="G391" s="332">
        <f>[17]B!K1537</f>
        <v>0</v>
      </c>
      <c r="H391" s="332">
        <f>[17]B!L1537</f>
        <v>0</v>
      </c>
      <c r="I391" s="332">
        <f>[17]B!M1537</f>
        <v>0</v>
      </c>
      <c r="J391" s="332">
        <f>[17]B!N1537</f>
        <v>1</v>
      </c>
      <c r="K391" s="332">
        <v>21</v>
      </c>
      <c r="L391" s="332">
        <f>[17]B!AD1537</f>
        <v>0</v>
      </c>
      <c r="M391" s="332">
        <f>[17]B!AE1537</f>
        <v>0</v>
      </c>
      <c r="N391" s="332">
        <f>[17]B!AF1537</f>
        <v>0</v>
      </c>
      <c r="O391" s="332">
        <f>[17]B!AG1537</f>
        <v>0</v>
      </c>
      <c r="P391" s="332">
        <f>[17]B!AH1537</f>
        <v>0</v>
      </c>
      <c r="Q391" s="332">
        <f>[17]B!AI1537</f>
        <v>0</v>
      </c>
      <c r="R391" s="332">
        <f>[17]B!AJ1537</f>
        <v>0</v>
      </c>
    </row>
    <row r="392" spans="1:18" ht="15" customHeight="1" x14ac:dyDescent="0.15">
      <c r="A392" s="357" t="s">
        <v>549</v>
      </c>
      <c r="B392" s="358" t="s">
        <v>550</v>
      </c>
      <c r="C392" s="332">
        <f>[17]B!C1582</f>
        <v>43</v>
      </c>
      <c r="D392" s="332">
        <f>[17]B!H1582</f>
        <v>34</v>
      </c>
      <c r="E392" s="332">
        <f>[17]B!I1582</f>
        <v>27</v>
      </c>
      <c r="F392" s="332">
        <f>[17]B!J1582</f>
        <v>7</v>
      </c>
      <c r="G392" s="332">
        <f>[17]B!K1582</f>
        <v>4</v>
      </c>
      <c r="H392" s="332">
        <f>[17]B!L1582</f>
        <v>3</v>
      </c>
      <c r="I392" s="332">
        <f>[17]B!M1582</f>
        <v>1</v>
      </c>
      <c r="J392" s="332">
        <f>[17]B!N1582</f>
        <v>1</v>
      </c>
      <c r="K392" s="332">
        <v>43</v>
      </c>
      <c r="L392" s="332">
        <f>[17]B!AD1582</f>
        <v>0</v>
      </c>
      <c r="M392" s="332">
        <f>[17]B!AE1582</f>
        <v>0</v>
      </c>
      <c r="N392" s="332">
        <f>[17]B!AF1582</f>
        <v>0</v>
      </c>
      <c r="O392" s="332">
        <f>[17]B!AG1582</f>
        <v>0</v>
      </c>
      <c r="P392" s="332">
        <f>[17]B!AH1582</f>
        <v>0</v>
      </c>
      <c r="Q392" s="332">
        <f>[17]B!AI1582</f>
        <v>0</v>
      </c>
      <c r="R392" s="332">
        <f>[17]B!AJ1582</f>
        <v>10</v>
      </c>
    </row>
    <row r="393" spans="1:18" ht="15" customHeight="1" x14ac:dyDescent="0.15">
      <c r="A393" s="357" t="s">
        <v>123</v>
      </c>
      <c r="B393" s="358" t="s">
        <v>551</v>
      </c>
      <c r="C393" s="332">
        <f>[17]B!C1800</f>
        <v>9</v>
      </c>
      <c r="D393" s="332">
        <f>[17]B!H1800</f>
        <v>7</v>
      </c>
      <c r="E393" s="332">
        <f>[17]B!I1800</f>
        <v>7</v>
      </c>
      <c r="F393" s="332">
        <f>[17]B!J1800</f>
        <v>0</v>
      </c>
      <c r="G393" s="332">
        <f>[17]B!K1800</f>
        <v>0</v>
      </c>
      <c r="H393" s="332">
        <f>[17]B!L1800</f>
        <v>2</v>
      </c>
      <c r="I393" s="332">
        <f>[17]B!M1800</f>
        <v>0</v>
      </c>
      <c r="J393" s="332">
        <f>[17]B!N1800</f>
        <v>0</v>
      </c>
      <c r="K393" s="332">
        <v>1</v>
      </c>
      <c r="L393" s="332">
        <f>[17]B!AD1800</f>
        <v>0</v>
      </c>
      <c r="M393" s="332">
        <f>[17]B!AE1800</f>
        <v>0</v>
      </c>
      <c r="N393" s="332">
        <f>[17]B!AF1800</f>
        <v>0</v>
      </c>
      <c r="O393" s="332">
        <f>[17]B!AG1800</f>
        <v>0</v>
      </c>
      <c r="P393" s="332">
        <f>[17]B!AH1800</f>
        <v>0</v>
      </c>
      <c r="Q393" s="332">
        <f>[17]B!AI1800</f>
        <v>0</v>
      </c>
      <c r="R393" s="332">
        <f>[17]B!AJ1800</f>
        <v>0</v>
      </c>
    </row>
    <row r="394" spans="1:18" ht="15" customHeight="1" x14ac:dyDescent="0.15">
      <c r="A394" s="357" t="s">
        <v>552</v>
      </c>
      <c r="B394" s="358" t="s">
        <v>553</v>
      </c>
      <c r="C394" s="332">
        <f>[17]B!C1870</f>
        <v>2</v>
      </c>
      <c r="D394" s="332">
        <f>[17]B!H1870</f>
        <v>2</v>
      </c>
      <c r="E394" s="332">
        <f>[17]B!I1870</f>
        <v>2</v>
      </c>
      <c r="F394" s="332">
        <f>[17]B!J1870</f>
        <v>0</v>
      </c>
      <c r="G394" s="332">
        <f>[17]B!K1870</f>
        <v>0</v>
      </c>
      <c r="H394" s="332">
        <f>[17]B!L1870</f>
        <v>0</v>
      </c>
      <c r="I394" s="332">
        <f>[17]B!M1870</f>
        <v>0</v>
      </c>
      <c r="J394" s="332">
        <f>[17]B!N1870</f>
        <v>0</v>
      </c>
      <c r="K394" s="332">
        <v>0</v>
      </c>
      <c r="L394" s="332">
        <f>[17]B!AD1870</f>
        <v>0</v>
      </c>
      <c r="M394" s="332">
        <f>[17]B!AE1870</f>
        <v>0</v>
      </c>
      <c r="N394" s="332">
        <f>[17]B!AF1870</f>
        <v>0</v>
      </c>
      <c r="O394" s="332">
        <f>[17]B!AG1870</f>
        <v>0</v>
      </c>
      <c r="P394" s="332">
        <f>[17]B!AH1870</f>
        <v>0</v>
      </c>
      <c r="Q394" s="332">
        <f>[17]B!AI1870</f>
        <v>0</v>
      </c>
      <c r="R394" s="332">
        <f>[17]B!AJ1870</f>
        <v>0</v>
      </c>
    </row>
    <row r="395" spans="1:18" ht="15" customHeight="1" x14ac:dyDescent="0.15">
      <c r="A395" s="357" t="s">
        <v>554</v>
      </c>
      <c r="B395" s="358" t="s">
        <v>555</v>
      </c>
      <c r="C395" s="332">
        <f>[17]B!C2032</f>
        <v>257</v>
      </c>
      <c r="D395" s="332">
        <f>[17]B!H2032</f>
        <v>217</v>
      </c>
      <c r="E395" s="332">
        <f>[17]B!I2032</f>
        <v>182</v>
      </c>
      <c r="F395" s="332">
        <f>[17]B!J2032</f>
        <v>35</v>
      </c>
      <c r="G395" s="332">
        <f>[17]B!K2032</f>
        <v>4</v>
      </c>
      <c r="H395" s="332">
        <f>[17]B!L2032</f>
        <v>36</v>
      </c>
      <c r="I395" s="332">
        <f>[17]B!M2032</f>
        <v>0</v>
      </c>
      <c r="J395" s="332">
        <f>[17]B!N2032</f>
        <v>0</v>
      </c>
      <c r="K395" s="359"/>
      <c r="L395" s="332">
        <f>[17]B!AD2032</f>
        <v>1</v>
      </c>
      <c r="M395" s="332">
        <f>[17]B!AE2032</f>
        <v>31</v>
      </c>
      <c r="N395" s="332">
        <f>[17]B!AF2032</f>
        <v>0</v>
      </c>
      <c r="O395" s="332">
        <f>[17]B!AG2032</f>
        <v>0</v>
      </c>
      <c r="P395" s="332">
        <f>[17]B!AH2032</f>
        <v>0</v>
      </c>
      <c r="Q395" s="332">
        <f>[17]B!AI2032</f>
        <v>0</v>
      </c>
      <c r="R395" s="332">
        <f>[17]B!AJ2032</f>
        <v>32</v>
      </c>
    </row>
    <row r="396" spans="1:18" ht="15" customHeight="1" x14ac:dyDescent="0.15">
      <c r="A396" s="357" t="s">
        <v>129</v>
      </c>
      <c r="B396" s="358" t="s">
        <v>556</v>
      </c>
      <c r="C396" s="332">
        <f>[17]B!C2071</f>
        <v>13</v>
      </c>
      <c r="D396" s="332">
        <f>[17]B!H2071</f>
        <v>11</v>
      </c>
      <c r="E396" s="332">
        <f>[17]B!I2071</f>
        <v>10</v>
      </c>
      <c r="F396" s="332">
        <f>[17]B!J2071</f>
        <v>1</v>
      </c>
      <c r="G396" s="332">
        <f>[17]B!K2071</f>
        <v>0</v>
      </c>
      <c r="H396" s="332">
        <f>[17]B!L2071</f>
        <v>1</v>
      </c>
      <c r="I396" s="332">
        <f>[17]B!M2071</f>
        <v>1</v>
      </c>
      <c r="J396" s="332">
        <f>[17]B!N2071</f>
        <v>0</v>
      </c>
      <c r="K396" s="332">
        <v>1</v>
      </c>
      <c r="L396" s="332">
        <f>[17]B!AD2071</f>
        <v>0</v>
      </c>
      <c r="M396" s="332">
        <f>[17]B!AE2071</f>
        <v>0</v>
      </c>
      <c r="N396" s="332">
        <f>[17]B!AF2071</f>
        <v>0</v>
      </c>
      <c r="O396" s="332">
        <f>[17]B!AG2071</f>
        <v>0</v>
      </c>
      <c r="P396" s="332">
        <f>[17]B!AH2071</f>
        <v>0</v>
      </c>
      <c r="Q396" s="332">
        <f>[17]B!AI2071</f>
        <v>0</v>
      </c>
      <c r="R396" s="332">
        <f>[17]B!AJ2071</f>
        <v>1</v>
      </c>
    </row>
    <row r="397" spans="1:18" ht="15" customHeight="1" x14ac:dyDescent="0.15">
      <c r="A397" s="357" t="s">
        <v>557</v>
      </c>
      <c r="B397" s="358" t="s">
        <v>558</v>
      </c>
      <c r="C397" s="332">
        <f>[17]B!C2194</f>
        <v>38</v>
      </c>
      <c r="D397" s="332">
        <f>[17]B!H2194</f>
        <v>34</v>
      </c>
      <c r="E397" s="332">
        <f>[17]B!I2194</f>
        <v>24</v>
      </c>
      <c r="F397" s="332">
        <f>[17]B!J2194</f>
        <v>10</v>
      </c>
      <c r="G397" s="332">
        <f>[17]B!K2194</f>
        <v>2</v>
      </c>
      <c r="H397" s="332">
        <f>[17]B!L2194</f>
        <v>0</v>
      </c>
      <c r="I397" s="332">
        <f>[17]B!M2194</f>
        <v>1</v>
      </c>
      <c r="J397" s="332">
        <f>[17]B!N2194</f>
        <v>1</v>
      </c>
      <c r="K397" s="332">
        <v>0</v>
      </c>
      <c r="L397" s="332">
        <f>[17]B!AD2194</f>
        <v>0</v>
      </c>
      <c r="M397" s="332">
        <f>[17]B!AE2194</f>
        <v>0</v>
      </c>
      <c r="N397" s="332">
        <f>[17]B!AF2194</f>
        <v>0</v>
      </c>
      <c r="O397" s="332">
        <f>[17]B!AG2194</f>
        <v>0</v>
      </c>
      <c r="P397" s="332">
        <f>[17]B!AH2194</f>
        <v>0</v>
      </c>
      <c r="Q397" s="332">
        <f>[17]B!AI2194</f>
        <v>0</v>
      </c>
      <c r="R397" s="332">
        <f>[17]B!AJ2194</f>
        <v>11</v>
      </c>
    </row>
    <row r="398" spans="1:18" ht="15" customHeight="1" x14ac:dyDescent="0.15">
      <c r="A398" s="357" t="s">
        <v>559</v>
      </c>
      <c r="B398" s="358" t="s">
        <v>560</v>
      </c>
      <c r="C398" s="332">
        <f>[17]B!C2229</f>
        <v>8</v>
      </c>
      <c r="D398" s="332">
        <f>[17]B!H2229</f>
        <v>8</v>
      </c>
      <c r="E398" s="332">
        <f>[17]B!I2229</f>
        <v>7</v>
      </c>
      <c r="F398" s="332">
        <f>[17]B!J2229</f>
        <v>1</v>
      </c>
      <c r="G398" s="332">
        <f>[17]B!K2229</f>
        <v>0</v>
      </c>
      <c r="H398" s="332">
        <f>[17]B!L2229</f>
        <v>0</v>
      </c>
      <c r="I398" s="332">
        <f>[17]B!M2229</f>
        <v>0</v>
      </c>
      <c r="J398" s="332">
        <f>[17]B!N2229</f>
        <v>0</v>
      </c>
      <c r="K398" s="332">
        <v>1</v>
      </c>
      <c r="L398" s="332">
        <f>[17]B!AD2229</f>
        <v>0</v>
      </c>
      <c r="M398" s="332">
        <f>[17]B!AE2229</f>
        <v>0</v>
      </c>
      <c r="N398" s="332">
        <f>[17]B!AF2229</f>
        <v>0</v>
      </c>
      <c r="O398" s="332">
        <f>[17]B!AG2229</f>
        <v>0</v>
      </c>
      <c r="P398" s="332">
        <f>[17]B!AH2229</f>
        <v>0</v>
      </c>
      <c r="Q398" s="332">
        <f>[17]B!AI2229</f>
        <v>0</v>
      </c>
      <c r="R398" s="332">
        <f>[17]B!AJ2229</f>
        <v>0</v>
      </c>
    </row>
    <row r="399" spans="1:18" ht="15" customHeight="1" x14ac:dyDescent="0.15">
      <c r="A399" s="357" t="s">
        <v>561</v>
      </c>
      <c r="B399" s="358" t="s">
        <v>562</v>
      </c>
      <c r="C399" s="332">
        <f>[17]B!C2264</f>
        <v>75</v>
      </c>
      <c r="D399" s="332">
        <f>[17]B!H2264</f>
        <v>44</v>
      </c>
      <c r="E399" s="332">
        <f>[17]B!I2264</f>
        <v>29</v>
      </c>
      <c r="F399" s="332">
        <f>[17]B!J2264</f>
        <v>15</v>
      </c>
      <c r="G399" s="332">
        <f>[17]B!K2264</f>
        <v>3</v>
      </c>
      <c r="H399" s="332">
        <f>[17]B!L2264</f>
        <v>8</v>
      </c>
      <c r="I399" s="332">
        <f>[17]B!M2264</f>
        <v>19</v>
      </c>
      <c r="J399" s="332">
        <f>[17]B!N2264</f>
        <v>1</v>
      </c>
      <c r="K399" s="332">
        <v>0</v>
      </c>
      <c r="L399" s="332">
        <f>[17]B!AD2264</f>
        <v>0</v>
      </c>
      <c r="M399" s="332">
        <f>[17]B!AE2264</f>
        <v>0</v>
      </c>
      <c r="N399" s="332">
        <f>[17]B!AF2264</f>
        <v>0</v>
      </c>
      <c r="O399" s="332">
        <f>[17]B!AG2264</f>
        <v>0</v>
      </c>
      <c r="P399" s="332">
        <f>[17]B!AH2264</f>
        <v>0</v>
      </c>
      <c r="Q399" s="332">
        <f>[17]B!AI2264</f>
        <v>0</v>
      </c>
      <c r="R399" s="332">
        <f>[17]B!AJ2264</f>
        <v>17</v>
      </c>
    </row>
    <row r="400" spans="1:18" ht="15" customHeight="1" x14ac:dyDescent="0.15">
      <c r="A400" s="360" t="s">
        <v>563</v>
      </c>
      <c r="B400" s="358" t="s">
        <v>564</v>
      </c>
      <c r="C400" s="361">
        <f t="shared" ref="C400:J400" si="7">SUM(C401:C403)</f>
        <v>97</v>
      </c>
      <c r="D400" s="361">
        <f t="shared" si="7"/>
        <v>96</v>
      </c>
      <c r="E400" s="361">
        <f t="shared" si="7"/>
        <v>36</v>
      </c>
      <c r="F400" s="361">
        <f t="shared" si="7"/>
        <v>60</v>
      </c>
      <c r="G400" s="361">
        <f t="shared" si="7"/>
        <v>1</v>
      </c>
      <c r="H400" s="361">
        <f t="shared" si="7"/>
        <v>0</v>
      </c>
      <c r="I400" s="361">
        <f t="shared" si="7"/>
        <v>0</v>
      </c>
      <c r="J400" s="361">
        <f t="shared" si="7"/>
        <v>0</v>
      </c>
      <c r="K400" s="359"/>
      <c r="L400" s="361">
        <f t="shared" ref="L400:R400" si="8">SUM(L401:L403)</f>
        <v>0</v>
      </c>
      <c r="M400" s="361">
        <f t="shared" si="8"/>
        <v>0</v>
      </c>
      <c r="N400" s="361">
        <f t="shared" si="8"/>
        <v>0</v>
      </c>
      <c r="O400" s="361">
        <f t="shared" si="8"/>
        <v>0</v>
      </c>
      <c r="P400" s="361">
        <f t="shared" si="8"/>
        <v>0</v>
      </c>
      <c r="Q400" s="361">
        <f t="shared" si="8"/>
        <v>0</v>
      </c>
      <c r="R400" s="361">
        <f t="shared" si="8"/>
        <v>58</v>
      </c>
    </row>
    <row r="401" spans="1:28" ht="15" customHeight="1" x14ac:dyDescent="0.15">
      <c r="A401" s="362"/>
      <c r="B401" s="120" t="s">
        <v>185</v>
      </c>
      <c r="C401" s="363"/>
      <c r="D401" s="363"/>
      <c r="E401" s="363"/>
      <c r="F401" s="363"/>
      <c r="G401" s="363"/>
      <c r="H401" s="363"/>
      <c r="I401" s="363"/>
      <c r="J401" s="363"/>
      <c r="K401" s="359"/>
      <c r="L401" s="363"/>
      <c r="M401" s="363"/>
      <c r="N401" s="363"/>
      <c r="O401" s="363"/>
      <c r="P401" s="363"/>
      <c r="Q401" s="363"/>
      <c r="R401" s="363"/>
    </row>
    <row r="402" spans="1:28" ht="15" customHeight="1" x14ac:dyDescent="0.15">
      <c r="A402" s="362"/>
      <c r="B402" s="120" t="s">
        <v>186</v>
      </c>
      <c r="C402" s="363"/>
      <c r="D402" s="363"/>
      <c r="E402" s="363"/>
      <c r="F402" s="363"/>
      <c r="G402" s="363"/>
      <c r="H402" s="363"/>
      <c r="I402" s="363"/>
      <c r="J402" s="363"/>
      <c r="K402" s="359"/>
      <c r="L402" s="363"/>
      <c r="M402" s="363"/>
      <c r="N402" s="363"/>
      <c r="O402" s="363"/>
      <c r="P402" s="363"/>
      <c r="Q402" s="363"/>
      <c r="R402" s="363"/>
    </row>
    <row r="403" spans="1:28" ht="15" customHeight="1" x14ac:dyDescent="0.15">
      <c r="A403" s="362"/>
      <c r="B403" s="120" t="s">
        <v>187</v>
      </c>
      <c r="C403" s="361">
        <f>[17]B!C2272</f>
        <v>97</v>
      </c>
      <c r="D403" s="361">
        <f>[17]B!H2272</f>
        <v>96</v>
      </c>
      <c r="E403" s="361">
        <f>[17]B!I2272</f>
        <v>36</v>
      </c>
      <c r="F403" s="361">
        <f>[17]B!J2272</f>
        <v>60</v>
      </c>
      <c r="G403" s="361">
        <f>[17]B!K2272</f>
        <v>1</v>
      </c>
      <c r="H403" s="361">
        <f>[17]B!L2272</f>
        <v>0</v>
      </c>
      <c r="I403" s="361">
        <f>[17]B!M2272</f>
        <v>0</v>
      </c>
      <c r="J403" s="361">
        <f>[17]B!N2272</f>
        <v>0</v>
      </c>
      <c r="K403" s="359"/>
      <c r="L403" s="361">
        <f>[17]B!AD2272</f>
        <v>0</v>
      </c>
      <c r="M403" s="361">
        <f>[17]B!AE2272</f>
        <v>0</v>
      </c>
      <c r="N403" s="361">
        <f>[17]B!AF2272</f>
        <v>0</v>
      </c>
      <c r="O403" s="361">
        <f>[17]B!AG2272</f>
        <v>0</v>
      </c>
      <c r="P403" s="361">
        <f>[17]B!AH2272</f>
        <v>0</v>
      </c>
      <c r="Q403" s="361">
        <f>[17]B!AI2272</f>
        <v>0</v>
      </c>
      <c r="R403" s="361">
        <f>[17]B!AJ2272</f>
        <v>58</v>
      </c>
    </row>
    <row r="404" spans="1:28" ht="15" customHeight="1" x14ac:dyDescent="0.15">
      <c r="A404" s="357" t="s">
        <v>565</v>
      </c>
      <c r="B404" s="358" t="s">
        <v>566</v>
      </c>
      <c r="C404" s="332">
        <f>[17]B!C2505</f>
        <v>88</v>
      </c>
      <c r="D404" s="332">
        <f>[17]B!H2505</f>
        <v>83</v>
      </c>
      <c r="E404" s="332">
        <f>[17]B!I2505</f>
        <v>69</v>
      </c>
      <c r="F404" s="332">
        <f>[17]B!J2505</f>
        <v>14</v>
      </c>
      <c r="G404" s="332">
        <f>[17]B!K2505</f>
        <v>3</v>
      </c>
      <c r="H404" s="332">
        <f>[17]B!L2505</f>
        <v>2</v>
      </c>
      <c r="I404" s="332">
        <f>[17]B!M2505</f>
        <v>0</v>
      </c>
      <c r="J404" s="332">
        <f>[17]B!N2505</f>
        <v>0</v>
      </c>
      <c r="K404" s="332">
        <v>6</v>
      </c>
      <c r="L404" s="332">
        <f>[17]B!AD2505</f>
        <v>0</v>
      </c>
      <c r="M404" s="332">
        <f>[17]B!AE2505</f>
        <v>0</v>
      </c>
      <c r="N404" s="332">
        <f>[17]B!AF2505</f>
        <v>0</v>
      </c>
      <c r="O404" s="332">
        <f>[17]B!AG2505</f>
        <v>0</v>
      </c>
      <c r="P404" s="332">
        <f>[17]B!AH2505</f>
        <v>0</v>
      </c>
      <c r="Q404" s="332">
        <f>[17]B!AI2505</f>
        <v>0</v>
      </c>
      <c r="R404" s="332">
        <f>[17]B!AJ2505</f>
        <v>14</v>
      </c>
    </row>
    <row r="405" spans="1:28" ht="15" customHeight="1" x14ac:dyDescent="0.15">
      <c r="A405" s="357" t="s">
        <v>567</v>
      </c>
      <c r="B405" s="358" t="s">
        <v>568</v>
      </c>
      <c r="C405" s="332">
        <f>[17]B!C2688+[17]B!C2661</f>
        <v>89</v>
      </c>
      <c r="D405" s="332">
        <f>[17]B!H2688-[17]B!H2684-[17]B!H2685+[17]B!H2661</f>
        <v>88</v>
      </c>
      <c r="E405" s="332">
        <f>[17]B!I2688-[17]B!I2684-[17]B!I2685+[17]B!I2661</f>
        <v>88</v>
      </c>
      <c r="F405" s="332">
        <f>[17]B!J2688-[17]B!J2684-[17]B!J2685+[17]B!J2661</f>
        <v>0</v>
      </c>
      <c r="G405" s="332">
        <f>[17]B!K2688-[17]B!K2684-[17]B!K2685+[17]B!K2661</f>
        <v>0</v>
      </c>
      <c r="H405" s="332">
        <f>[17]B!L2688-[17]B!L2684-[17]B!L2685+[17]B!L2661</f>
        <v>1</v>
      </c>
      <c r="I405" s="332">
        <f>[17]B!M2688-[17]B!M2684-[17]B!M2685+[17]B!M2661</f>
        <v>0</v>
      </c>
      <c r="J405" s="332">
        <f>[17]B!N2688-[17]B!N2684-[17]B!N2685+[17]B!N2661</f>
        <v>0</v>
      </c>
      <c r="K405" s="332">
        <v>85</v>
      </c>
      <c r="L405" s="332">
        <f>[17]B!AD2688-[17]B!AD2684-[17]B!AD2685+[17]B!AD2661</f>
        <v>0</v>
      </c>
      <c r="M405" s="332">
        <f>[17]B!AE2688-[17]B!AE2684-[17]B!AE2685+[17]B!AE2661</f>
        <v>0</v>
      </c>
      <c r="N405" s="332">
        <f>[17]B!AF2688-[17]B!AF2684-[17]B!AF2685+[17]B!AF2661</f>
        <v>0</v>
      </c>
      <c r="O405" s="332">
        <f>[17]B!AG2688-[17]B!AG2684-[17]B!AG2685+[17]B!AG2661</f>
        <v>0</v>
      </c>
      <c r="P405" s="332">
        <f>[17]B!AH2688-[17]B!AH2684-[17]B!AH2685+[17]B!AH2661</f>
        <v>0</v>
      </c>
      <c r="Q405" s="332">
        <f>[17]B!AI2688-[17]B!AI2684-[17]B!AI2685+[17]B!AI2661</f>
        <v>0</v>
      </c>
      <c r="R405" s="332">
        <f>[17]B!AJ2688-[17]B!AJ2684-[17]B!AJ2685+[17]B!AJ2661</f>
        <v>0</v>
      </c>
    </row>
    <row r="406" spans="1:28" ht="15" customHeight="1" x14ac:dyDescent="0.15">
      <c r="A406" s="364" t="s">
        <v>567</v>
      </c>
      <c r="B406" s="365" t="s">
        <v>569</v>
      </c>
      <c r="C406" s="366">
        <f>[17]B!C2517</f>
        <v>19</v>
      </c>
      <c r="D406" s="332">
        <f>[17]B!H2517</f>
        <v>19</v>
      </c>
      <c r="E406" s="366">
        <f>[17]B!I2517</f>
        <v>18</v>
      </c>
      <c r="F406" s="366">
        <f>[17]B!J2517</f>
        <v>1</v>
      </c>
      <c r="G406" s="366">
        <f>[17]B!K2517</f>
        <v>0</v>
      </c>
      <c r="H406" s="366">
        <f>[17]B!L2517</f>
        <v>0</v>
      </c>
      <c r="I406" s="366">
        <f>[17]B!M2517</f>
        <v>0</v>
      </c>
      <c r="J406" s="366">
        <f>[17]B!N2517</f>
        <v>0</v>
      </c>
      <c r="K406" s="367"/>
      <c r="L406" s="366">
        <f>[17]B!AD2517</f>
        <v>0</v>
      </c>
      <c r="M406" s="366">
        <f>[17]B!AE2517</f>
        <v>0</v>
      </c>
      <c r="N406" s="366">
        <f>[17]B!AF2517</f>
        <v>0</v>
      </c>
      <c r="O406" s="366">
        <f>[17]B!AG2517</f>
        <v>0</v>
      </c>
      <c r="P406" s="366">
        <f>[17]B!AH2517</f>
        <v>0</v>
      </c>
      <c r="Q406" s="366">
        <f>[17]B!AI2517</f>
        <v>0</v>
      </c>
      <c r="R406" s="366">
        <f>[17]B!AJ2517</f>
        <v>1</v>
      </c>
    </row>
    <row r="407" spans="1:28" s="3" customFormat="1" ht="15" customHeight="1" x14ac:dyDescent="0.15">
      <c r="A407" s="750" t="s">
        <v>570</v>
      </c>
      <c r="B407" s="750"/>
      <c r="C407" s="338">
        <f t="shared" ref="C407:J407" si="9">SUM(C387:C400)+C404+C405+C406</f>
        <v>1013</v>
      </c>
      <c r="D407" s="338">
        <f t="shared" si="9"/>
        <v>910</v>
      </c>
      <c r="E407" s="338">
        <f t="shared" si="9"/>
        <v>746</v>
      </c>
      <c r="F407" s="338">
        <f t="shared" si="9"/>
        <v>164</v>
      </c>
      <c r="G407" s="338">
        <f t="shared" si="9"/>
        <v>18</v>
      </c>
      <c r="H407" s="338">
        <f t="shared" si="9"/>
        <v>58</v>
      </c>
      <c r="I407" s="338">
        <f t="shared" si="9"/>
        <v>23</v>
      </c>
      <c r="J407" s="338">
        <f t="shared" si="9"/>
        <v>4</v>
      </c>
      <c r="K407" s="338">
        <f>SUM(K388:K394)+K404+K405+K396+K397+K398+K399</f>
        <v>285</v>
      </c>
      <c r="L407" s="338">
        <f t="shared" ref="L407:R407" si="10">SUM(L387:L400)+L404+L405+L406</f>
        <v>3</v>
      </c>
      <c r="M407" s="338">
        <f t="shared" si="10"/>
        <v>84</v>
      </c>
      <c r="N407" s="338">
        <f t="shared" si="10"/>
        <v>0</v>
      </c>
      <c r="O407" s="338">
        <f t="shared" si="10"/>
        <v>0</v>
      </c>
      <c r="P407" s="338">
        <f t="shared" si="10"/>
        <v>0</v>
      </c>
      <c r="Q407" s="338">
        <f t="shared" si="10"/>
        <v>0</v>
      </c>
      <c r="R407" s="338">
        <f t="shared" si="10"/>
        <v>162</v>
      </c>
    </row>
    <row r="408" spans="1:28" ht="24.95" customHeight="1" x14ac:dyDescent="0.15">
      <c r="A408" s="796" t="s">
        <v>571</v>
      </c>
      <c r="B408" s="796"/>
      <c r="C408" s="796"/>
      <c r="D408" s="796"/>
      <c r="E408" s="796"/>
      <c r="F408" s="796"/>
      <c r="I408" s="368"/>
    </row>
    <row r="409" spans="1:28" ht="42" customHeight="1" x14ac:dyDescent="0.15">
      <c r="A409" s="797" t="s">
        <v>572</v>
      </c>
      <c r="B409" s="798"/>
      <c r="C409" s="692" t="s">
        <v>0</v>
      </c>
      <c r="D409" s="692" t="s">
        <v>573</v>
      </c>
      <c r="E409" s="785" t="s">
        <v>574</v>
      </c>
      <c r="F409" s="785" t="s">
        <v>575</v>
      </c>
      <c r="G409" s="352" t="s">
        <v>576</v>
      </c>
      <c r="H409" s="352" t="s">
        <v>577</v>
      </c>
      <c r="I409" s="352" t="s">
        <v>578</v>
      </c>
      <c r="J409" s="369" t="s">
        <v>578</v>
      </c>
    </row>
    <row r="410" spans="1:28" ht="32.25" customHeight="1" x14ac:dyDescent="0.15">
      <c r="A410" s="799"/>
      <c r="B410" s="800"/>
      <c r="C410" s="770"/>
      <c r="D410" s="770"/>
      <c r="E410" s="787"/>
      <c r="F410" s="787"/>
      <c r="G410" s="370" t="s">
        <v>574</v>
      </c>
      <c r="H410" s="370" t="s">
        <v>575</v>
      </c>
      <c r="I410" s="370" t="s">
        <v>574</v>
      </c>
      <c r="J410" s="371" t="s">
        <v>575</v>
      </c>
    </row>
    <row r="411" spans="1:28" ht="15" customHeight="1" x14ac:dyDescent="0.15">
      <c r="A411" s="790" t="s">
        <v>579</v>
      </c>
      <c r="B411" s="791"/>
      <c r="C411" s="372">
        <f>SUM(E411,F411)</f>
        <v>317</v>
      </c>
      <c r="D411" s="373">
        <v>163</v>
      </c>
      <c r="E411" s="374">
        <f>SUM([17]B!P1125,[17]B!P1262,[17]B!P1404,[17]B!P1468,[17]B!P1537,[17]B!P1582,[17]B!P1787,[17]B!P1799,[17]B!P1870,[17]B!P2032,[17]B!P2071,[17]B!P2194,[17]B!P2229,[17]B!P2264,[17]B!P2275,[17]B!P2512,[17]B!P2517,[17]B!P2662,[17]B!P2688)</f>
        <v>29</v>
      </c>
      <c r="F411" s="374">
        <f>SUM([17]B!Q1125,[17]B!Q1262,[17]B!Q1404,[17]B!Q1468,[17]B!Q1537,[17]B!Q1582,[17]B!Q1787,[17]B!Q1799,[17]B!Q1870,[17]B!Q2032,[17]B!Q2071,[17]B!Q2194,[17]B!Q2229,[17]B!Q2264,[17]B!Q2275,[17]B!Q2512,[17]B!Q2517,[17]B!Q2662,[17]B!Q2688)</f>
        <v>288</v>
      </c>
      <c r="G411" s="373"/>
      <c r="H411" s="375"/>
      <c r="I411" s="375"/>
      <c r="J411" s="376"/>
      <c r="K411" s="305" t="str">
        <f>AA411</f>
        <v/>
      </c>
      <c r="AA411" s="377" t="str">
        <f>IF(C411&lt;D411,"Beneficiarios MAI no puede ser mayor al TOTAL","")</f>
        <v/>
      </c>
      <c r="AB411" s="377">
        <f>IF(C411&lt;D411,1,0)</f>
        <v>0</v>
      </c>
    </row>
    <row r="412" spans="1:28" ht="15" customHeight="1" x14ac:dyDescent="0.15">
      <c r="A412" s="792" t="s">
        <v>580</v>
      </c>
      <c r="B412" s="793"/>
      <c r="C412" s="378">
        <f>SUM(E412,F412)</f>
        <v>168</v>
      </c>
      <c r="D412" s="379">
        <v>160</v>
      </c>
      <c r="E412" s="380">
        <f>SUM([17]B!S1125,[17]B!S1262,[17]B!S1404,[17]B!S1468,[17]B!S1537,[17]B!S1582,[17]B!S1787,[17]B!S1799,[17]B!S1870,[17]B!S2032,[17]B!S2071,[17]B!S2194,[17]B!S2229,[17]B!S2264,[17]B!S2275,[17]B!S2512,[17]B!S2517,[17]B!S2662,[17]B!S2688)</f>
        <v>22</v>
      </c>
      <c r="F412" s="380">
        <f>SUM([17]B!T1125,[17]B!T1262,[17]B!T1404,[17]B!T1468,[17]B!T1537,[17]B!T1582,[17]B!T1787,[17]B!T1799,[17]B!T1870,[17]B!T2032,[17]B!T2071,[17]B!T2194,[17]B!T2229,[17]B!T2264,[17]B!T2275,[17]B!T2512,[17]B!T2517,[17]B!T2662,[17]B!T2688)</f>
        <v>146</v>
      </c>
      <c r="G412" s="379"/>
      <c r="H412" s="381"/>
      <c r="I412" s="381"/>
      <c r="J412" s="381"/>
      <c r="K412" s="305" t="str">
        <f>AA412</f>
        <v/>
      </c>
      <c r="AA412" s="377" t="str">
        <f>IF(C412&lt;D412,"Beneficiarios MAI no puede ser mayor al TOTAL","")</f>
        <v/>
      </c>
      <c r="AB412" s="377">
        <f>IF(C412&lt;D412,1,0)</f>
        <v>0</v>
      </c>
    </row>
    <row r="413" spans="1:28" ht="15" customHeight="1" x14ac:dyDescent="0.15">
      <c r="A413" s="794" t="s">
        <v>581</v>
      </c>
      <c r="B413" s="382" t="s">
        <v>582</v>
      </c>
      <c r="C413" s="372">
        <f>SUM(E413,F413)</f>
        <v>243</v>
      </c>
      <c r="D413" s="373">
        <v>214</v>
      </c>
      <c r="E413" s="374">
        <f>SUM([17]B!Y1125,[17]B!Y1262,[17]B!Y1404,[17]B!Y1468,[17]B!Y1537,[17]B!Y1582,[17]B!Y1787,[17]B!Y1799,[17]B!Y1870,[17]B!Y2032,[17]B!Y2071,[17]B!Y2194,[17]B!Y2229,[17]B!Y2264,[17]B!Y2275,[17]B!Y2512,[17]B!Y2517,[17]B!Y2662,[17]B!Y2688)</f>
        <v>41</v>
      </c>
      <c r="F413" s="374">
        <f>SUM([17]B!Z1125,[17]B!Z1262,[17]B!Z1404,[17]B!Z1468,[17]B!Z1537,[17]B!Z1582,[17]B!Z1787,[17]B!Z1799,[17]B!Z1870,[17]B!Z2032,[17]B!Z2071,[17]B!Z2194,[17]B!Z2229,[17]B!Z2264,[17]B!Z2275,[17]B!Z2512,[17]B!Z2517,[17]B!Z2662,[17]B!Z2688)</f>
        <v>202</v>
      </c>
      <c r="G413" s="373"/>
      <c r="H413" s="375"/>
      <c r="I413" s="375"/>
      <c r="J413" s="375"/>
      <c r="K413" s="305" t="str">
        <f>AA413</f>
        <v/>
      </c>
      <c r="AA413" s="377" t="str">
        <f>IF(C413&lt;D413,"Beneficiarios MAI no puede ser mayor al TOTAL","")</f>
        <v/>
      </c>
      <c r="AB413" s="377">
        <f>IF(C413&lt;D413,1,0)</f>
        <v>0</v>
      </c>
    </row>
    <row r="414" spans="1:28" ht="15" customHeight="1" x14ac:dyDescent="0.15">
      <c r="A414" s="795"/>
      <c r="B414" s="383" t="s">
        <v>583</v>
      </c>
      <c r="C414" s="384">
        <f>SUM(E414,F414)</f>
        <v>0</v>
      </c>
      <c r="D414" s="385"/>
      <c r="E414" s="386">
        <f>SUM([17]B!V1125,[17]B!V1262,[17]B!V1404,[17]B!V1468,[17]B!V1537,[17]B!V1582,[17]B!V1787,[17]B!V1799,[17]B!V1870,[17]B!V2032,[17]B!V2071,[17]B!V2194,[17]B!V2229,[17]B!V2264,[17]B!V2275,[17]B!V2512,[17]B!V2517,[17]B!V2662,[17]B!V2688)</f>
        <v>0</v>
      </c>
      <c r="F414" s="386">
        <f>SUM([17]B!W1125,[17]B!W1262,[17]B!W1404,[17]B!W1468,[17]B!W1537,[17]B!W1582,[17]B!W1787,[17]B!W1799,[17]B!W1870,[17]B!W2032,[17]B!W2071,[17]B!W2194,[17]B!W2229,[17]B!W2264,[17]B!W2275,[17]B!W2512,[17]B!W2517,[17]B!W2662,[17]B!W2688)</f>
        <v>0</v>
      </c>
      <c r="G414" s="385"/>
      <c r="H414" s="387"/>
      <c r="I414" s="387"/>
      <c r="J414" s="387"/>
      <c r="K414" s="305" t="str">
        <f>AA414</f>
        <v/>
      </c>
      <c r="AA414" s="377" t="str">
        <f>IF(C414&lt;D414,"Beneficiarios MAI no puede ser mayor al TOTAL","")</f>
        <v/>
      </c>
      <c r="AB414" s="377">
        <f>IF(C414&lt;D414,1,0)</f>
        <v>0</v>
      </c>
    </row>
    <row r="415" spans="1:28" ht="24.95" customHeight="1" x14ac:dyDescent="0.15">
      <c r="A415" s="796" t="s">
        <v>584</v>
      </c>
      <c r="B415" s="796"/>
      <c r="C415" s="388"/>
      <c r="D415" s="388"/>
      <c r="E415" s="389"/>
      <c r="F415" s="389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5"/>
    </row>
    <row r="416" spans="1:28" ht="29.25" customHeight="1" x14ac:dyDescent="0.15">
      <c r="A416" s="734" t="s">
        <v>585</v>
      </c>
      <c r="B416" s="735"/>
      <c r="C416" s="692" t="s">
        <v>7</v>
      </c>
      <c r="D416" s="763" t="s">
        <v>8</v>
      </c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5"/>
    </row>
    <row r="417" spans="1:18" ht="20.25" customHeight="1" x14ac:dyDescent="0.15">
      <c r="A417" s="736"/>
      <c r="B417" s="737"/>
      <c r="C417" s="770"/>
      <c r="D417" s="76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5"/>
    </row>
    <row r="418" spans="1:18" ht="15" customHeight="1" x14ac:dyDescent="0.15">
      <c r="A418" s="765" t="s">
        <v>586</v>
      </c>
      <c r="B418" s="766"/>
      <c r="C418" s="390">
        <f>[17]B!C2509</f>
        <v>3</v>
      </c>
      <c r="D418" s="391">
        <f>[17]B!H2509</f>
        <v>3</v>
      </c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5"/>
    </row>
    <row r="419" spans="1:18" ht="15" customHeight="1" x14ac:dyDescent="0.15">
      <c r="A419" s="767" t="s">
        <v>587</v>
      </c>
      <c r="B419" s="767"/>
      <c r="C419" s="392">
        <f>[17]B!C2510+[17]B!C2508</f>
        <v>1</v>
      </c>
      <c r="D419" s="393">
        <f>[17]B!H2510+[17]B!H2508</f>
        <v>1</v>
      </c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5"/>
    </row>
    <row r="420" spans="1:18" ht="24.95" customHeight="1" x14ac:dyDescent="0.15">
      <c r="A420" s="768" t="s">
        <v>588</v>
      </c>
      <c r="B420" s="768"/>
      <c r="C420" s="394"/>
      <c r="D420" s="395"/>
      <c r="E420" s="395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5"/>
    </row>
    <row r="421" spans="1:18" ht="15" customHeight="1" x14ac:dyDescent="0.15">
      <c r="A421" s="769" t="s">
        <v>518</v>
      </c>
      <c r="B421" s="769"/>
      <c r="C421" s="692" t="s">
        <v>0</v>
      </c>
      <c r="D421" s="771" t="s">
        <v>519</v>
      </c>
      <c r="E421" s="772"/>
      <c r="F421" s="772"/>
      <c r="G421" s="772"/>
      <c r="H421" s="780" t="s">
        <v>498</v>
      </c>
      <c r="I421" s="781"/>
      <c r="J421" s="782"/>
      <c r="K421" s="783" t="s">
        <v>499</v>
      </c>
      <c r="L421" s="784"/>
      <c r="M421" s="784"/>
      <c r="N421" s="785" t="s">
        <v>500</v>
      </c>
      <c r="O421" s="788" t="s">
        <v>501</v>
      </c>
      <c r="P421" s="789"/>
      <c r="Q421" s="751" t="s">
        <v>502</v>
      </c>
    </row>
    <row r="422" spans="1:18" s="106" customFormat="1" ht="32.25" customHeight="1" x14ac:dyDescent="0.15">
      <c r="A422" s="769"/>
      <c r="B422" s="769"/>
      <c r="C422" s="693"/>
      <c r="D422" s="754" t="s">
        <v>503</v>
      </c>
      <c r="E422" s="756" t="s">
        <v>504</v>
      </c>
      <c r="F422" s="756"/>
      <c r="G422" s="757" t="s">
        <v>533</v>
      </c>
      <c r="H422" s="759" t="s">
        <v>506</v>
      </c>
      <c r="I422" s="761" t="s">
        <v>507</v>
      </c>
      <c r="J422" s="773" t="s">
        <v>508</v>
      </c>
      <c r="K422" s="775" t="s">
        <v>589</v>
      </c>
      <c r="L422" s="776" t="s">
        <v>510</v>
      </c>
      <c r="M422" s="777" t="s">
        <v>511</v>
      </c>
      <c r="N422" s="786"/>
      <c r="O422" s="778" t="s">
        <v>512</v>
      </c>
      <c r="P422" s="779" t="s">
        <v>513</v>
      </c>
      <c r="Q422" s="752"/>
    </row>
    <row r="423" spans="1:18" s="106" customFormat="1" ht="20.25" customHeight="1" x14ac:dyDescent="0.15">
      <c r="A423" s="769"/>
      <c r="B423" s="769"/>
      <c r="C423" s="770"/>
      <c r="D423" s="755"/>
      <c r="E423" s="237" t="s">
        <v>514</v>
      </c>
      <c r="F423" s="238" t="s">
        <v>515</v>
      </c>
      <c r="G423" s="758"/>
      <c r="H423" s="760"/>
      <c r="I423" s="762"/>
      <c r="J423" s="774"/>
      <c r="K423" s="775"/>
      <c r="L423" s="776"/>
      <c r="M423" s="777"/>
      <c r="N423" s="787"/>
      <c r="O423" s="778"/>
      <c r="P423" s="779"/>
      <c r="Q423" s="753"/>
    </row>
    <row r="424" spans="1:18" ht="15" customHeight="1" x14ac:dyDescent="0.15">
      <c r="A424" s="717" t="s">
        <v>590</v>
      </c>
      <c r="B424" s="396" t="s">
        <v>591</v>
      </c>
      <c r="C424" s="397">
        <f>[17]B!C999</f>
        <v>14</v>
      </c>
      <c r="D424" s="398">
        <f>[17]B!D999</f>
        <v>14</v>
      </c>
      <c r="E424" s="398">
        <f>[17]B!E999</f>
        <v>14</v>
      </c>
      <c r="F424" s="398">
        <f>[17]B!F999</f>
        <v>0</v>
      </c>
      <c r="G424" s="398">
        <f>[17]B!G999</f>
        <v>0</v>
      </c>
      <c r="H424" s="399">
        <f>[17]B!AA999</f>
        <v>5</v>
      </c>
      <c r="I424" s="399">
        <f>[17]B!AB999</f>
        <v>9</v>
      </c>
      <c r="J424" s="399">
        <f>[17]B!AC999</f>
        <v>0</v>
      </c>
      <c r="K424" s="399">
        <f>[17]B!AD999</f>
        <v>0</v>
      </c>
      <c r="L424" s="399">
        <f>[17]B!AE999</f>
        <v>0</v>
      </c>
      <c r="M424" s="399">
        <f>[17]B!AF999</f>
        <v>0</v>
      </c>
      <c r="N424" s="399">
        <f>[17]B!AG999</f>
        <v>0</v>
      </c>
      <c r="O424" s="399">
        <f>[17]B!AH999</f>
        <v>0</v>
      </c>
      <c r="P424" s="399">
        <f>[17]B!AI999</f>
        <v>0</v>
      </c>
      <c r="Q424" s="399">
        <f>[17]B!AJ999</f>
        <v>0</v>
      </c>
    </row>
    <row r="425" spans="1:18" ht="15" customHeight="1" x14ac:dyDescent="0.15">
      <c r="A425" s="748"/>
      <c r="B425" s="400" t="s">
        <v>592</v>
      </c>
      <c r="C425" s="401">
        <f>[17]B!C1053</f>
        <v>3</v>
      </c>
      <c r="D425" s="401">
        <f>[17]B!D1053</f>
        <v>3</v>
      </c>
      <c r="E425" s="401">
        <f>[17]B!E1053</f>
        <v>3</v>
      </c>
      <c r="F425" s="401">
        <f>[17]B!F1053</f>
        <v>0</v>
      </c>
      <c r="G425" s="401">
        <f>[17]B!G1053</f>
        <v>0</v>
      </c>
      <c r="H425" s="402">
        <f>[17]B!AA1053</f>
        <v>3</v>
      </c>
      <c r="I425" s="402">
        <f>[17]B!AB1053</f>
        <v>0</v>
      </c>
      <c r="J425" s="402">
        <f>[17]B!AC1053</f>
        <v>0</v>
      </c>
      <c r="K425" s="402">
        <f>[17]B!AD1053</f>
        <v>0</v>
      </c>
      <c r="L425" s="402">
        <f>[17]B!AE1053</f>
        <v>0</v>
      </c>
      <c r="M425" s="402">
        <f>[17]B!AF1053</f>
        <v>0</v>
      </c>
      <c r="N425" s="402">
        <f>[17]B!AG1053</f>
        <v>0</v>
      </c>
      <c r="O425" s="402">
        <f>[17]B!AH1053</f>
        <v>0</v>
      </c>
      <c r="P425" s="402">
        <f>[17]B!AI1053</f>
        <v>0</v>
      </c>
      <c r="Q425" s="402">
        <f>[17]B!AJ1053</f>
        <v>0</v>
      </c>
    </row>
    <row r="426" spans="1:18" ht="15" customHeight="1" x14ac:dyDescent="0.15">
      <c r="A426" s="718"/>
      <c r="B426" s="655" t="s">
        <v>0</v>
      </c>
      <c r="C426" s="404">
        <f>SUM(C424:C425)</f>
        <v>17</v>
      </c>
      <c r="D426" s="405">
        <f>SUM(D424:D425)</f>
        <v>17</v>
      </c>
      <c r="E426" s="406">
        <f t="shared" ref="E426:Q426" si="11">SUM(E424:E425)</f>
        <v>17</v>
      </c>
      <c r="F426" s="407">
        <f t="shared" si="11"/>
        <v>0</v>
      </c>
      <c r="G426" s="408">
        <f t="shared" si="11"/>
        <v>0</v>
      </c>
      <c r="H426" s="409">
        <f t="shared" si="11"/>
        <v>8</v>
      </c>
      <c r="I426" s="410">
        <f t="shared" si="11"/>
        <v>9</v>
      </c>
      <c r="J426" s="407">
        <f t="shared" si="11"/>
        <v>0</v>
      </c>
      <c r="K426" s="406">
        <f t="shared" si="11"/>
        <v>0</v>
      </c>
      <c r="L426" s="410">
        <f t="shared" si="11"/>
        <v>0</v>
      </c>
      <c r="M426" s="407">
        <f t="shared" si="11"/>
        <v>0</v>
      </c>
      <c r="N426" s="407">
        <f t="shared" si="11"/>
        <v>0</v>
      </c>
      <c r="O426" s="406">
        <f t="shared" si="11"/>
        <v>0</v>
      </c>
      <c r="P426" s="407">
        <f t="shared" si="11"/>
        <v>0</v>
      </c>
      <c r="Q426" s="412">
        <f t="shared" si="11"/>
        <v>0</v>
      </c>
    </row>
    <row r="427" spans="1:18" ht="24" customHeight="1" x14ac:dyDescent="0.15">
      <c r="A427" s="413" t="s">
        <v>593</v>
      </c>
      <c r="B427" s="414" t="s">
        <v>592</v>
      </c>
      <c r="C427" s="415">
        <f>[17]B!C1182</f>
        <v>1826</v>
      </c>
      <c r="D427" s="415">
        <f>[17]B!D1182</f>
        <v>1826</v>
      </c>
      <c r="E427" s="415">
        <f>[17]B!E1182</f>
        <v>1826</v>
      </c>
      <c r="F427" s="415">
        <f>[17]B!F1182</f>
        <v>0</v>
      </c>
      <c r="G427" s="415">
        <f>[17]B!G1182</f>
        <v>0</v>
      </c>
      <c r="H427" s="416">
        <f>[17]B!AA1182</f>
        <v>20</v>
      </c>
      <c r="I427" s="416">
        <f>[17]B!AB1182</f>
        <v>1806</v>
      </c>
      <c r="J427" s="416">
        <f>[17]B!AC1182</f>
        <v>0</v>
      </c>
      <c r="K427" s="416">
        <f>[17]B!AD1182</f>
        <v>0</v>
      </c>
      <c r="L427" s="416">
        <f>[17]B!AE1182</f>
        <v>0</v>
      </c>
      <c r="M427" s="416">
        <f>[17]B!AF1182</f>
        <v>0</v>
      </c>
      <c r="N427" s="416">
        <f>[17]B!AG1182</f>
        <v>0</v>
      </c>
      <c r="O427" s="416">
        <f>[17]B!AH1182</f>
        <v>0</v>
      </c>
      <c r="P427" s="416">
        <f>[17]B!AI1182</f>
        <v>27</v>
      </c>
      <c r="Q427" s="416">
        <f>[17]B!AJ1182</f>
        <v>0</v>
      </c>
    </row>
    <row r="428" spans="1:18" ht="33" customHeight="1" x14ac:dyDescent="0.15">
      <c r="A428" s="654" t="s">
        <v>594</v>
      </c>
      <c r="B428" s="414" t="s">
        <v>592</v>
      </c>
      <c r="C428" s="415">
        <f>[17]B!C1327</f>
        <v>351</v>
      </c>
      <c r="D428" s="415">
        <f>[17]B!D1327</f>
        <v>351</v>
      </c>
      <c r="E428" s="415">
        <f>[17]B!E1327</f>
        <v>351</v>
      </c>
      <c r="F428" s="415">
        <f>[17]B!F1327</f>
        <v>0</v>
      </c>
      <c r="G428" s="415">
        <f>[17]B!G1327</f>
        <v>0</v>
      </c>
      <c r="H428" s="416">
        <f>[17]B!AA1327</f>
        <v>15</v>
      </c>
      <c r="I428" s="416">
        <f>[17]B!AB1327</f>
        <v>332</v>
      </c>
      <c r="J428" s="416">
        <f>[17]B!AC1327</f>
        <v>4</v>
      </c>
      <c r="K428" s="416">
        <f>[17]B!AD1327</f>
        <v>0</v>
      </c>
      <c r="L428" s="416">
        <f>[17]B!AE1327</f>
        <v>0</v>
      </c>
      <c r="M428" s="416">
        <f>[17]B!AF1327</f>
        <v>0</v>
      </c>
      <c r="N428" s="416">
        <f>[17]B!AG1327</f>
        <v>0</v>
      </c>
      <c r="O428" s="416">
        <f>[17]B!AH1327</f>
        <v>0</v>
      </c>
      <c r="P428" s="416">
        <f>[17]B!AI1327</f>
        <v>0</v>
      </c>
      <c r="Q428" s="416">
        <f>[17]B!AJ1327</f>
        <v>0</v>
      </c>
    </row>
    <row r="429" spans="1:18" ht="24.75" customHeight="1" x14ac:dyDescent="0.15">
      <c r="A429" s="654" t="s">
        <v>595</v>
      </c>
      <c r="B429" s="417" t="s">
        <v>591</v>
      </c>
      <c r="C429" s="415">
        <f>[17]B!C1407</f>
        <v>3</v>
      </c>
      <c r="D429" s="415">
        <f>[17]B!D1407</f>
        <v>3</v>
      </c>
      <c r="E429" s="415">
        <f>[17]B!E1407</f>
        <v>3</v>
      </c>
      <c r="F429" s="415">
        <f>[17]B!F1407</f>
        <v>0</v>
      </c>
      <c r="G429" s="415">
        <f>[17]B!G1407</f>
        <v>0</v>
      </c>
      <c r="H429" s="416">
        <f>[17]B!AA1407</f>
        <v>0</v>
      </c>
      <c r="I429" s="416">
        <f>[17]B!AB1407</f>
        <v>3</v>
      </c>
      <c r="J429" s="416">
        <f>[17]B!AC1407</f>
        <v>0</v>
      </c>
      <c r="K429" s="416">
        <f>[17]B!AD1407</f>
        <v>0</v>
      </c>
      <c r="L429" s="416">
        <f>[17]B!AE1407</f>
        <v>0</v>
      </c>
      <c r="M429" s="416">
        <f>[17]B!AF1407</f>
        <v>0</v>
      </c>
      <c r="N429" s="416">
        <f>[17]B!AG1407</f>
        <v>0</v>
      </c>
      <c r="O429" s="416">
        <f>[17]B!AH1407</f>
        <v>0</v>
      </c>
      <c r="P429" s="416">
        <f>[17]B!AI1407</f>
        <v>0</v>
      </c>
      <c r="Q429" s="416">
        <f>[17]B!AJ1407</f>
        <v>0</v>
      </c>
    </row>
    <row r="430" spans="1:18" ht="33" customHeight="1" x14ac:dyDescent="0.15">
      <c r="A430" s="418" t="s">
        <v>596</v>
      </c>
      <c r="B430" s="414" t="s">
        <v>592</v>
      </c>
      <c r="C430" s="415">
        <f>[17]B!C1555</f>
        <v>1435</v>
      </c>
      <c r="D430" s="415">
        <f>[17]B!D1555</f>
        <v>1435</v>
      </c>
      <c r="E430" s="415">
        <f>[17]B!E1555</f>
        <v>1434</v>
      </c>
      <c r="F430" s="415">
        <f>[17]B!F1555</f>
        <v>1</v>
      </c>
      <c r="G430" s="415">
        <f>[17]B!G1555</f>
        <v>0</v>
      </c>
      <c r="H430" s="416">
        <f>[17]B!AA1555</f>
        <v>1410</v>
      </c>
      <c r="I430" s="416">
        <f>[17]B!AB1555</f>
        <v>25</v>
      </c>
      <c r="J430" s="416">
        <f>[17]B!AC1555</f>
        <v>0</v>
      </c>
      <c r="K430" s="416">
        <f>[17]B!AD1555</f>
        <v>0</v>
      </c>
      <c r="L430" s="416">
        <f>[17]B!AE1555</f>
        <v>0</v>
      </c>
      <c r="M430" s="416">
        <f>[17]B!AF1555</f>
        <v>0</v>
      </c>
      <c r="N430" s="416">
        <f>[17]B!AG1555</f>
        <v>0</v>
      </c>
      <c r="O430" s="416">
        <f>[17]B!AH1555</f>
        <v>0</v>
      </c>
      <c r="P430" s="416">
        <f>[17]B!AI1555</f>
        <v>0</v>
      </c>
      <c r="Q430" s="416">
        <f>[17]B!AJ1555</f>
        <v>1</v>
      </c>
    </row>
    <row r="431" spans="1:18" ht="15" customHeight="1" x14ac:dyDescent="0.15">
      <c r="A431" s="717" t="s">
        <v>597</v>
      </c>
      <c r="B431" s="419" t="s">
        <v>591</v>
      </c>
      <c r="C431" s="420">
        <f>[17]B!C1717</f>
        <v>1231</v>
      </c>
      <c r="D431" s="420">
        <f>[17]B!D1717</f>
        <v>1224</v>
      </c>
      <c r="E431" s="420">
        <f>[17]B!E1717</f>
        <v>1224</v>
      </c>
      <c r="F431" s="420">
        <f>[17]B!F1717</f>
        <v>0</v>
      </c>
      <c r="G431" s="420">
        <f>[17]B!G1717</f>
        <v>7</v>
      </c>
      <c r="H431" s="421">
        <f>[17]B!AA1717</f>
        <v>416</v>
      </c>
      <c r="I431" s="421">
        <f>[17]B!AB1717</f>
        <v>613</v>
      </c>
      <c r="J431" s="421">
        <f>[17]B!AC1717</f>
        <v>202</v>
      </c>
      <c r="K431" s="421">
        <f>[17]B!AD1717</f>
        <v>0</v>
      </c>
      <c r="L431" s="421">
        <f>[17]B!AE1717</f>
        <v>0</v>
      </c>
      <c r="M431" s="421">
        <f>[17]B!AF1717</f>
        <v>0</v>
      </c>
      <c r="N431" s="421">
        <f>[17]B!AG1717</f>
        <v>0</v>
      </c>
      <c r="O431" s="421">
        <f>[17]B!AH1717</f>
        <v>0</v>
      </c>
      <c r="P431" s="421">
        <f>[17]B!AI1717</f>
        <v>3</v>
      </c>
      <c r="Q431" s="421">
        <f>[17]B!AJ1717</f>
        <v>0</v>
      </c>
    </row>
    <row r="432" spans="1:18" ht="15" customHeight="1" x14ac:dyDescent="0.15">
      <c r="A432" s="748"/>
      <c r="B432" s="400" t="s">
        <v>592</v>
      </c>
      <c r="C432" s="422">
        <f>[17]B!C1691+[17]B!C1719</f>
        <v>24496</v>
      </c>
      <c r="D432" s="422">
        <f>[17]B!D1691+[17]B!D1719</f>
        <v>23878</v>
      </c>
      <c r="E432" s="422">
        <f>[17]B!E1691+[17]B!E1719</f>
        <v>23878</v>
      </c>
      <c r="F432" s="422">
        <f>[17]B!F1691+[17]B!F1719</f>
        <v>0</v>
      </c>
      <c r="G432" s="422">
        <f>[17]B!G1691+[17]B!G1719</f>
        <v>618</v>
      </c>
      <c r="H432" s="402">
        <f>[17]B!AA1691+[17]B!AA1719</f>
        <v>22395</v>
      </c>
      <c r="I432" s="402">
        <f>[17]B!AB1691+[17]B!AB1719</f>
        <v>331</v>
      </c>
      <c r="J432" s="402">
        <f>[17]B!AC1691+[17]B!AC1719</f>
        <v>1770</v>
      </c>
      <c r="K432" s="402">
        <f>[17]B!AD1691+[17]B!AD1719</f>
        <v>0</v>
      </c>
      <c r="L432" s="402">
        <f>[17]B!AE1691+[17]B!AE1719</f>
        <v>0</v>
      </c>
      <c r="M432" s="402">
        <f>[17]B!AF1691+[17]B!AF1719</f>
        <v>0</v>
      </c>
      <c r="N432" s="402">
        <f>[17]B!AG1691+[17]B!AG1719</f>
        <v>0</v>
      </c>
      <c r="O432" s="402">
        <f>[17]B!AH1691+[17]B!AH1719</f>
        <v>0</v>
      </c>
      <c r="P432" s="402">
        <f>[17]B!AI1691+[17]B!AI1719</f>
        <v>0</v>
      </c>
      <c r="Q432" s="402">
        <f>[17]B!AJ1691+[17]B!AJ1719</f>
        <v>0</v>
      </c>
    </row>
    <row r="433" spans="1:19" ht="15" customHeight="1" x14ac:dyDescent="0.15">
      <c r="A433" s="718"/>
      <c r="B433" s="655" t="s">
        <v>0</v>
      </c>
      <c r="C433" s="404">
        <f t="shared" ref="C433:Q433" si="12">SUM(C431:C432)</f>
        <v>25727</v>
      </c>
      <c r="D433" s="405">
        <f t="shared" si="12"/>
        <v>25102</v>
      </c>
      <c r="E433" s="406">
        <f t="shared" si="12"/>
        <v>25102</v>
      </c>
      <c r="F433" s="407">
        <f t="shared" si="12"/>
        <v>0</v>
      </c>
      <c r="G433" s="408">
        <f t="shared" si="12"/>
        <v>625</v>
      </c>
      <c r="H433" s="409">
        <f t="shared" si="12"/>
        <v>22811</v>
      </c>
      <c r="I433" s="410">
        <f t="shared" si="12"/>
        <v>944</v>
      </c>
      <c r="J433" s="407">
        <f t="shared" si="12"/>
        <v>1972</v>
      </c>
      <c r="K433" s="406">
        <f t="shared" si="12"/>
        <v>0</v>
      </c>
      <c r="L433" s="410">
        <f t="shared" si="12"/>
        <v>0</v>
      </c>
      <c r="M433" s="407">
        <f t="shared" si="12"/>
        <v>0</v>
      </c>
      <c r="N433" s="407">
        <f>SUM(N431:N432)</f>
        <v>0</v>
      </c>
      <c r="O433" s="406">
        <f t="shared" si="12"/>
        <v>0</v>
      </c>
      <c r="P433" s="407">
        <f t="shared" si="12"/>
        <v>3</v>
      </c>
      <c r="Q433" s="412">
        <f t="shared" si="12"/>
        <v>0</v>
      </c>
    </row>
    <row r="434" spans="1:19" ht="15" customHeight="1" x14ac:dyDescent="0.15">
      <c r="A434" s="748" t="s">
        <v>598</v>
      </c>
      <c r="B434" s="419" t="s">
        <v>591</v>
      </c>
      <c r="C434" s="423">
        <f>[17]B!C1940</f>
        <v>99</v>
      </c>
      <c r="D434" s="423">
        <f>[17]B!D1940</f>
        <v>92</v>
      </c>
      <c r="E434" s="423">
        <f>[17]B!E1940</f>
        <v>92</v>
      </c>
      <c r="F434" s="423">
        <f>[17]B!F1940</f>
        <v>0</v>
      </c>
      <c r="G434" s="423">
        <f>[17]B!G1940</f>
        <v>7</v>
      </c>
      <c r="H434" s="399">
        <f>[17]B!AA1940</f>
        <v>22</v>
      </c>
      <c r="I434" s="399">
        <f>[17]B!AB1940</f>
        <v>77</v>
      </c>
      <c r="J434" s="399">
        <f>[17]B!AC1940</f>
        <v>0</v>
      </c>
      <c r="K434" s="399">
        <f>[17]B!AD1940</f>
        <v>0</v>
      </c>
      <c r="L434" s="399">
        <f>[17]B!AE1940</f>
        <v>0</v>
      </c>
      <c r="M434" s="399">
        <f>[17]B!AF1940</f>
        <v>0</v>
      </c>
      <c r="N434" s="399">
        <f>[17]B!AG1940</f>
        <v>0</v>
      </c>
      <c r="O434" s="399">
        <f>[17]B!AH1940</f>
        <v>0</v>
      </c>
      <c r="P434" s="399">
        <f>[17]B!AI1940</f>
        <v>1</v>
      </c>
      <c r="Q434" s="399">
        <f>[17]B!AJ1940</f>
        <v>0</v>
      </c>
    </row>
    <row r="435" spans="1:19" ht="15" customHeight="1" x14ac:dyDescent="0.15">
      <c r="A435" s="748"/>
      <c r="B435" s="400" t="s">
        <v>592</v>
      </c>
      <c r="C435" s="422">
        <f>[17]B!C1934</f>
        <v>283</v>
      </c>
      <c r="D435" s="422">
        <f>[17]B!D1934</f>
        <v>280</v>
      </c>
      <c r="E435" s="422">
        <f>[17]B!E1934</f>
        <v>280</v>
      </c>
      <c r="F435" s="422">
        <f>[17]B!F1934</f>
        <v>0</v>
      </c>
      <c r="G435" s="422">
        <f>[17]B!G1934</f>
        <v>3</v>
      </c>
      <c r="H435" s="402">
        <f>[17]B!AA1934</f>
        <v>155</v>
      </c>
      <c r="I435" s="402">
        <f>[17]B!AB1934</f>
        <v>104</v>
      </c>
      <c r="J435" s="402">
        <f>[17]B!AC1934</f>
        <v>24</v>
      </c>
      <c r="K435" s="402">
        <f>[17]B!AD1934</f>
        <v>0</v>
      </c>
      <c r="L435" s="402">
        <f>[17]B!AE1934</f>
        <v>0</v>
      </c>
      <c r="M435" s="402">
        <f>[17]B!AF1934</f>
        <v>0</v>
      </c>
      <c r="N435" s="402">
        <f>[17]B!AG1934</f>
        <v>0</v>
      </c>
      <c r="O435" s="402">
        <f>[17]B!AH1934</f>
        <v>0</v>
      </c>
      <c r="P435" s="402">
        <f>[17]B!AI1934</f>
        <v>0</v>
      </c>
      <c r="Q435" s="402">
        <f>[17]B!AJ1934</f>
        <v>0</v>
      </c>
    </row>
    <row r="436" spans="1:19" ht="15" customHeight="1" x14ac:dyDescent="0.15">
      <c r="A436" s="748"/>
      <c r="B436" s="655" t="s">
        <v>0</v>
      </c>
      <c r="C436" s="404">
        <f t="shared" ref="C436:Q436" si="13">SUM(C434:C435)</f>
        <v>382</v>
      </c>
      <c r="D436" s="405">
        <f t="shared" si="13"/>
        <v>372</v>
      </c>
      <c r="E436" s="406">
        <f t="shared" si="13"/>
        <v>372</v>
      </c>
      <c r="F436" s="407">
        <f t="shared" si="13"/>
        <v>0</v>
      </c>
      <c r="G436" s="408">
        <f t="shared" si="13"/>
        <v>10</v>
      </c>
      <c r="H436" s="409">
        <f t="shared" si="13"/>
        <v>177</v>
      </c>
      <c r="I436" s="410">
        <f t="shared" si="13"/>
        <v>181</v>
      </c>
      <c r="J436" s="407">
        <f t="shared" si="13"/>
        <v>24</v>
      </c>
      <c r="K436" s="406">
        <f t="shared" si="13"/>
        <v>0</v>
      </c>
      <c r="L436" s="410">
        <f t="shared" si="13"/>
        <v>0</v>
      </c>
      <c r="M436" s="407">
        <f t="shared" si="13"/>
        <v>0</v>
      </c>
      <c r="N436" s="407">
        <f t="shared" si="13"/>
        <v>0</v>
      </c>
      <c r="O436" s="406">
        <f t="shared" si="13"/>
        <v>0</v>
      </c>
      <c r="P436" s="407">
        <f t="shared" si="13"/>
        <v>1</v>
      </c>
      <c r="Q436" s="412">
        <f t="shared" si="13"/>
        <v>0</v>
      </c>
    </row>
    <row r="437" spans="1:19" ht="24" customHeight="1" x14ac:dyDescent="0.15">
      <c r="A437" s="424" t="s">
        <v>599</v>
      </c>
      <c r="B437" s="400" t="s">
        <v>592</v>
      </c>
      <c r="C437" s="415">
        <f>[17]B!C2098</f>
        <v>482</v>
      </c>
      <c r="D437" s="415">
        <f>[17]B!D2098</f>
        <v>402</v>
      </c>
      <c r="E437" s="415">
        <f>[17]B!E2098</f>
        <v>401</v>
      </c>
      <c r="F437" s="415">
        <f>[17]B!F2098</f>
        <v>1</v>
      </c>
      <c r="G437" s="415">
        <f>[17]B!G2098</f>
        <v>80</v>
      </c>
      <c r="H437" s="416">
        <f>[17]B!AA2098</f>
        <v>244</v>
      </c>
      <c r="I437" s="416">
        <f>[17]B!AB2098</f>
        <v>29</v>
      </c>
      <c r="J437" s="416">
        <f>[17]B!AC2098</f>
        <v>209</v>
      </c>
      <c r="K437" s="416">
        <f>[17]B!AD2098</f>
        <v>0</v>
      </c>
      <c r="L437" s="416">
        <f>[17]B!AE2098</f>
        <v>0</v>
      </c>
      <c r="M437" s="416">
        <f>[17]B!AF2098</f>
        <v>0</v>
      </c>
      <c r="N437" s="416">
        <f>[17]B!AG2098</f>
        <v>0</v>
      </c>
      <c r="O437" s="416">
        <f>[17]B!AH2098</f>
        <v>0</v>
      </c>
      <c r="P437" s="416">
        <f>[17]B!AI2098</f>
        <v>0</v>
      </c>
      <c r="Q437" s="416">
        <f>[17]B!AJ2098</f>
        <v>1</v>
      </c>
    </row>
    <row r="438" spans="1:19" ht="15" customHeight="1" x14ac:dyDescent="0.15">
      <c r="A438" s="734" t="s">
        <v>600</v>
      </c>
      <c r="B438" s="417" t="s">
        <v>601</v>
      </c>
      <c r="C438" s="420">
        <f>[17]B!C2214+[17]B!C2266+[17]B!C2267</f>
        <v>1329</v>
      </c>
      <c r="D438" s="420">
        <f>[17]B!D2214+[17]B!D2266+[17]B!D2267</f>
        <v>1151</v>
      </c>
      <c r="E438" s="420">
        <f>[17]B!E2214+[17]B!E2266+[17]B!E2267</f>
        <v>1151</v>
      </c>
      <c r="F438" s="420">
        <f>[17]B!F2214+[17]B!F2266+[17]B!F2267</f>
        <v>0</v>
      </c>
      <c r="G438" s="420">
        <f>[17]B!G2214+[17]B!G2266+[17]B!G2267</f>
        <v>178</v>
      </c>
      <c r="H438" s="421">
        <f>[17]B!AA2214+[17]B!AA2266+[17]B!AA2267</f>
        <v>1200</v>
      </c>
      <c r="I438" s="421">
        <f>[17]B!AB2214+[17]B!AB2266+[17]B!AB2267</f>
        <v>96</v>
      </c>
      <c r="J438" s="421">
        <f>[17]B!AC2214+[17]B!AC2266+[17]B!AC2267</f>
        <v>33</v>
      </c>
      <c r="K438" s="421">
        <f>[17]B!AD2214+[17]B!AD2266+[17]B!AD2267</f>
        <v>0</v>
      </c>
      <c r="L438" s="421">
        <f>[17]B!AE2214+[17]B!AE2266+[17]B!AE2267</f>
        <v>0</v>
      </c>
      <c r="M438" s="421">
        <f>[17]B!AF2214+[17]B!AF2266+[17]B!AF2267</f>
        <v>0</v>
      </c>
      <c r="N438" s="421">
        <f>[17]B!AG2214+[17]B!AG2266+[17]B!AG2267</f>
        <v>0</v>
      </c>
      <c r="O438" s="421">
        <f>[17]B!AH2214+[17]B!AH2266+[17]B!AH2267</f>
        <v>0</v>
      </c>
      <c r="P438" s="421">
        <f>[17]B!AI2214+[17]B!AI2266+[17]B!AI2267</f>
        <v>0</v>
      </c>
      <c r="Q438" s="421">
        <f>[17]B!AJ2214+[17]B!AJ2266+[17]B!AJ2267</f>
        <v>0</v>
      </c>
    </row>
    <row r="439" spans="1:19" ht="15" customHeight="1" x14ac:dyDescent="0.15">
      <c r="A439" s="749"/>
      <c r="B439" s="425" t="s">
        <v>592</v>
      </c>
      <c r="C439" s="426">
        <f>[17]B!C2222</f>
        <v>0</v>
      </c>
      <c r="D439" s="426">
        <f>[17]B!D2222</f>
        <v>0</v>
      </c>
      <c r="E439" s="426">
        <f>[17]B!E2222</f>
        <v>0</v>
      </c>
      <c r="F439" s="426">
        <f>[17]B!F2222</f>
        <v>0</v>
      </c>
      <c r="G439" s="426">
        <f>[17]B!G2222</f>
        <v>0</v>
      </c>
      <c r="H439" s="426">
        <f>[17]B!AA2222</f>
        <v>0</v>
      </c>
      <c r="I439" s="426">
        <f>[17]B!AB2222</f>
        <v>0</v>
      </c>
      <c r="J439" s="426">
        <f>[17]B!AC2222</f>
        <v>0</v>
      </c>
      <c r="K439" s="426">
        <f>[17]B!AD2222</f>
        <v>0</v>
      </c>
      <c r="L439" s="426">
        <f>[17]B!AE2222</f>
        <v>0</v>
      </c>
      <c r="M439" s="426">
        <f>[17]B!AF2222</f>
        <v>0</v>
      </c>
      <c r="N439" s="426">
        <f>[17]B!AG2222</f>
        <v>0</v>
      </c>
      <c r="O439" s="426">
        <f>[17]B!AH2222</f>
        <v>0</v>
      </c>
      <c r="P439" s="426">
        <f>[17]B!AI2222</f>
        <v>0</v>
      </c>
      <c r="Q439" s="401">
        <f>[17]B!AJ2222</f>
        <v>0</v>
      </c>
    </row>
    <row r="440" spans="1:19" ht="15" customHeight="1" x14ac:dyDescent="0.15">
      <c r="A440" s="736"/>
      <c r="B440" s="655" t="s">
        <v>0</v>
      </c>
      <c r="C440" s="427">
        <f>SUM(C438:C439)</f>
        <v>1329</v>
      </c>
      <c r="D440" s="427">
        <f t="shared" ref="D440:Q440" si="14">SUM(D438:D439)</f>
        <v>1151</v>
      </c>
      <c r="E440" s="427">
        <f t="shared" si="14"/>
        <v>1151</v>
      </c>
      <c r="F440" s="427">
        <f t="shared" si="14"/>
        <v>0</v>
      </c>
      <c r="G440" s="427">
        <f t="shared" si="14"/>
        <v>178</v>
      </c>
      <c r="H440" s="427">
        <f t="shared" si="14"/>
        <v>1200</v>
      </c>
      <c r="I440" s="427">
        <f t="shared" si="14"/>
        <v>96</v>
      </c>
      <c r="J440" s="427">
        <f t="shared" si="14"/>
        <v>33</v>
      </c>
      <c r="K440" s="427">
        <f t="shared" si="14"/>
        <v>0</v>
      </c>
      <c r="L440" s="427">
        <f t="shared" si="14"/>
        <v>0</v>
      </c>
      <c r="M440" s="427">
        <f t="shared" si="14"/>
        <v>0</v>
      </c>
      <c r="N440" s="427">
        <f t="shared" si="14"/>
        <v>0</v>
      </c>
      <c r="O440" s="427">
        <f t="shared" si="14"/>
        <v>0</v>
      </c>
      <c r="P440" s="427">
        <f t="shared" si="14"/>
        <v>0</v>
      </c>
      <c r="Q440" s="405">
        <f t="shared" si="14"/>
        <v>0</v>
      </c>
    </row>
    <row r="441" spans="1:19" ht="15" customHeight="1" x14ac:dyDescent="0.15">
      <c r="A441" s="717" t="s">
        <v>602</v>
      </c>
      <c r="B441" s="419" t="s">
        <v>591</v>
      </c>
      <c r="C441" s="420">
        <f>[17]B!C2529</f>
        <v>1</v>
      </c>
      <c r="D441" s="420">
        <f>[17]B!D2529</f>
        <v>1</v>
      </c>
      <c r="E441" s="420">
        <f>[17]B!E2529</f>
        <v>1</v>
      </c>
      <c r="F441" s="420">
        <f>[17]B!F2529</f>
        <v>0</v>
      </c>
      <c r="G441" s="420">
        <f>[17]B!G2529</f>
        <v>0</v>
      </c>
      <c r="H441" s="421">
        <f>[17]B!AA2529</f>
        <v>0</v>
      </c>
      <c r="I441" s="421">
        <f>[17]B!AB2529</f>
        <v>0</v>
      </c>
      <c r="J441" s="421">
        <f>[17]B!AC2529</f>
        <v>1</v>
      </c>
      <c r="K441" s="421">
        <f>[17]B!AD2529</f>
        <v>0</v>
      </c>
      <c r="L441" s="421">
        <f>[17]B!AE2529</f>
        <v>0</v>
      </c>
      <c r="M441" s="421">
        <f>[17]B!AF2529</f>
        <v>0</v>
      </c>
      <c r="N441" s="421">
        <f>[17]B!AG2529</f>
        <v>0</v>
      </c>
      <c r="O441" s="421">
        <f>[17]B!AH2529</f>
        <v>0</v>
      </c>
      <c r="P441" s="421">
        <f>[17]B!AI2529</f>
        <v>0</v>
      </c>
      <c r="Q441" s="421">
        <f>[17]B!AJ2529</f>
        <v>0</v>
      </c>
    </row>
    <row r="442" spans="1:19" ht="15" customHeight="1" x14ac:dyDescent="0.15">
      <c r="A442" s="748"/>
      <c r="B442" s="400" t="s">
        <v>592</v>
      </c>
      <c r="C442" s="422">
        <f>[17]B!C2298</f>
        <v>181</v>
      </c>
      <c r="D442" s="422">
        <f>[17]B!D2298</f>
        <v>181</v>
      </c>
      <c r="E442" s="422">
        <f>[17]B!E2298</f>
        <v>181</v>
      </c>
      <c r="F442" s="422">
        <f>[17]B!F2298</f>
        <v>0</v>
      </c>
      <c r="G442" s="422">
        <f>[17]B!G2298</f>
        <v>0</v>
      </c>
      <c r="H442" s="402">
        <f>[17]B!AA2298</f>
        <v>0</v>
      </c>
      <c r="I442" s="402">
        <f>[17]B!AB2298</f>
        <v>142</v>
      </c>
      <c r="J442" s="402">
        <f>[17]B!AC2298</f>
        <v>39</v>
      </c>
      <c r="K442" s="402">
        <f>[17]B!AD2298</f>
        <v>0</v>
      </c>
      <c r="L442" s="402">
        <f>[17]B!AE2298</f>
        <v>0</v>
      </c>
      <c r="M442" s="402">
        <f>[17]B!AF2298</f>
        <v>0</v>
      </c>
      <c r="N442" s="402">
        <f>[17]B!AG2298</f>
        <v>0</v>
      </c>
      <c r="O442" s="402">
        <f>[17]B!AH2298</f>
        <v>0</v>
      </c>
      <c r="P442" s="402">
        <f>[17]B!AI2298</f>
        <v>0</v>
      </c>
      <c r="Q442" s="402">
        <f>[17]B!AJ2298</f>
        <v>0</v>
      </c>
    </row>
    <row r="443" spans="1:19" ht="15" customHeight="1" x14ac:dyDescent="0.15">
      <c r="A443" s="718"/>
      <c r="B443" s="655" t="s">
        <v>0</v>
      </c>
      <c r="C443" s="404">
        <f t="shared" ref="C443:Q443" si="15">SUM(C441:C442)</f>
        <v>182</v>
      </c>
      <c r="D443" s="405">
        <f t="shared" si="15"/>
        <v>182</v>
      </c>
      <c r="E443" s="406">
        <f t="shared" si="15"/>
        <v>182</v>
      </c>
      <c r="F443" s="407">
        <f t="shared" si="15"/>
        <v>0</v>
      </c>
      <c r="G443" s="408">
        <f t="shared" si="15"/>
        <v>0</v>
      </c>
      <c r="H443" s="409">
        <f t="shared" si="15"/>
        <v>0</v>
      </c>
      <c r="I443" s="410">
        <f t="shared" si="15"/>
        <v>142</v>
      </c>
      <c r="J443" s="407">
        <f t="shared" si="15"/>
        <v>40</v>
      </c>
      <c r="K443" s="406">
        <f t="shared" si="15"/>
        <v>0</v>
      </c>
      <c r="L443" s="410">
        <f t="shared" si="15"/>
        <v>0</v>
      </c>
      <c r="M443" s="407">
        <f t="shared" si="15"/>
        <v>0</v>
      </c>
      <c r="N443" s="407">
        <f t="shared" si="15"/>
        <v>0</v>
      </c>
      <c r="O443" s="406">
        <f t="shared" si="15"/>
        <v>0</v>
      </c>
      <c r="P443" s="407">
        <f t="shared" si="15"/>
        <v>0</v>
      </c>
      <c r="Q443" s="412">
        <f t="shared" si="15"/>
        <v>0</v>
      </c>
    </row>
    <row r="444" spans="1:19" ht="26.25" customHeight="1" x14ac:dyDescent="0.15">
      <c r="A444" s="413" t="s">
        <v>603</v>
      </c>
      <c r="B444" s="400" t="s">
        <v>592</v>
      </c>
      <c r="C444" s="415">
        <f>[17]B!C930</f>
        <v>4262</v>
      </c>
      <c r="D444" s="415">
        <f>[17]B!D930</f>
        <v>4262</v>
      </c>
      <c r="E444" s="415">
        <f>[17]B!E930</f>
        <v>4262</v>
      </c>
      <c r="F444" s="415">
        <f>[17]B!F930</f>
        <v>0</v>
      </c>
      <c r="G444" s="415">
        <f>[17]B!G930</f>
        <v>0</v>
      </c>
      <c r="H444" s="398">
        <f>[17]B!AA930</f>
        <v>1599</v>
      </c>
      <c r="I444" s="398">
        <f>[17]B!AB930</f>
        <v>2663</v>
      </c>
      <c r="J444" s="398">
        <f>[17]B!AC930</f>
        <v>0</v>
      </c>
      <c r="K444" s="398">
        <f>[17]B!AD930</f>
        <v>0</v>
      </c>
      <c r="L444" s="398">
        <f>[17]B!AE930</f>
        <v>0</v>
      </c>
      <c r="M444" s="398">
        <f>[17]B!AF930</f>
        <v>0</v>
      </c>
      <c r="N444" s="398">
        <f>[17]B!AG930</f>
        <v>0</v>
      </c>
      <c r="O444" s="398">
        <f>[17]B!AH930</f>
        <v>0</v>
      </c>
      <c r="P444" s="398">
        <f>[17]B!AI930</f>
        <v>0</v>
      </c>
      <c r="Q444" s="398">
        <f>[17]B!AJ930</f>
        <v>0</v>
      </c>
    </row>
    <row r="445" spans="1:19" ht="15" customHeight="1" x14ac:dyDescent="0.15">
      <c r="A445" s="750" t="s">
        <v>604</v>
      </c>
      <c r="B445" s="428" t="s">
        <v>591</v>
      </c>
      <c r="C445" s="429">
        <f>D445+G445</f>
        <v>2677</v>
      </c>
      <c r="D445" s="423">
        <f>+D424+D429+D431+D434+D438+D441</f>
        <v>2485</v>
      </c>
      <c r="E445" s="423">
        <f>+E424+E429+E431+E434+E438+E441</f>
        <v>2485</v>
      </c>
      <c r="F445" s="423">
        <f>+F424+F429+F431+F434+F438+F441</f>
        <v>0</v>
      </c>
      <c r="G445" s="423">
        <f>+G424+G429+G431+G434+G438+G441</f>
        <v>192</v>
      </c>
      <c r="H445" s="423">
        <f t="shared" ref="H445:Q445" si="16">+H424+H429+H431+H434+H438+H441</f>
        <v>1643</v>
      </c>
      <c r="I445" s="423">
        <f t="shared" si="16"/>
        <v>798</v>
      </c>
      <c r="J445" s="423">
        <f t="shared" si="16"/>
        <v>236</v>
      </c>
      <c r="K445" s="423">
        <f t="shared" si="16"/>
        <v>0</v>
      </c>
      <c r="L445" s="423">
        <f t="shared" si="16"/>
        <v>0</v>
      </c>
      <c r="M445" s="423">
        <f t="shared" si="16"/>
        <v>0</v>
      </c>
      <c r="N445" s="423">
        <f t="shared" si="16"/>
        <v>0</v>
      </c>
      <c r="O445" s="423">
        <f t="shared" si="16"/>
        <v>0</v>
      </c>
      <c r="P445" s="423">
        <f t="shared" si="16"/>
        <v>4</v>
      </c>
      <c r="Q445" s="430">
        <f t="shared" si="16"/>
        <v>0</v>
      </c>
    </row>
    <row r="446" spans="1:19" ht="15" customHeight="1" x14ac:dyDescent="0.15">
      <c r="A446" s="750"/>
      <c r="B446" s="431" t="s">
        <v>592</v>
      </c>
      <c r="C446" s="431">
        <f>D446+G446</f>
        <v>33319</v>
      </c>
      <c r="D446" s="422">
        <f>+D425+D427+D428+D430+D432+D435+D437+D442+D444</f>
        <v>32618</v>
      </c>
      <c r="E446" s="422">
        <f>+E425+E427+E428+E430+E432+E435+E437+E442+E444</f>
        <v>32616</v>
      </c>
      <c r="F446" s="422">
        <f>+F425+F427+F428+F430+F432+F435+F437+F442+F444</f>
        <v>2</v>
      </c>
      <c r="G446" s="422">
        <f>+G425+G427+G428+G430+G432+G435+G437+G442+G444</f>
        <v>701</v>
      </c>
      <c r="H446" s="422">
        <f t="shared" ref="H446:Q446" si="17">+H425+H427+H428+H430+H432+H435+H437+H442+H444</f>
        <v>25841</v>
      </c>
      <c r="I446" s="422">
        <f t="shared" si="17"/>
        <v>5432</v>
      </c>
      <c r="J446" s="422">
        <f t="shared" si="17"/>
        <v>2046</v>
      </c>
      <c r="K446" s="422">
        <f t="shared" si="17"/>
        <v>0</v>
      </c>
      <c r="L446" s="422">
        <f t="shared" si="17"/>
        <v>0</v>
      </c>
      <c r="M446" s="422">
        <f t="shared" si="17"/>
        <v>0</v>
      </c>
      <c r="N446" s="422">
        <f t="shared" si="17"/>
        <v>0</v>
      </c>
      <c r="O446" s="422">
        <f t="shared" si="17"/>
        <v>0</v>
      </c>
      <c r="P446" s="422">
        <f t="shared" si="17"/>
        <v>27</v>
      </c>
      <c r="Q446" s="401">
        <f t="shared" si="17"/>
        <v>2</v>
      </c>
    </row>
    <row r="447" spans="1:19" ht="15" customHeight="1" x14ac:dyDescent="0.15">
      <c r="A447" s="750"/>
      <c r="B447" s="432" t="s">
        <v>605</v>
      </c>
      <c r="C447" s="404">
        <f>SUM(C445:C446)</f>
        <v>35996</v>
      </c>
      <c r="D447" s="405">
        <f>SUM(D445:D446)</f>
        <v>35103</v>
      </c>
      <c r="E447" s="406">
        <f>SUM(E445:E446)</f>
        <v>35101</v>
      </c>
      <c r="F447" s="407">
        <f>SUM(F445:F446)</f>
        <v>2</v>
      </c>
      <c r="G447" s="408">
        <f>SUM(G445:G446)</f>
        <v>893</v>
      </c>
      <c r="H447" s="408">
        <f t="shared" ref="H447:Q447" si="18">SUM(H445:H446)</f>
        <v>27484</v>
      </c>
      <c r="I447" s="408">
        <f t="shared" si="18"/>
        <v>6230</v>
      </c>
      <c r="J447" s="408">
        <f t="shared" si="18"/>
        <v>2282</v>
      </c>
      <c r="K447" s="408">
        <f t="shared" si="18"/>
        <v>0</v>
      </c>
      <c r="L447" s="408">
        <f t="shared" si="18"/>
        <v>0</v>
      </c>
      <c r="M447" s="408">
        <f t="shared" si="18"/>
        <v>0</v>
      </c>
      <c r="N447" s="408">
        <f>SUM(N445:N446)</f>
        <v>0</v>
      </c>
      <c r="O447" s="408">
        <f t="shared" si="18"/>
        <v>0</v>
      </c>
      <c r="P447" s="408">
        <f t="shared" si="18"/>
        <v>31</v>
      </c>
      <c r="Q447" s="433">
        <f t="shared" si="18"/>
        <v>2</v>
      </c>
    </row>
    <row r="448" spans="1:19" ht="27.75" customHeight="1" x14ac:dyDescent="0.15">
      <c r="A448" s="434" t="s">
        <v>606</v>
      </c>
      <c r="B448" s="658"/>
      <c r="E448" s="344"/>
      <c r="F448" s="436"/>
      <c r="G448" s="436"/>
      <c r="H448" s="436"/>
      <c r="I448" s="436"/>
      <c r="J448" s="436"/>
      <c r="K448" s="436"/>
      <c r="L448" s="436"/>
      <c r="M448" s="436"/>
      <c r="N448" s="436"/>
      <c r="O448" s="436"/>
      <c r="P448" s="437"/>
      <c r="Q448" s="437"/>
      <c r="R448" s="437"/>
      <c r="S448" s="436"/>
    </row>
    <row r="449" spans="1:23" ht="39.75" customHeight="1" x14ac:dyDescent="0.15">
      <c r="A449" s="744" t="s">
        <v>607</v>
      </c>
      <c r="B449" s="745"/>
      <c r="C449" s="653" t="s">
        <v>0</v>
      </c>
      <c r="D449" s="656" t="s">
        <v>8</v>
      </c>
      <c r="E449" s="73" t="s">
        <v>9</v>
      </c>
      <c r="F449" s="436"/>
      <c r="G449" s="436"/>
      <c r="H449" s="436"/>
      <c r="I449" s="436"/>
      <c r="J449" s="436"/>
      <c r="K449" s="436"/>
      <c r="L449" s="436"/>
      <c r="M449" s="437"/>
      <c r="N449" s="437"/>
      <c r="O449" s="437"/>
    </row>
    <row r="450" spans="1:23" ht="15" customHeight="1" x14ac:dyDescent="0.2">
      <c r="A450" s="746" t="s">
        <v>608</v>
      </c>
      <c r="B450" s="747"/>
      <c r="C450" s="440">
        <f>[17]B!C981</f>
        <v>0</v>
      </c>
      <c r="D450" s="441">
        <f>[17]B!E981</f>
        <v>0</v>
      </c>
      <c r="E450" s="442"/>
      <c r="F450" s="436"/>
      <c r="G450" s="436"/>
      <c r="H450" s="436"/>
      <c r="I450" s="436"/>
      <c r="J450" s="436"/>
      <c r="K450" s="436"/>
      <c r="L450" s="436"/>
      <c r="M450" s="437"/>
      <c r="N450" s="437"/>
      <c r="O450" s="437"/>
    </row>
    <row r="451" spans="1:23" ht="15" customHeight="1" x14ac:dyDescent="0.2">
      <c r="A451" s="740" t="s">
        <v>609</v>
      </c>
      <c r="B451" s="741"/>
      <c r="C451" s="440">
        <f>[17]B!C2587</f>
        <v>40</v>
      </c>
      <c r="D451" s="441">
        <f>[17]B!E2587</f>
        <v>27</v>
      </c>
      <c r="E451" s="215">
        <f>[17]B!AL2587</f>
        <v>853200</v>
      </c>
      <c r="F451" s="436"/>
      <c r="G451" s="436"/>
      <c r="H451" s="436"/>
      <c r="I451" s="436"/>
      <c r="J451" s="436"/>
      <c r="K451" s="436"/>
      <c r="L451" s="436"/>
      <c r="M451" s="437"/>
      <c r="N451" s="437"/>
      <c r="O451" s="437"/>
    </row>
    <row r="452" spans="1:23" ht="15" customHeight="1" x14ac:dyDescent="0.2">
      <c r="A452" s="740" t="s">
        <v>610</v>
      </c>
      <c r="B452" s="741"/>
      <c r="C452" s="440">
        <f>[17]B!C2596</f>
        <v>0</v>
      </c>
      <c r="D452" s="441">
        <f>[17]B!E2596</f>
        <v>0</v>
      </c>
      <c r="E452" s="443"/>
      <c r="F452" s="436"/>
      <c r="G452" s="436"/>
      <c r="H452" s="436"/>
      <c r="I452" s="436"/>
      <c r="J452" s="436"/>
      <c r="K452" s="436"/>
      <c r="L452" s="436"/>
      <c r="M452" s="437"/>
      <c r="N452" s="437"/>
      <c r="O452" s="437"/>
    </row>
    <row r="453" spans="1:23" ht="15" customHeight="1" x14ac:dyDescent="0.2">
      <c r="A453" s="740" t="s">
        <v>611</v>
      </c>
      <c r="B453" s="741"/>
      <c r="C453" s="440">
        <f>[17]B!C66</f>
        <v>343</v>
      </c>
      <c r="D453" s="441">
        <f>[17]B!E66</f>
        <v>313</v>
      </c>
      <c r="E453" s="215">
        <f>[17]B!AL66</f>
        <v>234750</v>
      </c>
      <c r="F453" s="436"/>
      <c r="G453" s="436"/>
      <c r="H453" s="436"/>
      <c r="I453" s="436"/>
      <c r="J453" s="436"/>
      <c r="K453" s="436"/>
      <c r="L453" s="436"/>
      <c r="M453" s="437"/>
      <c r="N453" s="437"/>
      <c r="O453" s="437"/>
    </row>
    <row r="454" spans="1:23" ht="15" customHeight="1" x14ac:dyDescent="0.2">
      <c r="A454" s="740" t="s">
        <v>612</v>
      </c>
      <c r="B454" s="741"/>
      <c r="C454" s="440">
        <f>[17]B!C72</f>
        <v>0</v>
      </c>
      <c r="D454" s="441">
        <f>[17]B!E72</f>
        <v>0</v>
      </c>
      <c r="E454" s="443"/>
      <c r="F454" s="436"/>
      <c r="G454" s="436"/>
      <c r="H454" s="436"/>
      <c r="I454" s="436"/>
      <c r="J454" s="436"/>
      <c r="K454" s="436"/>
      <c r="L454" s="436"/>
      <c r="M454" s="437"/>
      <c r="N454" s="437"/>
      <c r="O454" s="437"/>
    </row>
    <row r="455" spans="1:23" ht="15" customHeight="1" x14ac:dyDescent="0.2">
      <c r="A455" s="740" t="s">
        <v>613</v>
      </c>
      <c r="B455" s="741"/>
      <c r="C455" s="444">
        <f>[17]B!C67</f>
        <v>107</v>
      </c>
      <c r="D455" s="441">
        <f>[17]B!E67</f>
        <v>107</v>
      </c>
      <c r="E455" s="215">
        <f>[17]B!AL67</f>
        <v>1816860</v>
      </c>
      <c r="F455" s="436"/>
      <c r="G455" s="436"/>
      <c r="H455" s="436"/>
      <c r="I455" s="436"/>
      <c r="J455" s="436"/>
      <c r="K455" s="436"/>
      <c r="L455" s="436"/>
      <c r="M455" s="437"/>
      <c r="N455" s="437"/>
      <c r="O455" s="437"/>
    </row>
    <row r="456" spans="1:23" ht="15" customHeight="1" x14ac:dyDescent="0.2">
      <c r="A456" s="740" t="s">
        <v>614</v>
      </c>
      <c r="B456" s="741"/>
      <c r="C456" s="440">
        <f>[17]B!C68</f>
        <v>135</v>
      </c>
      <c r="D456" s="441">
        <f>[17]B!E68</f>
        <v>129</v>
      </c>
      <c r="E456" s="215">
        <f>[17]B!AL68</f>
        <v>5031000</v>
      </c>
      <c r="F456" s="436"/>
      <c r="G456" s="436"/>
      <c r="H456" s="436"/>
      <c r="I456" s="436"/>
      <c r="J456" s="436"/>
      <c r="K456" s="436"/>
      <c r="L456" s="436"/>
      <c r="M456" s="437"/>
      <c r="N456" s="437"/>
      <c r="O456" s="437"/>
    </row>
    <row r="457" spans="1:23" ht="15" customHeight="1" x14ac:dyDescent="0.2">
      <c r="A457" s="740" t="s">
        <v>615</v>
      </c>
      <c r="B457" s="741"/>
      <c r="C457" s="440">
        <f>[17]B!C70</f>
        <v>0</v>
      </c>
      <c r="D457" s="441">
        <f>[17]B!E70</f>
        <v>0</v>
      </c>
      <c r="E457" s="215">
        <f>[17]B!AL70</f>
        <v>0</v>
      </c>
      <c r="F457" s="445"/>
      <c r="G457" s="445"/>
      <c r="H457" s="445"/>
      <c r="I457" s="445"/>
      <c r="J457" s="445"/>
      <c r="K457" s="445"/>
      <c r="L457" s="445"/>
      <c r="M457" s="445"/>
      <c r="N457" s="445"/>
      <c r="O457" s="445"/>
    </row>
    <row r="458" spans="1:23" ht="15" customHeight="1" x14ac:dyDescent="0.2">
      <c r="A458" s="740" t="s">
        <v>616</v>
      </c>
      <c r="B458" s="741"/>
      <c r="C458" s="444">
        <f>[17]B!C69</f>
        <v>7452</v>
      </c>
      <c r="D458" s="441">
        <f>[17]B!E69</f>
        <v>7452</v>
      </c>
      <c r="E458" s="215">
        <f>[17]B!AL69</f>
        <v>16841520</v>
      </c>
      <c r="F458" s="446"/>
      <c r="G458" s="446"/>
      <c r="H458" s="446"/>
      <c r="I458" s="446"/>
      <c r="J458" s="446"/>
      <c r="K458" s="446"/>
      <c r="L458" s="446"/>
      <c r="M458" s="446"/>
      <c r="N458" s="446"/>
      <c r="O458" s="446"/>
    </row>
    <row r="459" spans="1:23" ht="15" customHeight="1" x14ac:dyDescent="0.2">
      <c r="A459" s="740" t="s">
        <v>617</v>
      </c>
      <c r="B459" s="741"/>
      <c r="C459" s="440">
        <f>[17]B!C2584</f>
        <v>0</v>
      </c>
      <c r="D459" s="441">
        <f>[17]B!E2584</f>
        <v>0</v>
      </c>
      <c r="E459" s="443"/>
      <c r="F459" s="446"/>
      <c r="G459" s="446"/>
      <c r="H459" s="446"/>
      <c r="I459" s="446"/>
      <c r="J459" s="446"/>
      <c r="K459" s="446"/>
      <c r="L459" s="446"/>
      <c r="M459" s="446"/>
      <c r="N459" s="446"/>
      <c r="O459" s="446"/>
    </row>
    <row r="460" spans="1:23" ht="15" customHeight="1" x14ac:dyDescent="0.15">
      <c r="A460" s="742" t="s">
        <v>618</v>
      </c>
      <c r="B460" s="743"/>
      <c r="C460" s="447">
        <f>SUM(C450:C459)</f>
        <v>8077</v>
      </c>
      <c r="D460" s="448">
        <f>SUM(D450:D459)</f>
        <v>8028</v>
      </c>
      <c r="E460" s="449">
        <f>SUM(E450:E459)</f>
        <v>24777330</v>
      </c>
      <c r="F460" s="446"/>
      <c r="G460" s="446"/>
      <c r="H460" s="446"/>
      <c r="I460" s="446"/>
      <c r="J460" s="446"/>
      <c r="K460" s="446"/>
      <c r="L460" s="446"/>
      <c r="M460" s="446"/>
      <c r="N460" s="446"/>
      <c r="O460" s="446"/>
    </row>
    <row r="461" spans="1:23" s="451" customFormat="1" ht="24.95" customHeight="1" x14ac:dyDescent="0.15">
      <c r="A461" s="434" t="s">
        <v>619</v>
      </c>
      <c r="B461" s="450"/>
      <c r="F461" s="5"/>
      <c r="N461" s="452"/>
      <c r="O461" s="452"/>
      <c r="P461" s="452"/>
      <c r="Q461" s="452"/>
      <c r="R461" s="452"/>
      <c r="S461" s="452"/>
      <c r="T461" s="453"/>
      <c r="U461" s="452"/>
      <c r="V461" s="452"/>
      <c r="W461" s="452"/>
    </row>
    <row r="462" spans="1:23" ht="24.75" customHeight="1" x14ac:dyDescent="0.15">
      <c r="A462" s="727" t="s">
        <v>620</v>
      </c>
      <c r="B462" s="728"/>
      <c r="C462" s="653" t="s">
        <v>0</v>
      </c>
      <c r="N462" s="453"/>
      <c r="O462" s="453"/>
      <c r="P462" s="453"/>
      <c r="Q462" s="453"/>
      <c r="R462" s="453"/>
      <c r="S462" s="453"/>
      <c r="T462" s="453"/>
      <c r="U462" s="453"/>
      <c r="V462" s="453"/>
      <c r="W462" s="453"/>
    </row>
    <row r="463" spans="1:23" ht="14.1" customHeight="1" x14ac:dyDescent="0.15">
      <c r="A463" s="729" t="s">
        <v>621</v>
      </c>
      <c r="B463" s="730"/>
      <c r="C463" s="454">
        <v>10810</v>
      </c>
      <c r="D463" s="344"/>
      <c r="E463" s="236"/>
      <c r="H463" s="450"/>
      <c r="I463" s="450"/>
      <c r="J463" s="450"/>
      <c r="K463" s="450"/>
      <c r="L463" s="450"/>
      <c r="M463" s="450"/>
      <c r="N463" s="455"/>
      <c r="O463" s="455"/>
      <c r="P463" s="452"/>
      <c r="Q463" s="453"/>
      <c r="R463" s="453"/>
      <c r="S463" s="453"/>
      <c r="T463" s="453"/>
      <c r="U463" s="453"/>
      <c r="V463" s="453"/>
      <c r="W463" s="453"/>
    </row>
    <row r="464" spans="1:23" ht="24.95" customHeight="1" x14ac:dyDescent="0.15">
      <c r="A464" s="456" t="s">
        <v>622</v>
      </c>
      <c r="B464" s="457"/>
      <c r="C464" s="458"/>
      <c r="D464" s="395"/>
      <c r="E464" s="395"/>
      <c r="F464" s="395"/>
      <c r="G464" s="436"/>
      <c r="H464" s="436"/>
      <c r="I464" s="436"/>
      <c r="J464" s="436"/>
      <c r="K464" s="436"/>
      <c r="L464" s="436"/>
      <c r="M464" s="436"/>
      <c r="N464" s="446"/>
      <c r="O464" s="446"/>
      <c r="P464" s="453"/>
      <c r="Q464" s="453"/>
      <c r="R464" s="453"/>
      <c r="S464" s="453"/>
      <c r="T464" s="453"/>
      <c r="U464" s="453"/>
      <c r="V464" s="453"/>
      <c r="W464" s="453"/>
    </row>
    <row r="465" spans="1:28" ht="21.75" customHeight="1" x14ac:dyDescent="0.15">
      <c r="A465" s="459"/>
      <c r="B465" s="460"/>
      <c r="C465" s="461" t="s">
        <v>0</v>
      </c>
      <c r="D465" s="395"/>
      <c r="E465" s="395"/>
      <c r="F465" s="395"/>
      <c r="G465" s="436"/>
      <c r="H465" s="436"/>
      <c r="I465" s="436"/>
      <c r="J465" s="436"/>
      <c r="K465" s="436"/>
      <c r="L465" s="436"/>
      <c r="M465" s="436"/>
      <c r="N465" s="436"/>
      <c r="O465" s="462"/>
    </row>
    <row r="466" spans="1:28" ht="15" customHeight="1" x14ac:dyDescent="0.15">
      <c r="A466" s="731" t="s">
        <v>623</v>
      </c>
      <c r="B466" s="419" t="s">
        <v>624</v>
      </c>
      <c r="C466" s="464"/>
      <c r="D466" s="465"/>
      <c r="E466" s="395"/>
      <c r="F466" s="395"/>
      <c r="G466" s="436"/>
      <c r="H466" s="436"/>
      <c r="I466" s="436"/>
      <c r="J466" s="436"/>
      <c r="K466" s="436"/>
      <c r="L466" s="436"/>
      <c r="M466" s="436"/>
      <c r="N466" s="436"/>
      <c r="O466" s="462"/>
    </row>
    <row r="467" spans="1:28" ht="15" customHeight="1" x14ac:dyDescent="0.15">
      <c r="A467" s="731"/>
      <c r="B467" s="425" t="s">
        <v>625</v>
      </c>
      <c r="C467" s="466">
        <v>2064</v>
      </c>
      <c r="D467" s="465"/>
      <c r="E467" s="395"/>
      <c r="F467" s="395"/>
      <c r="G467" s="436"/>
      <c r="H467" s="436"/>
      <c r="I467" s="436"/>
      <c r="J467" s="436"/>
      <c r="K467" s="436"/>
      <c r="L467" s="436"/>
      <c r="M467" s="436"/>
      <c r="N467" s="436"/>
      <c r="O467" s="462"/>
    </row>
    <row r="468" spans="1:28" ht="15" customHeight="1" x14ac:dyDescent="0.15">
      <c r="A468" s="732" t="s">
        <v>626</v>
      </c>
      <c r="B468" s="733"/>
      <c r="C468" s="467">
        <v>24685</v>
      </c>
      <c r="D468" s="465"/>
      <c r="E468" s="395"/>
      <c r="F468" s="395"/>
      <c r="G468" s="436"/>
      <c r="H468" s="436"/>
      <c r="I468" s="436"/>
      <c r="J468" s="436"/>
      <c r="K468" s="436"/>
      <c r="L468" s="436"/>
      <c r="M468" s="436"/>
      <c r="N468" s="436"/>
      <c r="O468" s="462"/>
    </row>
    <row r="469" spans="1:28" s="291" customFormat="1" ht="24.95" customHeight="1" x14ac:dyDescent="0.15">
      <c r="A469" s="323" t="s">
        <v>627</v>
      </c>
      <c r="B469" s="468"/>
      <c r="C469" s="469"/>
      <c r="D469" s="469"/>
    </row>
    <row r="470" spans="1:28" ht="12.75" customHeight="1" x14ac:dyDescent="0.15">
      <c r="A470" s="734" t="s">
        <v>628</v>
      </c>
      <c r="B470" s="735"/>
      <c r="C470" s="738" t="s">
        <v>104</v>
      </c>
      <c r="D470" s="714" t="s">
        <v>629</v>
      </c>
      <c r="E470" s="715"/>
      <c r="F470" s="715"/>
      <c r="G470" s="715"/>
      <c r="H470" s="715"/>
      <c r="I470" s="716"/>
      <c r="J470" s="717" t="s">
        <v>504</v>
      </c>
    </row>
    <row r="471" spans="1:28" ht="22.5" customHeight="1" x14ac:dyDescent="0.15">
      <c r="A471" s="736"/>
      <c r="B471" s="737"/>
      <c r="C471" s="739"/>
      <c r="D471" s="470" t="s">
        <v>630</v>
      </c>
      <c r="E471" s="471" t="s">
        <v>631</v>
      </c>
      <c r="F471" s="472" t="s">
        <v>632</v>
      </c>
      <c r="G471" s="472" t="s">
        <v>633</v>
      </c>
      <c r="H471" s="472" t="s">
        <v>634</v>
      </c>
      <c r="I471" s="473" t="s">
        <v>635</v>
      </c>
      <c r="J471" s="718"/>
    </row>
    <row r="472" spans="1:28" ht="15" customHeight="1" x14ac:dyDescent="0.15">
      <c r="A472" s="719" t="s">
        <v>636</v>
      </c>
      <c r="B472" s="720"/>
      <c r="C472" s="474">
        <f>SUM(D472:I472)</f>
        <v>0</v>
      </c>
      <c r="D472" s="475"/>
      <c r="E472" s="476"/>
      <c r="F472" s="476"/>
      <c r="G472" s="476"/>
      <c r="H472" s="476"/>
      <c r="I472" s="477"/>
      <c r="J472" s="478"/>
      <c r="K472" s="308" t="str">
        <f>AA472</f>
        <v/>
      </c>
      <c r="L472" s="436"/>
      <c r="M472" s="436"/>
      <c r="N472" s="436"/>
      <c r="O472" s="436"/>
      <c r="P472" s="437"/>
      <c r="Q472" s="437"/>
      <c r="R472" s="437"/>
      <c r="AA472" s="377" t="str">
        <f>IF(J472&gt;C472,"Error: Las actividades totales son menores que las realizadas en beneficiarios","")</f>
        <v/>
      </c>
      <c r="AB472" s="377">
        <f>IF(J472&gt;C472,1,0)</f>
        <v>0</v>
      </c>
    </row>
    <row r="473" spans="1:28" ht="15" customHeight="1" x14ac:dyDescent="0.15">
      <c r="A473" s="721" t="s">
        <v>637</v>
      </c>
      <c r="B473" s="722"/>
      <c r="C473" s="441">
        <f>SUM(D473:I473)</f>
        <v>0</v>
      </c>
      <c r="D473" s="479"/>
      <c r="E473" s="480"/>
      <c r="F473" s="480"/>
      <c r="G473" s="480"/>
      <c r="H473" s="480"/>
      <c r="I473" s="481"/>
      <c r="J473" s="482"/>
      <c r="K473" s="308" t="str">
        <f>AA473</f>
        <v/>
      </c>
      <c r="AA473" s="377" t="str">
        <f>IF(J473&gt;C473,"Error: Las actividades totales son menores que las realizadas en beneficiarios","")</f>
        <v/>
      </c>
      <c r="AB473" s="377">
        <f>IF(J473&gt;C473,1,0)</f>
        <v>0</v>
      </c>
    </row>
    <row r="474" spans="1:28" ht="15" customHeight="1" x14ac:dyDescent="0.15">
      <c r="A474" s="723" t="s">
        <v>638</v>
      </c>
      <c r="B474" s="724"/>
      <c r="C474" s="483">
        <f>SUM(D474:E474)</f>
        <v>0</v>
      </c>
      <c r="D474" s="484"/>
      <c r="E474" s="485"/>
      <c r="F474" s="486"/>
      <c r="G474" s="486"/>
      <c r="H474" s="486"/>
      <c r="I474" s="487"/>
      <c r="J474" s="488"/>
      <c r="K474" s="308" t="str">
        <f>AA474</f>
        <v/>
      </c>
      <c r="AA474" s="377" t="str">
        <f>IF(J474&gt;C474,"Error: Las actividades totales son menores que las realizadas en beneficiarios","")</f>
        <v/>
      </c>
      <c r="AB474" s="377">
        <f>IF(J474&gt;C474,1,0)</f>
        <v>0</v>
      </c>
    </row>
    <row r="475" spans="1:28" ht="24.95" customHeight="1" x14ac:dyDescent="0.15">
      <c r="A475" s="323" t="s">
        <v>639</v>
      </c>
      <c r="B475" s="489"/>
      <c r="C475" s="490"/>
      <c r="D475" s="490"/>
      <c r="E475" s="490"/>
      <c r="F475" s="490"/>
      <c r="G475" s="490"/>
      <c r="H475" s="490"/>
      <c r="I475" s="490"/>
      <c r="J475" s="490"/>
      <c r="K475" s="490"/>
    </row>
    <row r="476" spans="1:28" ht="39.950000000000003" customHeight="1" x14ac:dyDescent="0.15">
      <c r="A476" s="725" t="s">
        <v>640</v>
      </c>
      <c r="B476" s="726"/>
      <c r="C476" s="491" t="s">
        <v>0</v>
      </c>
      <c r="D476" s="654" t="s">
        <v>641</v>
      </c>
      <c r="E476" s="492" t="s">
        <v>642</v>
      </c>
      <c r="F476" s="368"/>
      <c r="G476" s="368"/>
      <c r="H476" s="368"/>
      <c r="L476" s="5" t="s">
        <v>643</v>
      </c>
    </row>
    <row r="477" spans="1:28" ht="15" customHeight="1" x14ac:dyDescent="0.15">
      <c r="A477" s="701" t="s">
        <v>644</v>
      </c>
      <c r="B477" s="493" t="s">
        <v>645</v>
      </c>
      <c r="C477" s="494">
        <v>229</v>
      </c>
      <c r="D477" s="495">
        <v>228</v>
      </c>
      <c r="E477" s="495"/>
      <c r="F477" s="236" t="str">
        <f>AA477</f>
        <v/>
      </c>
      <c r="G477" s="368"/>
      <c r="H477" s="368"/>
      <c r="AA477" s="377" t="str">
        <f>IF(D477&gt;C477,"Error: Las actividades totales son menores que las realizadas en beneficiarios","")</f>
        <v/>
      </c>
      <c r="AB477" s="377">
        <f>IF(D477&gt;C477,1,0)</f>
        <v>0</v>
      </c>
    </row>
    <row r="478" spans="1:28" ht="15" customHeight="1" x14ac:dyDescent="0.15">
      <c r="A478" s="702"/>
      <c r="B478" s="496" t="s">
        <v>646</v>
      </c>
      <c r="C478" s="497"/>
      <c r="D478" s="498"/>
      <c r="E478" s="498"/>
      <c r="F478" s="236" t="str">
        <f>AA478</f>
        <v/>
      </c>
      <c r="G478" s="368"/>
      <c r="H478" s="368"/>
      <c r="AA478" s="377" t="str">
        <f>IF(D478&gt;C478,"Error: Las actividades totales son menores que las realizadas en beneficiarios","")</f>
        <v/>
      </c>
      <c r="AB478" s="377">
        <f>IF(D478&gt;C478,1,0)</f>
        <v>0</v>
      </c>
    </row>
    <row r="479" spans="1:28" ht="15" customHeight="1" x14ac:dyDescent="0.15">
      <c r="A479" s="703"/>
      <c r="B479" s="499" t="s">
        <v>647</v>
      </c>
      <c r="C479" s="500"/>
      <c r="D479" s="501"/>
      <c r="E479" s="501"/>
      <c r="F479" s="236" t="str">
        <f>AA479</f>
        <v/>
      </c>
      <c r="G479" s="368"/>
      <c r="H479" s="368"/>
      <c r="AA479" s="377" t="str">
        <f>IF(D479&gt;C479,"Error: Las actividades totales son menores que las realizadas en beneficiarios","")</f>
        <v/>
      </c>
      <c r="AB479" s="377">
        <f>IF(D479&gt;C479,1,0)</f>
        <v>0</v>
      </c>
    </row>
    <row r="480" spans="1:28" ht="24.95" customHeight="1" x14ac:dyDescent="0.15">
      <c r="A480" s="502" t="s">
        <v>648</v>
      </c>
      <c r="B480" s="503"/>
      <c r="C480" s="504"/>
      <c r="D480" s="505"/>
      <c r="E480" s="505"/>
    </row>
    <row r="481" spans="1:13" ht="18.75" customHeight="1" x14ac:dyDescent="0.15">
      <c r="A481" s="704" t="s">
        <v>649</v>
      </c>
      <c r="B481" s="705"/>
      <c r="C481" s="506" t="s">
        <v>104</v>
      </c>
    </row>
    <row r="482" spans="1:13" ht="15" customHeight="1" x14ac:dyDescent="0.15">
      <c r="A482" s="706" t="s">
        <v>650</v>
      </c>
      <c r="B482" s="707"/>
      <c r="C482" s="507">
        <f>[17]B!C2937</f>
        <v>0</v>
      </c>
    </row>
    <row r="483" spans="1:13" ht="15" customHeight="1" x14ac:dyDescent="0.15">
      <c r="A483" s="708" t="s">
        <v>651</v>
      </c>
      <c r="B483" s="709"/>
      <c r="C483" s="508">
        <f>[17]B!C2938</f>
        <v>0</v>
      </c>
    </row>
    <row r="485" spans="1:13" ht="23.25" customHeight="1" x14ac:dyDescent="0.2">
      <c r="A485" s="509" t="s">
        <v>652</v>
      </c>
      <c r="B485" s="510"/>
      <c r="C485" s="511"/>
      <c r="D485" s="511"/>
    </row>
    <row r="486" spans="1:13" ht="23.25" customHeight="1" x14ac:dyDescent="0.15">
      <c r="A486" s="710" t="s">
        <v>653</v>
      </c>
      <c r="B486" s="711"/>
      <c r="C486" s="512" t="s">
        <v>654</v>
      </c>
      <c r="D486" s="512" t="s">
        <v>655</v>
      </c>
    </row>
    <row r="487" spans="1:13" ht="12.75" customHeight="1" x14ac:dyDescent="0.15">
      <c r="A487" s="712" t="s">
        <v>656</v>
      </c>
      <c r="B487" s="713"/>
      <c r="C487" s="464">
        <v>3</v>
      </c>
      <c r="D487" s="464">
        <v>5</v>
      </c>
    </row>
    <row r="488" spans="1:13" ht="12.75" customHeight="1" x14ac:dyDescent="0.15">
      <c r="A488" s="697" t="s">
        <v>657</v>
      </c>
      <c r="B488" s="698"/>
      <c r="C488" s="513"/>
      <c r="D488" s="513"/>
    </row>
    <row r="489" spans="1:13" ht="12.75" customHeight="1" x14ac:dyDescent="0.15">
      <c r="A489" s="697" t="s">
        <v>658</v>
      </c>
      <c r="B489" s="698"/>
      <c r="C489" s="513"/>
      <c r="D489" s="513">
        <v>6</v>
      </c>
    </row>
    <row r="490" spans="1:13" ht="12.75" customHeight="1" x14ac:dyDescent="0.15">
      <c r="A490" s="697" t="s">
        <v>659</v>
      </c>
      <c r="B490" s="698"/>
      <c r="C490" s="513"/>
      <c r="D490" s="513">
        <v>2</v>
      </c>
    </row>
    <row r="491" spans="1:13" ht="12.75" customHeight="1" x14ac:dyDescent="0.15">
      <c r="A491" s="697" t="s">
        <v>660</v>
      </c>
      <c r="B491" s="698"/>
      <c r="C491" s="513">
        <v>3</v>
      </c>
      <c r="D491" s="513">
        <v>12</v>
      </c>
    </row>
    <row r="492" spans="1:13" ht="12.75" customHeight="1" x14ac:dyDescent="0.15">
      <c r="A492" s="697" t="s">
        <v>661</v>
      </c>
      <c r="B492" s="698"/>
      <c r="C492" s="514">
        <v>2</v>
      </c>
      <c r="D492" s="513">
        <v>10</v>
      </c>
    </row>
    <row r="493" spans="1:13" ht="12.75" customHeight="1" x14ac:dyDescent="0.15">
      <c r="A493" s="699" t="s">
        <v>662</v>
      </c>
      <c r="B493" s="700"/>
      <c r="C493" s="466">
        <v>11</v>
      </c>
      <c r="D493" s="466">
        <v>239</v>
      </c>
    </row>
    <row r="495" spans="1:13" ht="12.75" x14ac:dyDescent="0.2">
      <c r="A495" s="509" t="s">
        <v>663</v>
      </c>
      <c r="B495" s="515"/>
    </row>
    <row r="496" spans="1:13" ht="50.25" customHeight="1" x14ac:dyDescent="0.15">
      <c r="A496" s="688" t="s">
        <v>572</v>
      </c>
      <c r="B496" s="689"/>
      <c r="C496" s="692" t="s">
        <v>0</v>
      </c>
      <c r="D496" s="692" t="s">
        <v>573</v>
      </c>
      <c r="E496" s="694" t="s">
        <v>664</v>
      </c>
      <c r="F496" s="695"/>
      <c r="G496" s="694" t="s">
        <v>665</v>
      </c>
      <c r="H496" s="696"/>
      <c r="I496" s="695"/>
      <c r="J496" s="352" t="s">
        <v>576</v>
      </c>
      <c r="K496" s="352" t="s">
        <v>577</v>
      </c>
      <c r="L496" s="352" t="s">
        <v>578</v>
      </c>
      <c r="M496" s="369" t="s">
        <v>578</v>
      </c>
    </row>
    <row r="497" spans="1:13" ht="54.75" customHeight="1" x14ac:dyDescent="0.15">
      <c r="A497" s="690"/>
      <c r="B497" s="691"/>
      <c r="C497" s="693"/>
      <c r="D497" s="693"/>
      <c r="E497" s="516" t="s">
        <v>666</v>
      </c>
      <c r="F497" s="516" t="s">
        <v>667</v>
      </c>
      <c r="G497" s="517" t="s">
        <v>668</v>
      </c>
      <c r="H497" s="517" t="s">
        <v>669</v>
      </c>
      <c r="I497" s="518" t="s">
        <v>670</v>
      </c>
      <c r="J497" s="516" t="s">
        <v>666</v>
      </c>
      <c r="K497" s="516" t="s">
        <v>667</v>
      </c>
      <c r="L497" s="516" t="s">
        <v>666</v>
      </c>
      <c r="M497" s="516" t="s">
        <v>667</v>
      </c>
    </row>
    <row r="498" spans="1:13" ht="15" customHeight="1" x14ac:dyDescent="0.15">
      <c r="A498" s="686" t="s">
        <v>195</v>
      </c>
      <c r="B498" s="687" t="s">
        <v>195</v>
      </c>
      <c r="C498" s="519">
        <f>SUM(E498:F498)</f>
        <v>0</v>
      </c>
      <c r="D498" s="520"/>
      <c r="E498" s="520"/>
      <c r="F498" s="520"/>
      <c r="G498" s="520"/>
      <c r="H498" s="520"/>
      <c r="I498" s="520"/>
      <c r="J498" s="520"/>
      <c r="K498" s="520"/>
      <c r="L498" s="520"/>
      <c r="M498" s="520"/>
    </row>
    <row r="499" spans="1:13" ht="15" customHeight="1" x14ac:dyDescent="0.15">
      <c r="A499" s="686" t="s">
        <v>197</v>
      </c>
      <c r="B499" s="687" t="s">
        <v>197</v>
      </c>
      <c r="C499" s="519">
        <f>SUM(E499:F499)</f>
        <v>0</v>
      </c>
      <c r="D499" s="520"/>
      <c r="E499" s="520"/>
      <c r="F499" s="520"/>
      <c r="G499" s="520"/>
      <c r="H499" s="520"/>
      <c r="I499" s="520"/>
      <c r="J499" s="520"/>
      <c r="K499" s="520"/>
      <c r="L499" s="520"/>
      <c r="M499" s="520"/>
    </row>
    <row r="500" spans="1:13" ht="15" customHeight="1" x14ac:dyDescent="0.15">
      <c r="A500" s="686" t="s">
        <v>201</v>
      </c>
      <c r="B500" s="687"/>
      <c r="C500" s="519">
        <f>SUM(E500:F500)</f>
        <v>0</v>
      </c>
      <c r="D500" s="520"/>
      <c r="E500" s="520"/>
      <c r="F500" s="520"/>
      <c r="G500" s="520"/>
      <c r="H500" s="520"/>
      <c r="I500" s="520"/>
      <c r="J500" s="520"/>
      <c r="K500" s="520"/>
      <c r="L500" s="520"/>
      <c r="M500" s="520"/>
    </row>
    <row r="501" spans="1:13" ht="15" customHeight="1" x14ac:dyDescent="0.15">
      <c r="A501" s="686" t="s">
        <v>207</v>
      </c>
      <c r="B501" s="687"/>
      <c r="C501" s="519">
        <f>SUM(E501:F501)</f>
        <v>0</v>
      </c>
      <c r="D501" s="520"/>
      <c r="E501" s="520"/>
      <c r="F501" s="520"/>
      <c r="G501" s="520"/>
      <c r="H501" s="520"/>
      <c r="I501" s="520"/>
      <c r="J501" s="520"/>
      <c r="K501" s="520"/>
      <c r="L501" s="520"/>
      <c r="M501" s="520"/>
    </row>
    <row r="502" spans="1:13" ht="15" customHeight="1" x14ac:dyDescent="0.15">
      <c r="A502" s="686" t="s">
        <v>227</v>
      </c>
      <c r="B502" s="687"/>
      <c r="C502" s="519">
        <f>SUM(E502:F502)</f>
        <v>0</v>
      </c>
      <c r="D502" s="520"/>
      <c r="E502" s="520"/>
      <c r="F502" s="520"/>
      <c r="G502" s="520"/>
      <c r="H502" s="520"/>
      <c r="I502" s="520"/>
      <c r="J502" s="520"/>
      <c r="K502" s="520"/>
      <c r="L502" s="520"/>
      <c r="M502" s="520"/>
    </row>
    <row r="503" spans="1:13" ht="15" customHeight="1" x14ac:dyDescent="0.15">
      <c r="A503" s="652"/>
      <c r="B503" s="651" t="s">
        <v>671</v>
      </c>
      <c r="C503" s="519">
        <f t="shared" ref="C503:I503" si="19">SUM(C498:C502)</f>
        <v>0</v>
      </c>
      <c r="D503" s="519">
        <f t="shared" si="19"/>
        <v>0</v>
      </c>
      <c r="E503" s="519">
        <f t="shared" si="19"/>
        <v>0</v>
      </c>
      <c r="F503" s="519">
        <f t="shared" si="19"/>
        <v>0</v>
      </c>
      <c r="G503" s="519">
        <f t="shared" si="19"/>
        <v>0</v>
      </c>
      <c r="H503" s="519">
        <f t="shared" si="19"/>
        <v>0</v>
      </c>
      <c r="I503" s="519">
        <f t="shared" si="19"/>
        <v>0</v>
      </c>
      <c r="J503" s="519">
        <f>SUM(J498:J502)</f>
        <v>0</v>
      </c>
      <c r="K503" s="519">
        <f t="shared" ref="K503" si="20">SUM(K498:K502)</f>
        <v>0</v>
      </c>
      <c r="L503" s="519">
        <f>SUM(L498:L502)</f>
        <v>0</v>
      </c>
      <c r="M503" s="519">
        <f t="shared" ref="M503" si="21">SUM(M498:M502)</f>
        <v>0</v>
      </c>
    </row>
    <row r="504" spans="1:13" ht="24" customHeight="1" x14ac:dyDescent="0.15">
      <c r="A504" s="676" t="s">
        <v>672</v>
      </c>
      <c r="B504" s="677"/>
      <c r="C504" s="519">
        <f>SUM(E504:F504)</f>
        <v>0</v>
      </c>
      <c r="D504" s="520"/>
      <c r="E504" s="520"/>
      <c r="F504" s="520"/>
      <c r="G504" s="520"/>
      <c r="H504" s="520"/>
      <c r="I504" s="520"/>
      <c r="J504" s="520"/>
      <c r="K504" s="520"/>
      <c r="L504" s="520"/>
      <c r="M504" s="520"/>
    </row>
    <row r="505" spans="1:13" ht="15" customHeight="1" x14ac:dyDescent="0.15">
      <c r="A505" s="676" t="s">
        <v>673</v>
      </c>
      <c r="B505" s="677"/>
      <c r="C505" s="519">
        <f>SUM(E505:F505)</f>
        <v>0</v>
      </c>
      <c r="D505" s="520"/>
      <c r="E505" s="520"/>
      <c r="F505" s="520"/>
      <c r="G505" s="520"/>
      <c r="H505" s="520"/>
      <c r="I505" s="520"/>
      <c r="J505" s="520"/>
      <c r="K505" s="520"/>
      <c r="L505" s="520"/>
      <c r="M505" s="520"/>
    </row>
    <row r="506" spans="1:13" ht="15" customHeight="1" x14ac:dyDescent="0.15">
      <c r="A506" s="676" t="s">
        <v>674</v>
      </c>
      <c r="B506" s="677"/>
      <c r="C506" s="519">
        <f>SUM(E506:F506)</f>
        <v>0</v>
      </c>
      <c r="D506" s="520"/>
      <c r="E506" s="520"/>
      <c r="F506" s="520"/>
      <c r="G506" s="520"/>
      <c r="H506" s="520"/>
      <c r="I506" s="520"/>
      <c r="J506" s="520"/>
      <c r="K506" s="520"/>
      <c r="L506" s="520"/>
      <c r="M506" s="520"/>
    </row>
    <row r="507" spans="1:13" ht="15" customHeight="1" x14ac:dyDescent="0.15">
      <c r="A507" s="676" t="s">
        <v>675</v>
      </c>
      <c r="B507" s="677"/>
      <c r="C507" s="519">
        <f>SUM(E507:F507)</f>
        <v>0</v>
      </c>
      <c r="D507" s="520"/>
      <c r="E507" s="520"/>
      <c r="F507" s="520"/>
      <c r="G507" s="520"/>
      <c r="H507" s="520"/>
      <c r="I507" s="520"/>
      <c r="J507" s="520"/>
      <c r="K507" s="520"/>
      <c r="L507" s="520"/>
      <c r="M507" s="520"/>
    </row>
    <row r="508" spans="1:13" ht="15" customHeight="1" x14ac:dyDescent="0.15">
      <c r="A508" s="684" t="s">
        <v>676</v>
      </c>
      <c r="B508" s="685"/>
      <c r="C508" s="519">
        <f t="shared" ref="C508:M508" si="22">SUM(C504:C507)</f>
        <v>0</v>
      </c>
      <c r="D508" s="519">
        <f t="shared" si="22"/>
        <v>0</v>
      </c>
      <c r="E508" s="519">
        <f t="shared" si="22"/>
        <v>0</v>
      </c>
      <c r="F508" s="519">
        <f t="shared" si="22"/>
        <v>0</v>
      </c>
      <c r="G508" s="519">
        <f t="shared" si="22"/>
        <v>0</v>
      </c>
      <c r="H508" s="519">
        <f t="shared" si="22"/>
        <v>0</v>
      </c>
      <c r="I508" s="519">
        <f t="shared" si="22"/>
        <v>0</v>
      </c>
      <c r="J508" s="519">
        <f t="shared" si="22"/>
        <v>0</v>
      </c>
      <c r="K508" s="519">
        <f t="shared" si="22"/>
        <v>0</v>
      </c>
      <c r="L508" s="519">
        <f t="shared" si="22"/>
        <v>0</v>
      </c>
      <c r="M508" s="519">
        <f t="shared" si="22"/>
        <v>0</v>
      </c>
    </row>
    <row r="509" spans="1:13" ht="15" customHeight="1" x14ac:dyDescent="0.15">
      <c r="A509" s="676" t="s">
        <v>677</v>
      </c>
      <c r="B509" s="677"/>
      <c r="C509" s="519">
        <f t="shared" ref="C509" si="23">SUM(E509:F509)</f>
        <v>0</v>
      </c>
      <c r="D509" s="520"/>
      <c r="E509" s="520"/>
      <c r="F509" s="520"/>
      <c r="G509" s="520"/>
      <c r="H509" s="520"/>
      <c r="I509" s="520"/>
      <c r="J509" s="520"/>
      <c r="K509" s="520"/>
      <c r="L509" s="520"/>
      <c r="M509" s="520"/>
    </row>
    <row r="510" spans="1:13" ht="15" customHeight="1" x14ac:dyDescent="0.15">
      <c r="A510" s="676" t="s">
        <v>678</v>
      </c>
      <c r="B510" s="677"/>
      <c r="C510" s="519">
        <f>SUM(E510:F510)</f>
        <v>0</v>
      </c>
      <c r="D510" s="520"/>
      <c r="E510" s="520"/>
      <c r="F510" s="520"/>
      <c r="G510" s="520"/>
      <c r="H510" s="520"/>
      <c r="I510" s="520"/>
      <c r="J510" s="520"/>
      <c r="K510" s="520"/>
      <c r="L510" s="520"/>
      <c r="M510" s="520"/>
    </row>
    <row r="511" spans="1:13" ht="15" customHeight="1" x14ac:dyDescent="0.15">
      <c r="A511" s="676" t="s">
        <v>679</v>
      </c>
      <c r="B511" s="677"/>
      <c r="C511" s="519">
        <f>SUM(E511:F511)</f>
        <v>0</v>
      </c>
      <c r="D511" s="520"/>
      <c r="E511" s="520"/>
      <c r="F511" s="520"/>
      <c r="G511" s="520"/>
      <c r="H511" s="520"/>
      <c r="I511" s="520"/>
      <c r="J511" s="520"/>
      <c r="K511" s="520"/>
      <c r="L511" s="520"/>
      <c r="M511" s="520"/>
    </row>
    <row r="512" spans="1:13" ht="15" customHeight="1" x14ac:dyDescent="0.15">
      <c r="A512" s="652"/>
      <c r="B512" s="524" t="s">
        <v>680</v>
      </c>
      <c r="C512" s="519">
        <f t="shared" ref="C512:M512" si="24">SUM(C509:C511)</f>
        <v>0</v>
      </c>
      <c r="D512" s="519">
        <f t="shared" si="24"/>
        <v>0</v>
      </c>
      <c r="E512" s="519">
        <f t="shared" si="24"/>
        <v>0</v>
      </c>
      <c r="F512" s="519">
        <f t="shared" si="24"/>
        <v>0</v>
      </c>
      <c r="G512" s="519">
        <f t="shared" si="24"/>
        <v>0</v>
      </c>
      <c r="H512" s="519">
        <f t="shared" si="24"/>
        <v>0</v>
      </c>
      <c r="I512" s="519">
        <f t="shared" si="24"/>
        <v>0</v>
      </c>
      <c r="J512" s="519">
        <f t="shared" si="24"/>
        <v>0</v>
      </c>
      <c r="K512" s="519">
        <f t="shared" si="24"/>
        <v>0</v>
      </c>
      <c r="L512" s="519">
        <f t="shared" si="24"/>
        <v>0</v>
      </c>
      <c r="M512" s="519">
        <f t="shared" si="24"/>
        <v>0</v>
      </c>
    </row>
    <row r="513" spans="1:13" ht="15" customHeight="1" x14ac:dyDescent="0.15">
      <c r="A513" s="676" t="s">
        <v>681</v>
      </c>
      <c r="B513" s="677"/>
      <c r="C513" s="519">
        <f>SUM(E513:F513)</f>
        <v>0</v>
      </c>
      <c r="D513" s="520"/>
      <c r="E513" s="520"/>
      <c r="F513" s="520"/>
      <c r="G513" s="520"/>
      <c r="H513" s="520"/>
      <c r="I513" s="520"/>
      <c r="J513" s="520"/>
      <c r="K513" s="520"/>
      <c r="L513" s="520"/>
      <c r="M513" s="520"/>
    </row>
    <row r="514" spans="1:13" ht="15" customHeight="1" x14ac:dyDescent="0.15">
      <c r="A514" s="678" t="s">
        <v>682</v>
      </c>
      <c r="B514" s="679"/>
      <c r="C514" s="519">
        <f>SUM(E514:F514)</f>
        <v>0</v>
      </c>
      <c r="D514" s="520"/>
      <c r="E514" s="520"/>
      <c r="F514" s="520"/>
      <c r="G514" s="520"/>
      <c r="H514" s="520"/>
      <c r="I514" s="520"/>
      <c r="J514" s="520"/>
      <c r="K514" s="520"/>
      <c r="L514" s="520"/>
      <c r="M514" s="520"/>
    </row>
    <row r="515" spans="1:13" ht="15" customHeight="1" x14ac:dyDescent="0.15">
      <c r="A515" s="676" t="s">
        <v>683</v>
      </c>
      <c r="B515" s="677"/>
      <c r="C515" s="519">
        <f>SUM(E515:F515)</f>
        <v>0</v>
      </c>
      <c r="D515" s="520"/>
      <c r="E515" s="520"/>
      <c r="F515" s="520"/>
      <c r="G515" s="520"/>
      <c r="H515" s="520"/>
      <c r="I515" s="520"/>
      <c r="J515" s="520"/>
      <c r="K515" s="520"/>
      <c r="L515" s="520"/>
      <c r="M515" s="520"/>
    </row>
    <row r="516" spans="1:13" ht="15" customHeight="1" x14ac:dyDescent="0.15">
      <c r="A516" s="652"/>
      <c r="B516" s="524" t="s">
        <v>684</v>
      </c>
      <c r="C516" s="519">
        <f>SUM(C513:C515)</f>
        <v>0</v>
      </c>
      <c r="D516" s="519">
        <f t="shared" ref="D516:F516" si="25">SUM(D513:D515)</f>
        <v>0</v>
      </c>
      <c r="E516" s="519">
        <f t="shared" si="25"/>
        <v>0</v>
      </c>
      <c r="F516" s="519">
        <f t="shared" si="25"/>
        <v>0</v>
      </c>
      <c r="G516" s="519">
        <f>SUM(G513:G515)</f>
        <v>0</v>
      </c>
      <c r="H516" s="519">
        <f>SUM(H513:H515)</f>
        <v>0</v>
      </c>
      <c r="I516" s="519">
        <f>SUM(I513:I515)</f>
        <v>0</v>
      </c>
      <c r="J516" s="519">
        <f t="shared" ref="J516:M516" si="26">SUM(J513:J515)</f>
        <v>0</v>
      </c>
      <c r="K516" s="519">
        <f t="shared" si="26"/>
        <v>0</v>
      </c>
      <c r="L516" s="519">
        <f t="shared" si="26"/>
        <v>0</v>
      </c>
      <c r="M516" s="519">
        <f t="shared" si="26"/>
        <v>0</v>
      </c>
    </row>
    <row r="517" spans="1:13" ht="15" customHeight="1" x14ac:dyDescent="0.15">
      <c r="A517" s="682" t="s">
        <v>685</v>
      </c>
      <c r="B517" s="683" t="s">
        <v>46</v>
      </c>
      <c r="C517" s="519">
        <f t="shared" ref="C517:C524" si="27">SUM(E517:F517)</f>
        <v>0</v>
      </c>
      <c r="D517" s="520"/>
      <c r="E517" s="520"/>
      <c r="F517" s="520"/>
      <c r="G517" s="520"/>
      <c r="H517" s="520"/>
      <c r="I517" s="520"/>
      <c r="J517" s="520"/>
      <c r="K517" s="520"/>
      <c r="L517" s="520"/>
      <c r="M517" s="520"/>
    </row>
    <row r="518" spans="1:13" ht="15" customHeight="1" x14ac:dyDescent="0.15">
      <c r="A518" s="682" t="s">
        <v>686</v>
      </c>
      <c r="B518" s="683" t="s">
        <v>686</v>
      </c>
      <c r="C518" s="519">
        <f t="shared" si="27"/>
        <v>0</v>
      </c>
      <c r="D518" s="520"/>
      <c r="E518" s="520"/>
      <c r="F518" s="520"/>
      <c r="G518" s="520"/>
      <c r="H518" s="520"/>
      <c r="I518" s="520"/>
      <c r="J518" s="520"/>
      <c r="K518" s="520"/>
      <c r="L518" s="520"/>
      <c r="M518" s="520"/>
    </row>
    <row r="519" spans="1:13" ht="15" customHeight="1" x14ac:dyDescent="0.15">
      <c r="A519" s="682" t="s">
        <v>687</v>
      </c>
      <c r="B519" s="683" t="s">
        <v>687</v>
      </c>
      <c r="C519" s="519">
        <f t="shared" si="27"/>
        <v>0</v>
      </c>
      <c r="D519" s="520"/>
      <c r="E519" s="520"/>
      <c r="F519" s="520"/>
      <c r="G519" s="520"/>
      <c r="H519" s="520"/>
      <c r="I519" s="520"/>
      <c r="J519" s="520"/>
      <c r="K519" s="520"/>
      <c r="L519" s="520"/>
      <c r="M519" s="520"/>
    </row>
    <row r="520" spans="1:13" ht="15" customHeight="1" x14ac:dyDescent="0.15">
      <c r="A520" s="680" t="s">
        <v>49</v>
      </c>
      <c r="B520" s="681"/>
      <c r="C520" s="519">
        <f t="shared" si="27"/>
        <v>0</v>
      </c>
      <c r="D520" s="520"/>
      <c r="E520" s="520"/>
      <c r="F520" s="520"/>
      <c r="G520" s="520"/>
      <c r="H520" s="520"/>
      <c r="I520" s="520"/>
      <c r="J520" s="520"/>
      <c r="K520" s="520"/>
      <c r="L520" s="520"/>
      <c r="M520" s="520"/>
    </row>
    <row r="521" spans="1:13" ht="15" customHeight="1" x14ac:dyDescent="0.15">
      <c r="A521" s="680" t="s">
        <v>89</v>
      </c>
      <c r="B521" s="681" t="s">
        <v>89</v>
      </c>
      <c r="C521" s="519">
        <f t="shared" si="27"/>
        <v>0</v>
      </c>
      <c r="D521" s="520"/>
      <c r="E521" s="520"/>
      <c r="F521" s="520"/>
      <c r="G521" s="520"/>
      <c r="H521" s="520"/>
      <c r="I521" s="520"/>
      <c r="J521" s="520"/>
      <c r="K521" s="520"/>
      <c r="L521" s="520"/>
      <c r="M521" s="520"/>
    </row>
    <row r="522" spans="1:13" ht="15" customHeight="1" x14ac:dyDescent="0.15">
      <c r="A522" s="676" t="s">
        <v>71</v>
      </c>
      <c r="B522" s="677"/>
      <c r="C522" s="519">
        <f t="shared" si="27"/>
        <v>0</v>
      </c>
      <c r="D522" s="520"/>
      <c r="E522" s="520"/>
      <c r="F522" s="520"/>
      <c r="G522" s="520"/>
      <c r="H522" s="520"/>
      <c r="I522" s="520"/>
      <c r="J522" s="520"/>
      <c r="K522" s="520"/>
      <c r="L522" s="520"/>
      <c r="M522" s="520"/>
    </row>
    <row r="523" spans="1:13" ht="24" customHeight="1" x14ac:dyDescent="0.15">
      <c r="A523" s="680" t="s">
        <v>688</v>
      </c>
      <c r="B523" s="681" t="s">
        <v>688</v>
      </c>
      <c r="C523" s="519">
        <f t="shared" si="27"/>
        <v>0</v>
      </c>
      <c r="D523" s="520"/>
      <c r="E523" s="520"/>
      <c r="F523" s="520"/>
      <c r="G523" s="520"/>
      <c r="H523" s="520"/>
      <c r="I523" s="520"/>
      <c r="J523" s="520"/>
      <c r="K523" s="520"/>
      <c r="L523" s="520"/>
      <c r="M523" s="520"/>
    </row>
    <row r="524" spans="1:13" ht="15" customHeight="1" x14ac:dyDescent="0.15">
      <c r="A524" s="680" t="s">
        <v>67</v>
      </c>
      <c r="B524" s="681" t="s">
        <v>67</v>
      </c>
      <c r="C524" s="519">
        <f t="shared" si="27"/>
        <v>0</v>
      </c>
      <c r="D524" s="520"/>
      <c r="E524" s="520"/>
      <c r="F524" s="520"/>
      <c r="G524" s="520"/>
      <c r="H524" s="520"/>
      <c r="I524" s="520"/>
      <c r="J524" s="520"/>
      <c r="K524" s="520"/>
      <c r="L524" s="520"/>
      <c r="M524" s="520"/>
    </row>
    <row r="525" spans="1:13" ht="15" customHeight="1" x14ac:dyDescent="0.15">
      <c r="A525" s="650"/>
      <c r="B525" s="524" t="s">
        <v>689</v>
      </c>
      <c r="C525" s="519">
        <f>SUM(C517:C524)</f>
        <v>0</v>
      </c>
      <c r="D525" s="519">
        <f>SUM(D517:D524)</f>
        <v>0</v>
      </c>
      <c r="E525" s="519">
        <f t="shared" ref="E525:M525" si="28">SUM(E517:E524)</f>
        <v>0</v>
      </c>
      <c r="F525" s="519">
        <f t="shared" si="28"/>
        <v>0</v>
      </c>
      <c r="G525" s="519">
        <f t="shared" si="28"/>
        <v>0</v>
      </c>
      <c r="H525" s="519">
        <f t="shared" si="28"/>
        <v>0</v>
      </c>
      <c r="I525" s="519">
        <f t="shared" si="28"/>
        <v>0</v>
      </c>
      <c r="J525" s="519">
        <f t="shared" si="28"/>
        <v>0</v>
      </c>
      <c r="K525" s="519">
        <f t="shared" si="28"/>
        <v>0</v>
      </c>
      <c r="L525" s="519">
        <f t="shared" si="28"/>
        <v>0</v>
      </c>
      <c r="M525" s="519">
        <f t="shared" si="28"/>
        <v>0</v>
      </c>
    </row>
    <row r="526" spans="1:13" ht="15" customHeight="1" x14ac:dyDescent="0.15">
      <c r="A526" s="678" t="s">
        <v>690</v>
      </c>
      <c r="B526" s="679"/>
      <c r="C526" s="519">
        <f t="shared" ref="C526:C531" si="29">SUM(E526:F526)</f>
        <v>0</v>
      </c>
      <c r="D526" s="520"/>
      <c r="E526" s="520"/>
      <c r="F526" s="520"/>
      <c r="G526" s="520"/>
      <c r="H526" s="520"/>
      <c r="I526" s="520"/>
      <c r="J526" s="520"/>
      <c r="K526" s="520"/>
      <c r="L526" s="520"/>
      <c r="M526" s="520"/>
    </row>
    <row r="527" spans="1:13" ht="15" customHeight="1" x14ac:dyDescent="0.15">
      <c r="A527" s="678" t="s">
        <v>691</v>
      </c>
      <c r="B527" s="679"/>
      <c r="C527" s="519">
        <f t="shared" si="29"/>
        <v>0</v>
      </c>
      <c r="D527" s="520"/>
      <c r="E527" s="520"/>
      <c r="F527" s="520"/>
      <c r="G527" s="520"/>
      <c r="H527" s="520"/>
      <c r="I527" s="520"/>
      <c r="J527" s="520"/>
      <c r="K527" s="520"/>
      <c r="L527" s="520"/>
      <c r="M527" s="520"/>
    </row>
    <row r="528" spans="1:13" ht="15" customHeight="1" x14ac:dyDescent="0.15">
      <c r="A528" s="678" t="s">
        <v>692</v>
      </c>
      <c r="B528" s="679"/>
      <c r="C528" s="519">
        <f t="shared" si="29"/>
        <v>0</v>
      </c>
      <c r="D528" s="520"/>
      <c r="E528" s="520"/>
      <c r="F528" s="520"/>
      <c r="G528" s="520"/>
      <c r="H528" s="520"/>
      <c r="I528" s="520"/>
      <c r="J528" s="520"/>
      <c r="K528" s="520"/>
      <c r="L528" s="520"/>
      <c r="M528" s="520"/>
    </row>
    <row r="529" spans="1:13" ht="15" customHeight="1" x14ac:dyDescent="0.15">
      <c r="A529" s="676" t="s">
        <v>693</v>
      </c>
      <c r="B529" s="677"/>
      <c r="C529" s="519">
        <f t="shared" si="29"/>
        <v>0</v>
      </c>
      <c r="D529" s="520"/>
      <c r="E529" s="520"/>
      <c r="F529" s="520"/>
      <c r="G529" s="520"/>
      <c r="H529" s="520"/>
      <c r="I529" s="520"/>
      <c r="J529" s="520"/>
      <c r="K529" s="520"/>
      <c r="L529" s="520"/>
      <c r="M529" s="520"/>
    </row>
    <row r="530" spans="1:13" ht="15" customHeight="1" x14ac:dyDescent="0.15">
      <c r="A530" s="676" t="s">
        <v>694</v>
      </c>
      <c r="B530" s="677"/>
      <c r="C530" s="519">
        <f t="shared" si="29"/>
        <v>0</v>
      </c>
      <c r="D530" s="520"/>
      <c r="E530" s="520"/>
      <c r="F530" s="520"/>
      <c r="G530" s="520"/>
      <c r="H530" s="520"/>
      <c r="I530" s="520"/>
      <c r="J530" s="520"/>
      <c r="K530" s="520"/>
      <c r="L530" s="520"/>
      <c r="M530" s="520"/>
    </row>
    <row r="531" spans="1:13" ht="15" customHeight="1" x14ac:dyDescent="0.15">
      <c r="A531" s="676" t="s">
        <v>695</v>
      </c>
      <c r="B531" s="677"/>
      <c r="C531" s="519">
        <f t="shared" si="29"/>
        <v>0</v>
      </c>
      <c r="D531" s="520"/>
      <c r="E531" s="520"/>
      <c r="F531" s="520"/>
      <c r="G531" s="520"/>
      <c r="H531" s="520"/>
      <c r="I531" s="520"/>
      <c r="J531" s="520"/>
      <c r="K531" s="520"/>
      <c r="L531" s="520"/>
      <c r="M531" s="520"/>
    </row>
    <row r="532" spans="1:13" ht="15" customHeight="1" x14ac:dyDescent="0.15">
      <c r="A532" s="650"/>
      <c r="B532" s="524" t="s">
        <v>530</v>
      </c>
      <c r="C532" s="519">
        <f>SUM(C526:C531)</f>
        <v>0</v>
      </c>
      <c r="D532" s="519">
        <f>SUM(D526:D531)</f>
        <v>0</v>
      </c>
      <c r="E532" s="519">
        <f t="shared" ref="E532:M532" si="30">SUM(E526:E531)</f>
        <v>0</v>
      </c>
      <c r="F532" s="519">
        <f t="shared" si="30"/>
        <v>0</v>
      </c>
      <c r="G532" s="519">
        <f t="shared" si="30"/>
        <v>0</v>
      </c>
      <c r="H532" s="519">
        <f t="shared" si="30"/>
        <v>0</v>
      </c>
      <c r="I532" s="519">
        <f t="shared" si="30"/>
        <v>0</v>
      </c>
      <c r="J532" s="519">
        <f t="shared" si="30"/>
        <v>0</v>
      </c>
      <c r="K532" s="519">
        <f t="shared" si="30"/>
        <v>0</v>
      </c>
      <c r="L532" s="519">
        <f t="shared" si="30"/>
        <v>0</v>
      </c>
      <c r="M532" s="519">
        <f t="shared" si="30"/>
        <v>0</v>
      </c>
    </row>
    <row r="533" spans="1:13" ht="15" customHeight="1" x14ac:dyDescent="0.15">
      <c r="A533" s="676" t="s">
        <v>440</v>
      </c>
      <c r="B533" s="677" t="s">
        <v>440</v>
      </c>
      <c r="C533" s="519">
        <f>SUM(E533:F533)</f>
        <v>0</v>
      </c>
      <c r="D533" s="526"/>
      <c r="E533" s="520"/>
      <c r="F533" s="520"/>
      <c r="G533" s="520"/>
      <c r="H533" s="520"/>
      <c r="I533" s="520"/>
      <c r="J533" s="520"/>
      <c r="K533" s="520"/>
      <c r="L533" s="520"/>
      <c r="M533" s="520"/>
    </row>
    <row r="534" spans="1:13" ht="15" customHeight="1" x14ac:dyDescent="0.15">
      <c r="A534" s="676" t="s">
        <v>442</v>
      </c>
      <c r="B534" s="677" t="s">
        <v>442</v>
      </c>
      <c r="C534" s="519">
        <f>SUM(E534:F534)</f>
        <v>0</v>
      </c>
      <c r="D534" s="526"/>
      <c r="E534" s="520"/>
      <c r="F534" s="520"/>
      <c r="G534" s="520"/>
      <c r="H534" s="520"/>
      <c r="I534" s="520"/>
      <c r="J534" s="520"/>
      <c r="K534" s="520"/>
      <c r="L534" s="520"/>
      <c r="M534" s="520"/>
    </row>
    <row r="535" spans="1:13" ht="24" customHeight="1" x14ac:dyDescent="0.15">
      <c r="A535" s="676" t="s">
        <v>696</v>
      </c>
      <c r="B535" s="677"/>
      <c r="C535" s="519">
        <f>SUM(E535:F535)</f>
        <v>0</v>
      </c>
      <c r="D535" s="526"/>
      <c r="E535" s="526"/>
      <c r="F535" s="526"/>
      <c r="G535" s="526"/>
      <c r="H535" s="526"/>
      <c r="I535" s="526"/>
      <c r="J535" s="526"/>
      <c r="K535" s="526"/>
      <c r="L535" s="526"/>
      <c r="M535" s="526"/>
    </row>
    <row r="536" spans="1:13" ht="15" customHeight="1" x14ac:dyDescent="0.15">
      <c r="A536" s="676" t="s">
        <v>185</v>
      </c>
      <c r="B536" s="677"/>
      <c r="C536" s="527"/>
      <c r="D536" s="528"/>
      <c r="E536" s="528"/>
      <c r="F536" s="528"/>
      <c r="G536" s="528"/>
      <c r="H536" s="528"/>
      <c r="I536" s="528"/>
      <c r="J536" s="528"/>
      <c r="K536" s="528"/>
      <c r="L536" s="528"/>
      <c r="M536" s="528"/>
    </row>
    <row r="537" spans="1:13" ht="15" customHeight="1" x14ac:dyDescent="0.15">
      <c r="A537" s="676" t="s">
        <v>186</v>
      </c>
      <c r="B537" s="677"/>
      <c r="C537" s="527"/>
      <c r="D537" s="528"/>
      <c r="E537" s="528"/>
      <c r="F537" s="528"/>
      <c r="G537" s="528"/>
      <c r="H537" s="528"/>
      <c r="I537" s="528"/>
      <c r="J537" s="528"/>
      <c r="K537" s="528"/>
      <c r="L537" s="528"/>
      <c r="M537" s="528"/>
    </row>
    <row r="538" spans="1:13" ht="15" customHeight="1" x14ac:dyDescent="0.15">
      <c r="A538" s="676" t="s">
        <v>697</v>
      </c>
      <c r="B538" s="677"/>
      <c r="C538" s="519">
        <f>SUM(E538:F538)</f>
        <v>0</v>
      </c>
      <c r="D538" s="526"/>
      <c r="E538" s="526"/>
      <c r="F538" s="526"/>
      <c r="G538" s="526"/>
      <c r="H538" s="526"/>
      <c r="I538" s="526"/>
      <c r="J538" s="520"/>
      <c r="K538" s="520"/>
      <c r="L538" s="520"/>
      <c r="M538" s="520"/>
    </row>
    <row r="539" spans="1:13" ht="15" customHeight="1" x14ac:dyDescent="0.15">
      <c r="A539" s="529"/>
      <c r="B539" s="530" t="s">
        <v>698</v>
      </c>
      <c r="C539" s="519">
        <f>SUM(C533:C535)+C538</f>
        <v>0</v>
      </c>
      <c r="D539" s="519">
        <f>SUM(D533:D535)+D538</f>
        <v>0</v>
      </c>
      <c r="E539" s="519">
        <f t="shared" ref="E539:M539" si="31">SUM(E533:E535)+E538</f>
        <v>0</v>
      </c>
      <c r="F539" s="519">
        <f t="shared" si="31"/>
        <v>0</v>
      </c>
      <c r="G539" s="519">
        <f t="shared" si="31"/>
        <v>0</v>
      </c>
      <c r="H539" s="519">
        <f t="shared" si="31"/>
        <v>0</v>
      </c>
      <c r="I539" s="519">
        <f t="shared" si="31"/>
        <v>0</v>
      </c>
      <c r="J539" s="519">
        <f t="shared" si="31"/>
        <v>0</v>
      </c>
      <c r="K539" s="519">
        <f t="shared" si="31"/>
        <v>0</v>
      </c>
      <c r="L539" s="519">
        <f t="shared" si="31"/>
        <v>0</v>
      </c>
      <c r="M539" s="519">
        <f t="shared" si="31"/>
        <v>0</v>
      </c>
    </row>
    <row r="540" spans="1:13" ht="15" customHeight="1" x14ac:dyDescent="0.15">
      <c r="A540" s="531"/>
      <c r="B540" s="530" t="s">
        <v>0</v>
      </c>
      <c r="C540" s="532">
        <f>SUM(C503+C508+C512+C516+C525+C532+C539)</f>
        <v>0</v>
      </c>
      <c r="D540" s="532">
        <f t="shared" ref="D540:M540" si="32">SUM(D503+D508+D512+D516+D525+D532)</f>
        <v>0</v>
      </c>
      <c r="E540" s="532">
        <f t="shared" si="32"/>
        <v>0</v>
      </c>
      <c r="F540" s="532">
        <f t="shared" si="32"/>
        <v>0</v>
      </c>
      <c r="G540" s="532">
        <f t="shared" si="32"/>
        <v>0</v>
      </c>
      <c r="H540" s="532">
        <f t="shared" si="32"/>
        <v>0</v>
      </c>
      <c r="I540" s="532">
        <f t="shared" si="32"/>
        <v>0</v>
      </c>
      <c r="J540" s="532">
        <f>SUM(J503+J508+J512+J516+J525+J532)</f>
        <v>0</v>
      </c>
      <c r="K540" s="532">
        <f>SUM(K503+K508+K512+K516+K525+K532)</f>
        <v>0</v>
      </c>
      <c r="L540" s="532">
        <f t="shared" si="32"/>
        <v>0</v>
      </c>
      <c r="M540" s="532">
        <f t="shared" si="32"/>
        <v>0</v>
      </c>
    </row>
  </sheetData>
  <mergeCells count="217">
    <mergeCell ref="A8:C8"/>
    <mergeCell ref="A71:B71"/>
    <mergeCell ref="A72:B72"/>
    <mergeCell ref="A78:A81"/>
    <mergeCell ref="A86:B86"/>
    <mergeCell ref="A90:A93"/>
    <mergeCell ref="M327:M328"/>
    <mergeCell ref="O327:O328"/>
    <mergeCell ref="P327:P328"/>
    <mergeCell ref="H326:J326"/>
    <mergeCell ref="K326:M326"/>
    <mergeCell ref="N326:N328"/>
    <mergeCell ref="O326:P326"/>
    <mergeCell ref="A280:B280"/>
    <mergeCell ref="A287:B287"/>
    <mergeCell ref="A299:B299"/>
    <mergeCell ref="A97:E97"/>
    <mergeCell ref="A125:B125"/>
    <mergeCell ref="A203:A204"/>
    <mergeCell ref="A219:B219"/>
    <mergeCell ref="A264:B264"/>
    <mergeCell ref="A274:B274"/>
    <mergeCell ref="Q326:Q328"/>
    <mergeCell ref="D327:D328"/>
    <mergeCell ref="E327:F327"/>
    <mergeCell ref="G327:G328"/>
    <mergeCell ref="H327:H328"/>
    <mergeCell ref="I327:I328"/>
    <mergeCell ref="D326:G326"/>
    <mergeCell ref="A329:B329"/>
    <mergeCell ref="A335:A338"/>
    <mergeCell ref="A343:B343"/>
    <mergeCell ref="A347:A350"/>
    <mergeCell ref="A353:B353"/>
    <mergeCell ref="A354:B354"/>
    <mergeCell ref="J327:J328"/>
    <mergeCell ref="K327:K328"/>
    <mergeCell ref="L327:L328"/>
    <mergeCell ref="A326:B328"/>
    <mergeCell ref="C326:C328"/>
    <mergeCell ref="O357:O358"/>
    <mergeCell ref="P357:P358"/>
    <mergeCell ref="A361:B361"/>
    <mergeCell ref="A362:B362"/>
    <mergeCell ref="A364:B364"/>
    <mergeCell ref="A366:B366"/>
    <mergeCell ref="O356:P356"/>
    <mergeCell ref="Q356:Q358"/>
    <mergeCell ref="D357:D358"/>
    <mergeCell ref="E357:F357"/>
    <mergeCell ref="G357:G358"/>
    <mergeCell ref="H357:H358"/>
    <mergeCell ref="I357:I358"/>
    <mergeCell ref="J357:J358"/>
    <mergeCell ref="K357:K358"/>
    <mergeCell ref="L357:L358"/>
    <mergeCell ref="A356:B358"/>
    <mergeCell ref="C356:C358"/>
    <mergeCell ref="D356:G356"/>
    <mergeCell ref="H356:J356"/>
    <mergeCell ref="K356:M356"/>
    <mergeCell ref="N356:N358"/>
    <mergeCell ref="M357:M358"/>
    <mergeCell ref="Q371:Q373"/>
    <mergeCell ref="D372:D373"/>
    <mergeCell ref="E372:F372"/>
    <mergeCell ref="G372:G373"/>
    <mergeCell ref="H372:H373"/>
    <mergeCell ref="I372:I373"/>
    <mergeCell ref="A367:B367"/>
    <mergeCell ref="A368:B368"/>
    <mergeCell ref="A369:B369"/>
    <mergeCell ref="A371:B373"/>
    <mergeCell ref="C371:C373"/>
    <mergeCell ref="D371:G371"/>
    <mergeCell ref="J372:J373"/>
    <mergeCell ref="K372:K373"/>
    <mergeCell ref="L372:L373"/>
    <mergeCell ref="M372:M373"/>
    <mergeCell ref="O372:O373"/>
    <mergeCell ref="P372:P373"/>
    <mergeCell ref="H371:J371"/>
    <mergeCell ref="K371:M371"/>
    <mergeCell ref="N371:N373"/>
    <mergeCell ref="O371:P371"/>
    <mergeCell ref="K384:K386"/>
    <mergeCell ref="L384:N385"/>
    <mergeCell ref="O384:O386"/>
    <mergeCell ref="P384:Q385"/>
    <mergeCell ref="R384:R386"/>
    <mergeCell ref="E385:G385"/>
    <mergeCell ref="H385:J385"/>
    <mergeCell ref="A382:B382"/>
    <mergeCell ref="A383:B383"/>
    <mergeCell ref="A384:B386"/>
    <mergeCell ref="C384:C386"/>
    <mergeCell ref="D384:D386"/>
    <mergeCell ref="E384:J384"/>
    <mergeCell ref="A411:B411"/>
    <mergeCell ref="A412:B412"/>
    <mergeCell ref="A413:A414"/>
    <mergeCell ref="A415:B415"/>
    <mergeCell ref="A416:B417"/>
    <mergeCell ref="C416:C417"/>
    <mergeCell ref="A407:B407"/>
    <mergeCell ref="A408:F408"/>
    <mergeCell ref="A409:B410"/>
    <mergeCell ref="C409:C410"/>
    <mergeCell ref="D409:D410"/>
    <mergeCell ref="E409:E410"/>
    <mergeCell ref="F409:F410"/>
    <mergeCell ref="Q421:Q423"/>
    <mergeCell ref="D422:D423"/>
    <mergeCell ref="E422:F422"/>
    <mergeCell ref="G422:G423"/>
    <mergeCell ref="H422:H423"/>
    <mergeCell ref="I422:I423"/>
    <mergeCell ref="D416:D417"/>
    <mergeCell ref="A418:B418"/>
    <mergeCell ref="A419:B419"/>
    <mergeCell ref="A420:B420"/>
    <mergeCell ref="A421:B423"/>
    <mergeCell ref="C421:C423"/>
    <mergeCell ref="D421:G421"/>
    <mergeCell ref="J422:J423"/>
    <mergeCell ref="K422:K423"/>
    <mergeCell ref="L422:L423"/>
    <mergeCell ref="M422:M423"/>
    <mergeCell ref="O422:O423"/>
    <mergeCell ref="P422:P423"/>
    <mergeCell ref="H421:J421"/>
    <mergeCell ref="K421:M421"/>
    <mergeCell ref="N421:N423"/>
    <mergeCell ref="O421:P421"/>
    <mergeCell ref="A449:B449"/>
    <mergeCell ref="A450:B450"/>
    <mergeCell ref="A451:B451"/>
    <mergeCell ref="A452:B452"/>
    <mergeCell ref="A453:B453"/>
    <mergeCell ref="A454:B454"/>
    <mergeCell ref="A424:A426"/>
    <mergeCell ref="A431:A433"/>
    <mergeCell ref="A434:A436"/>
    <mergeCell ref="A438:A440"/>
    <mergeCell ref="A441:A443"/>
    <mergeCell ref="A445:A447"/>
    <mergeCell ref="A462:B462"/>
    <mergeCell ref="A463:B463"/>
    <mergeCell ref="A466:A467"/>
    <mergeCell ref="A468:B468"/>
    <mergeCell ref="A470:B471"/>
    <mergeCell ref="C470:C471"/>
    <mergeCell ref="A455:B455"/>
    <mergeCell ref="A456:B456"/>
    <mergeCell ref="A457:B457"/>
    <mergeCell ref="A458:B458"/>
    <mergeCell ref="A459:B459"/>
    <mergeCell ref="A460:B460"/>
    <mergeCell ref="A477:A479"/>
    <mergeCell ref="A481:B481"/>
    <mergeCell ref="A482:B482"/>
    <mergeCell ref="A483:B483"/>
    <mergeCell ref="A486:B486"/>
    <mergeCell ref="A487:B487"/>
    <mergeCell ref="D470:I470"/>
    <mergeCell ref="J470:J471"/>
    <mergeCell ref="A472:B472"/>
    <mergeCell ref="A473:B473"/>
    <mergeCell ref="A474:B474"/>
    <mergeCell ref="A476:B476"/>
    <mergeCell ref="A496:B497"/>
    <mergeCell ref="C496:C497"/>
    <mergeCell ref="D496:D497"/>
    <mergeCell ref="E496:F496"/>
    <mergeCell ref="G496:I496"/>
    <mergeCell ref="A498:B498"/>
    <mergeCell ref="A488:B488"/>
    <mergeCell ref="A489:B489"/>
    <mergeCell ref="A490:B490"/>
    <mergeCell ref="A491:B491"/>
    <mergeCell ref="A492:B492"/>
    <mergeCell ref="A493:B493"/>
    <mergeCell ref="A506:B506"/>
    <mergeCell ref="A507:B507"/>
    <mergeCell ref="A508:B508"/>
    <mergeCell ref="A509:B509"/>
    <mergeCell ref="A510:B510"/>
    <mergeCell ref="A511:B511"/>
    <mergeCell ref="A499:B499"/>
    <mergeCell ref="A500:B500"/>
    <mergeCell ref="A501:B501"/>
    <mergeCell ref="A502:B502"/>
    <mergeCell ref="A504:B504"/>
    <mergeCell ref="A505:B505"/>
    <mergeCell ref="A520:B520"/>
    <mergeCell ref="A521:B521"/>
    <mergeCell ref="A522:B522"/>
    <mergeCell ref="A523:B523"/>
    <mergeCell ref="A524:B524"/>
    <mergeCell ref="A526:B526"/>
    <mergeCell ref="A513:B513"/>
    <mergeCell ref="A514:B514"/>
    <mergeCell ref="A515:B515"/>
    <mergeCell ref="A517:B517"/>
    <mergeCell ref="A518:B518"/>
    <mergeCell ref="A519:B519"/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3:B533"/>
  </mergeCells>
  <dataValidations count="1">
    <dataValidation allowBlank="1" showInputMessage="1" showErrorMessage="1" errorTitle="ERROR" error="Por favor ingrese solo Números." sqref="B517:B518 H497:I503 B487:B497 B540 A535:A539 A508 A512 A516:A525 A532 C1:D503 C504:XFD508 N509:XFD1048576 A541:M1048576 B354:B382 B384:B448 B450:B461 A441:A503 J1:XFD503 B463:B485 A1:A438 H1:I495 E1:F495 C509:M539 B1:B352 E497:F503 G1:G503" xr:uid="{F1B84088-F35D-4EE5-80ED-FE7D21A8AA92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540"/>
  <sheetViews>
    <sheetView tabSelected="1" workbookViewId="0">
      <selection sqref="A1:XFD1048576"/>
    </sheetView>
  </sheetViews>
  <sheetFormatPr baseColWidth="10" defaultColWidth="11.42578125" defaultRowHeight="10.5" x14ac:dyDescent="0.15"/>
  <cols>
    <col min="1" max="1" width="15.85546875" style="5" customWidth="1"/>
    <col min="2" max="2" width="86.42578125" style="4" customWidth="1"/>
    <col min="3" max="3" width="21.85546875" style="5" customWidth="1"/>
    <col min="4" max="4" width="19" style="5" customWidth="1"/>
    <col min="5" max="5" width="18.5703125" style="5" customWidth="1"/>
    <col min="6" max="6" width="18.42578125" style="5" customWidth="1"/>
    <col min="7" max="7" width="16.85546875" style="5" customWidth="1"/>
    <col min="8" max="13" width="15.7109375" style="5" customWidth="1"/>
    <col min="14" max="18" width="12.7109375" style="5" customWidth="1"/>
    <col min="19" max="25" width="11.42578125" style="5"/>
    <col min="26" max="26" width="5.28515625" style="5" customWidth="1"/>
    <col min="27" max="27" width="13.5703125" style="5" hidden="1" customWidth="1"/>
    <col min="28" max="28" width="11.42578125" style="5" hidden="1" customWidth="1"/>
    <col min="29" max="16384" width="11.42578125" style="5"/>
  </cols>
  <sheetData>
    <row r="1" spans="1:14" s="3" customFormat="1" ht="15" customHeight="1" x14ac:dyDescent="0.15">
      <c r="A1" s="1" t="s">
        <v>1</v>
      </c>
      <c r="B1" s="2"/>
    </row>
    <row r="2" spans="1:14" s="3" customFormat="1" ht="15" customHeight="1" x14ac:dyDescent="0.15">
      <c r="A2" s="1" t="str">
        <f>CONCATENATE("COMUNA: ",[18]NOMBRE!B2," - ","( ",[18]NOMBRE!C2,[18]NOMBRE!D2,[18]NOMBRE!E2,[18]NOMBRE!F2,[18]NOMBRE!G2," )")</f>
        <v>COMUNA: LINARES - ( 07401 )</v>
      </c>
      <c r="B2" s="2"/>
    </row>
    <row r="3" spans="1:14" ht="15" customHeight="1" x14ac:dyDescent="0.15">
      <c r="A3" s="1" t="str">
        <f>CONCATENATE("ESTABLECIMIENTO/ESTRATEGIA: ",[18]NOMBRE!B3," - ","( ",[18]NOMBRE!C3,[18]NOMBRE!D3,[18]NOMBRE!E3,[18]NOMBRE!F3,[18]NOMBRE!G3,[18]NOMBRE!H3," )")</f>
        <v>ESTABLECIMIENTO/ESTRATEGIA: HOSPITAL PRESIDENTE CARLOS IBAÑEZ DEL CAMPO - ( 116108 )</v>
      </c>
    </row>
    <row r="4" spans="1:14" ht="15" customHeight="1" x14ac:dyDescent="0.15">
      <c r="A4" s="1" t="str">
        <f>CONCATENATE("MES: ",[18]NOMBRE!B6," - ","( ",[18]NOMBRE!C6,[18]NOMBRE!D6," )")</f>
        <v>MES: DICIEMBRE - ( 12 )</v>
      </c>
    </row>
    <row r="5" spans="1:14" s="3" customFormat="1" ht="15" customHeight="1" x14ac:dyDescent="0.15">
      <c r="A5" s="1" t="str">
        <f>CONCATENATE("AÑO: ",[18]NOMBRE!B7)</f>
        <v>AÑO: 2018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ht="14.25" customHeight="1" x14ac:dyDescent="0.2">
      <c r="A6" s="1"/>
      <c r="B6" s="6"/>
      <c r="C6" s="8"/>
      <c r="D6" s="8" t="s">
        <v>2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2" customFormat="1" ht="14.25" customHeight="1" x14ac:dyDescent="0.15">
      <c r="A7" s="9" t="s">
        <v>3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3" customFormat="1" ht="15.95" customHeight="1" x14ac:dyDescent="0.15">
      <c r="A8" s="860" t="s">
        <v>4</v>
      </c>
      <c r="B8" s="860"/>
      <c r="C8" s="860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5.1" customHeight="1" x14ac:dyDescent="0.15">
      <c r="A9" s="13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7"/>
      <c r="G9" s="533">
        <f>E69+E72+E86+E102+H124+E159+E164+E201+E255+E263+E273+E279+E286+E320+E323</f>
        <v>980169957.5</v>
      </c>
      <c r="H9" s="7"/>
      <c r="I9" s="7"/>
      <c r="J9" s="7"/>
      <c r="K9" s="7"/>
      <c r="L9" s="7"/>
      <c r="M9" s="7"/>
      <c r="N9" s="7"/>
    </row>
    <row r="10" spans="1:14" s="3" customFormat="1" ht="20.100000000000001" customHeight="1" x14ac:dyDescent="0.15">
      <c r="A10" s="15"/>
      <c r="B10" s="16" t="s">
        <v>10</v>
      </c>
      <c r="C10" s="17">
        <f>SUM(C11:C23)</f>
        <v>11755</v>
      </c>
      <c r="D10" s="18">
        <f>SUM(D11:D23)</f>
        <v>11444</v>
      </c>
      <c r="E10" s="19">
        <f>SUM(E11:E23)</f>
        <v>116833070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ht="15" customHeight="1" x14ac:dyDescent="0.15">
      <c r="A11" s="20" t="s">
        <v>11</v>
      </c>
      <c r="B11" s="21" t="s">
        <v>12</v>
      </c>
      <c r="C11" s="22">
        <f>[18]B!C5</f>
        <v>0</v>
      </c>
      <c r="D11" s="23">
        <f>[18]B!E5</f>
        <v>0</v>
      </c>
      <c r="E11" s="24">
        <f>[18]B!AL5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ht="15" customHeight="1" x14ac:dyDescent="0.15">
      <c r="A12" s="25" t="s">
        <v>13</v>
      </c>
      <c r="B12" s="26" t="s">
        <v>14</v>
      </c>
      <c r="C12" s="22">
        <f>[18]B!C6</f>
        <v>0</v>
      </c>
      <c r="D12" s="23">
        <f>[18]B!E6</f>
        <v>0</v>
      </c>
      <c r="E12" s="24">
        <f>[18]B!AL6</f>
        <v>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ht="15" customHeight="1" x14ac:dyDescent="0.15">
      <c r="A13" s="25" t="s">
        <v>15</v>
      </c>
      <c r="B13" s="26" t="s">
        <v>16</v>
      </c>
      <c r="C13" s="22">
        <f>[18]B!C7</f>
        <v>5195</v>
      </c>
      <c r="D13" s="23">
        <f>[18]B!E7</f>
        <v>4953</v>
      </c>
      <c r="E13" s="24">
        <f>[18]B!AL7</f>
        <v>62952630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5" customHeight="1" x14ac:dyDescent="0.15">
      <c r="A14" s="25" t="s">
        <v>17</v>
      </c>
      <c r="B14" s="26" t="s">
        <v>18</v>
      </c>
      <c r="C14" s="22">
        <f>[18]B!C8</f>
        <v>0</v>
      </c>
      <c r="D14" s="23">
        <f>[18]B!E8</f>
        <v>0</v>
      </c>
      <c r="E14" s="24">
        <f>[18]B!AL8</f>
        <v>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ht="15" customHeight="1" x14ac:dyDescent="0.15">
      <c r="A15" s="25" t="s">
        <v>19</v>
      </c>
      <c r="B15" s="26" t="s">
        <v>20</v>
      </c>
      <c r="C15" s="22">
        <f>[18]B!C9</f>
        <v>0</v>
      </c>
      <c r="D15" s="23">
        <f>[18]B!E9</f>
        <v>0</v>
      </c>
      <c r="E15" s="24">
        <f>[18]B!AL9</f>
        <v>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ht="15" customHeight="1" x14ac:dyDescent="0.15">
      <c r="A16" s="25" t="s">
        <v>21</v>
      </c>
      <c r="B16" s="26" t="s">
        <v>22</v>
      </c>
      <c r="C16" s="22">
        <f>[18]B!C10</f>
        <v>0</v>
      </c>
      <c r="D16" s="23">
        <f>[18]B!E10</f>
        <v>0</v>
      </c>
      <c r="E16" s="24">
        <f>[18]B!AL10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ht="15" customHeight="1" x14ac:dyDescent="0.15">
      <c r="A17" s="25" t="s">
        <v>23</v>
      </c>
      <c r="B17" s="26" t="s">
        <v>24</v>
      </c>
      <c r="C17" s="22">
        <f>[18]B!C11</f>
        <v>223</v>
      </c>
      <c r="D17" s="23">
        <f>[18]B!E11</f>
        <v>154</v>
      </c>
      <c r="E17" s="24">
        <f>[18]B!AL11</f>
        <v>2453220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ht="24" customHeight="1" x14ac:dyDescent="0.15">
      <c r="A18" s="25" t="s">
        <v>25</v>
      </c>
      <c r="B18" s="26" t="s">
        <v>26</v>
      </c>
      <c r="C18" s="22">
        <f>[18]B!C12</f>
        <v>0</v>
      </c>
      <c r="D18" s="23">
        <f>[18]B!E12</f>
        <v>0</v>
      </c>
      <c r="E18" s="24">
        <f>[18]B!AL12</f>
        <v>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ht="24" customHeight="1" x14ac:dyDescent="0.15">
      <c r="A19" s="25" t="s">
        <v>27</v>
      </c>
      <c r="B19" s="26" t="s">
        <v>28</v>
      </c>
      <c r="C19" s="22">
        <f>[18]B!C13</f>
        <v>0</v>
      </c>
      <c r="D19" s="23">
        <f>[18]B!E13</f>
        <v>0</v>
      </c>
      <c r="E19" s="24">
        <f>[18]B!AL13</f>
        <v>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ht="24" customHeight="1" x14ac:dyDescent="0.15">
      <c r="A20" s="25" t="s">
        <v>29</v>
      </c>
      <c r="B20" s="26" t="s">
        <v>30</v>
      </c>
      <c r="C20" s="22">
        <f>[18]B!C14</f>
        <v>0</v>
      </c>
      <c r="D20" s="23">
        <f>[18]B!E14</f>
        <v>0</v>
      </c>
      <c r="E20" s="24">
        <f>[18]B!AL14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ht="24" customHeight="1" x14ac:dyDescent="0.15">
      <c r="A21" s="25" t="s">
        <v>31</v>
      </c>
      <c r="B21" s="26" t="s">
        <v>32</v>
      </c>
      <c r="C21" s="22">
        <f>[18]B!C15</f>
        <v>2145</v>
      </c>
      <c r="D21" s="23">
        <f>[18]B!E15</f>
        <v>2145</v>
      </c>
      <c r="E21" s="24">
        <f>[18]B!AL15</f>
        <v>13770900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ht="24" customHeight="1" x14ac:dyDescent="0.15">
      <c r="A22" s="25" t="s">
        <v>33</v>
      </c>
      <c r="B22" s="27" t="s">
        <v>34</v>
      </c>
      <c r="C22" s="22">
        <f>[18]B!C16</f>
        <v>1292</v>
      </c>
      <c r="D22" s="23">
        <f>[18]B!E16</f>
        <v>1292</v>
      </c>
      <c r="E22" s="24">
        <f>[18]B!AL16</f>
        <v>9961320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ht="24" customHeight="1" x14ac:dyDescent="0.15">
      <c r="A23" s="25" t="s">
        <v>35</v>
      </c>
      <c r="B23" s="26" t="s">
        <v>36</v>
      </c>
      <c r="C23" s="22">
        <f>[18]B!C17</f>
        <v>2900</v>
      </c>
      <c r="D23" s="23">
        <f>[18]B!E17</f>
        <v>2900</v>
      </c>
      <c r="E23" s="24">
        <f>[18]B!AL17</f>
        <v>27695000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ht="15" customHeight="1" x14ac:dyDescent="0.15">
      <c r="A24" s="25" t="s">
        <v>37</v>
      </c>
      <c r="B24" s="26" t="s">
        <v>38</v>
      </c>
      <c r="C24" s="22">
        <f>[18]B!C988</f>
        <v>13</v>
      </c>
      <c r="D24" s="23">
        <f>[18]B!E988</f>
        <v>13</v>
      </c>
      <c r="E24" s="24">
        <f>[18]B!AL988</f>
        <v>419900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ht="21.75" customHeight="1" x14ac:dyDescent="0.15">
      <c r="A25" s="28"/>
      <c r="B25" s="29" t="s">
        <v>39</v>
      </c>
      <c r="C25" s="30">
        <f>SUM(C26:C31)</f>
        <v>0</v>
      </c>
      <c r="D25" s="31"/>
      <c r="E25" s="32"/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ht="15" customHeight="1" x14ac:dyDescent="0.15">
      <c r="A26" s="25" t="s">
        <v>40</v>
      </c>
      <c r="B26" s="26" t="s">
        <v>41</v>
      </c>
      <c r="C26" s="33">
        <f>[18]B!C19</f>
        <v>0</v>
      </c>
      <c r="D26" s="34"/>
      <c r="E26" s="35"/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ht="15" customHeight="1" x14ac:dyDescent="0.15">
      <c r="A27" s="36"/>
      <c r="B27" s="26" t="s">
        <v>42</v>
      </c>
      <c r="C27" s="33">
        <f>[18]B!C20</f>
        <v>0</v>
      </c>
      <c r="D27" s="34"/>
      <c r="E27" s="35"/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ht="15" customHeight="1" x14ac:dyDescent="0.15">
      <c r="A28" s="25"/>
      <c r="B28" s="26" t="s">
        <v>43</v>
      </c>
      <c r="C28" s="33">
        <f>[18]B!C21</f>
        <v>0</v>
      </c>
      <c r="D28" s="34"/>
      <c r="E28" s="35"/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ht="15" customHeight="1" x14ac:dyDescent="0.15">
      <c r="A29" s="37"/>
      <c r="B29" s="26" t="s">
        <v>44</v>
      </c>
      <c r="C29" s="33">
        <f>[18]B!C22</f>
        <v>0</v>
      </c>
      <c r="D29" s="34"/>
      <c r="E29" s="35"/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ht="15" customHeight="1" x14ac:dyDescent="0.15">
      <c r="A30" s="37"/>
      <c r="B30" s="26" t="s">
        <v>45</v>
      </c>
      <c r="C30" s="33">
        <f>[18]B!C23</f>
        <v>0</v>
      </c>
      <c r="D30" s="34"/>
      <c r="E30" s="35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ht="15" customHeight="1" x14ac:dyDescent="0.15">
      <c r="A31" s="38">
        <v>101308</v>
      </c>
      <c r="B31" s="26" t="s">
        <v>46</v>
      </c>
      <c r="C31" s="33">
        <f>[18]B!C24</f>
        <v>0</v>
      </c>
      <c r="D31" s="34"/>
      <c r="E31" s="35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ht="20.100000000000001" customHeight="1" x14ac:dyDescent="0.15">
      <c r="A32" s="39"/>
      <c r="B32" s="40" t="s">
        <v>47</v>
      </c>
      <c r="C32" s="41">
        <f>SUM(C33:C43)</f>
        <v>4289</v>
      </c>
      <c r="D32" s="42">
        <f t="shared" ref="D32:E32" si="0">SUM(D33:D43)</f>
        <v>4282</v>
      </c>
      <c r="E32" s="42">
        <f t="shared" si="0"/>
        <v>9164340</v>
      </c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5" customHeight="1" x14ac:dyDescent="0.15">
      <c r="A33" s="20" t="s">
        <v>48</v>
      </c>
      <c r="B33" s="21" t="s">
        <v>49</v>
      </c>
      <c r="C33" s="43">
        <f>[18]B!$C$28</f>
        <v>1854</v>
      </c>
      <c r="D33" s="43">
        <f>[18]B!$E$28</f>
        <v>1847</v>
      </c>
      <c r="E33" s="44">
        <f>[18]B!$AL$28</f>
        <v>2308750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ht="15" customHeight="1" x14ac:dyDescent="0.15">
      <c r="A34" s="25" t="s">
        <v>50</v>
      </c>
      <c r="B34" s="26" t="s">
        <v>51</v>
      </c>
      <c r="C34" s="33">
        <f>[18]B!$C$29</f>
        <v>0</v>
      </c>
      <c r="D34" s="33">
        <f>[18]B!$E$29</f>
        <v>0</v>
      </c>
      <c r="E34" s="45">
        <f>[18]B!$AL$29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ht="15" customHeight="1" x14ac:dyDescent="0.15">
      <c r="A35" s="25" t="s">
        <v>52</v>
      </c>
      <c r="B35" s="26" t="s">
        <v>53</v>
      </c>
      <c r="C35" s="33">
        <f>[18]B!$C$30</f>
        <v>0</v>
      </c>
      <c r="D35" s="33">
        <f>[18]B!$E$30</f>
        <v>0</v>
      </c>
      <c r="E35" s="45">
        <f>[18]B!$AL$30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5" customHeight="1" x14ac:dyDescent="0.15">
      <c r="A36" s="25" t="s">
        <v>54</v>
      </c>
      <c r="B36" s="26" t="s">
        <v>55</v>
      </c>
      <c r="C36" s="33">
        <f>[18]B!$C$31</f>
        <v>207</v>
      </c>
      <c r="D36" s="33">
        <f>[18]B!$E$31</f>
        <v>207</v>
      </c>
      <c r="E36" s="45">
        <f>[18]B!$AL$31</f>
        <v>351900</v>
      </c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5" customHeight="1" x14ac:dyDescent="0.15">
      <c r="A37" s="25" t="s">
        <v>56</v>
      </c>
      <c r="B37" s="26" t="s">
        <v>57</v>
      </c>
      <c r="C37" s="33">
        <f>[18]B!$C$32</f>
        <v>1286</v>
      </c>
      <c r="D37" s="33">
        <f>[18]B!$E$32</f>
        <v>1286</v>
      </c>
      <c r="E37" s="45">
        <f>[18]B!$AL$32</f>
        <v>1761820</v>
      </c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5" customHeight="1" x14ac:dyDescent="0.15">
      <c r="A38" s="25" t="s">
        <v>58</v>
      </c>
      <c r="B38" s="26" t="s">
        <v>59</v>
      </c>
      <c r="C38" s="33">
        <f>[18]B!$C$33</f>
        <v>0</v>
      </c>
      <c r="D38" s="33">
        <f>[18]B!$E$33</f>
        <v>0</v>
      </c>
      <c r="E38" s="45">
        <f>[18]B!$AL$33</f>
        <v>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5" customHeight="1" x14ac:dyDescent="0.15">
      <c r="A39" s="25" t="s">
        <v>60</v>
      </c>
      <c r="B39" s="26" t="s">
        <v>61</v>
      </c>
      <c r="C39" s="33">
        <f>[18]B!$C$984</f>
        <v>199</v>
      </c>
      <c r="D39" s="33">
        <f>[18]B!$E$984</f>
        <v>199</v>
      </c>
      <c r="E39" s="45">
        <f>[18]B!$AL$984</f>
        <v>608940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5" customHeight="1" x14ac:dyDescent="0.15">
      <c r="A40" s="25" t="s">
        <v>62</v>
      </c>
      <c r="B40" s="26" t="s">
        <v>63</v>
      </c>
      <c r="C40" s="33">
        <f>[18]B!$C$985</f>
        <v>431</v>
      </c>
      <c r="D40" s="33">
        <f>[18]B!$E$985</f>
        <v>431</v>
      </c>
      <c r="E40" s="45">
        <f>[18]B!$AL$985</f>
        <v>1318860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5" customHeight="1" x14ac:dyDescent="0.15">
      <c r="A41" s="25" t="s">
        <v>64</v>
      </c>
      <c r="B41" s="26" t="s">
        <v>65</v>
      </c>
      <c r="C41" s="33">
        <f>[18]B!$C$986</f>
        <v>15</v>
      </c>
      <c r="D41" s="33">
        <f>[18]B!$E$986</f>
        <v>15</v>
      </c>
      <c r="E41" s="45">
        <f>[18]B!$AL$986</f>
        <v>182400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5" customHeight="1" x14ac:dyDescent="0.15">
      <c r="A42" s="25" t="s">
        <v>66</v>
      </c>
      <c r="B42" s="26" t="s">
        <v>67</v>
      </c>
      <c r="C42" s="33">
        <f>[18]B!$C$987</f>
        <v>49</v>
      </c>
      <c r="D42" s="33">
        <f>[18]B!$E$987</f>
        <v>49</v>
      </c>
      <c r="E42" s="45">
        <f>[18]B!$AL$987</f>
        <v>697270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5" customHeight="1" x14ac:dyDescent="0.15">
      <c r="A43" s="25" t="s">
        <v>68</v>
      </c>
      <c r="B43" s="26" t="s">
        <v>69</v>
      </c>
      <c r="C43" s="33">
        <f>[18]B!$C$983</f>
        <v>248</v>
      </c>
      <c r="D43" s="33">
        <f>[18]B!$E$983</f>
        <v>248</v>
      </c>
      <c r="E43" s="45">
        <f>[18]B!$AL$983</f>
        <v>1934400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5" customHeight="1" x14ac:dyDescent="0.15">
      <c r="A44" s="28"/>
      <c r="B44" s="29" t="s">
        <v>39</v>
      </c>
      <c r="C44" s="46">
        <f>SUM(C45:C49)</f>
        <v>145</v>
      </c>
      <c r="D44" s="46"/>
      <c r="E44" s="4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5" customHeight="1" x14ac:dyDescent="0.15">
      <c r="A45" s="48"/>
      <c r="B45" s="26" t="s">
        <v>70</v>
      </c>
      <c r="C45" s="33">
        <f>[18]B!$C$35</f>
        <v>145</v>
      </c>
      <c r="D45" s="49"/>
      <c r="E45" s="50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5" customHeight="1" x14ac:dyDescent="0.15">
      <c r="A46" s="48"/>
      <c r="B46" s="26" t="s">
        <v>71</v>
      </c>
      <c r="C46" s="33">
        <f>[18]B!$C$36</f>
        <v>0</v>
      </c>
      <c r="D46" s="49"/>
      <c r="E46" s="50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5" customHeight="1" x14ac:dyDescent="0.15">
      <c r="A47" s="48"/>
      <c r="B47" s="26" t="s">
        <v>72</v>
      </c>
      <c r="C47" s="33">
        <f>[18]B!$C$37</f>
        <v>0</v>
      </c>
      <c r="D47" s="49"/>
      <c r="E47" s="50"/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ht="15" customHeight="1" x14ac:dyDescent="0.15">
      <c r="A48" s="48"/>
      <c r="B48" s="26" t="s">
        <v>73</v>
      </c>
      <c r="C48" s="33">
        <f>[18]B!$C$38</f>
        <v>0</v>
      </c>
      <c r="D48" s="49"/>
      <c r="E48" s="50"/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ht="15" customHeight="1" x14ac:dyDescent="0.15">
      <c r="A49" s="51"/>
      <c r="B49" s="52" t="s">
        <v>74</v>
      </c>
      <c r="C49" s="53">
        <f>[18]B!$C$39</f>
        <v>0</v>
      </c>
      <c r="D49" s="49"/>
      <c r="E49" s="50"/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ht="20.100000000000001" customHeight="1" x14ac:dyDescent="0.15">
      <c r="A50" s="39"/>
      <c r="B50" s="40" t="s">
        <v>75</v>
      </c>
      <c r="C50" s="41">
        <f>SUM(C51:C52)</f>
        <v>0</v>
      </c>
      <c r="D50" s="42">
        <f>SUM(D51:D52)</f>
        <v>0</v>
      </c>
      <c r="E50" s="54">
        <f>SUM(E51:E52)</f>
        <v>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ht="15" customHeight="1" x14ac:dyDescent="0.15">
      <c r="A51" s="20" t="s">
        <v>76</v>
      </c>
      <c r="B51" s="21" t="s">
        <v>77</v>
      </c>
      <c r="C51" s="55">
        <f>[18]B!$C$989</f>
        <v>0</v>
      </c>
      <c r="D51" s="55">
        <f>[18]B!$E$989</f>
        <v>0</v>
      </c>
      <c r="E51" s="56">
        <f>[18]B!$AL$989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ht="15" customHeight="1" x14ac:dyDescent="0.15">
      <c r="A52" s="25" t="s">
        <v>78</v>
      </c>
      <c r="B52" s="26" t="s">
        <v>79</v>
      </c>
      <c r="C52" s="57">
        <f>[18]B!$C$990</f>
        <v>0</v>
      </c>
      <c r="D52" s="57">
        <f>[18]B!$E$990</f>
        <v>0</v>
      </c>
      <c r="E52" s="58">
        <f>[18]B!$AL$990</f>
        <v>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ht="15" customHeight="1" x14ac:dyDescent="0.15">
      <c r="A53" s="28"/>
      <c r="B53" s="59" t="s">
        <v>80</v>
      </c>
      <c r="C53" s="60">
        <f>C54</f>
        <v>0</v>
      </c>
      <c r="D53" s="60"/>
      <c r="E53" s="61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ht="24" customHeight="1" x14ac:dyDescent="0.15">
      <c r="A54" s="25" t="s">
        <v>81</v>
      </c>
      <c r="B54" s="52" t="s">
        <v>82</v>
      </c>
      <c r="C54" s="53">
        <f>[18]B!$C$961</f>
        <v>0</v>
      </c>
      <c r="D54" s="49"/>
      <c r="E54" s="5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ht="20.100000000000001" customHeight="1" x14ac:dyDescent="0.15">
      <c r="A55" s="62"/>
      <c r="B55" s="40" t="s">
        <v>83</v>
      </c>
      <c r="C55" s="41">
        <f>SUM(C56:C59)</f>
        <v>1302</v>
      </c>
      <c r="D55" s="42">
        <f>SUM(D56:D59)</f>
        <v>1302</v>
      </c>
      <c r="E55" s="54">
        <f>SUM(E56:E59)</f>
        <v>2432540</v>
      </c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ht="15" customHeight="1" x14ac:dyDescent="0.15">
      <c r="A56" s="20" t="s">
        <v>84</v>
      </c>
      <c r="B56" s="21" t="s">
        <v>85</v>
      </c>
      <c r="C56" s="55">
        <f>[18]B!$C$43</f>
        <v>29</v>
      </c>
      <c r="D56" s="55">
        <f>[18]B!$E$43</f>
        <v>29</v>
      </c>
      <c r="E56" s="56">
        <f>[18]B!$AL$43</f>
        <v>119190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ht="15" customHeight="1" x14ac:dyDescent="0.15">
      <c r="A57" s="25" t="s">
        <v>86</v>
      </c>
      <c r="B57" s="26" t="s">
        <v>87</v>
      </c>
      <c r="C57" s="57">
        <f>[18]B!$C$44</f>
        <v>852</v>
      </c>
      <c r="D57" s="57">
        <f>[18]B!$E$44</f>
        <v>852</v>
      </c>
      <c r="E57" s="58">
        <f>[18]B!$AL$44</f>
        <v>1925520</v>
      </c>
      <c r="F57" s="7"/>
      <c r="G57" s="7"/>
      <c r="H57" s="7"/>
      <c r="I57" s="7"/>
      <c r="J57" s="7"/>
      <c r="K57" s="7"/>
      <c r="L57" s="7"/>
      <c r="M57" s="7"/>
      <c r="N57" s="7"/>
    </row>
    <row r="58" spans="1:14" s="3" customFormat="1" ht="15" customHeight="1" x14ac:dyDescent="0.15">
      <c r="A58" s="25" t="s">
        <v>88</v>
      </c>
      <c r="B58" s="26" t="s">
        <v>89</v>
      </c>
      <c r="C58" s="57">
        <f>[18]B!$C$45</f>
        <v>62</v>
      </c>
      <c r="D58" s="57">
        <f>[18]B!$E$45</f>
        <v>62</v>
      </c>
      <c r="E58" s="58">
        <f>[18]B!$AL$45</f>
        <v>140120</v>
      </c>
      <c r="F58" s="7"/>
      <c r="G58" s="7"/>
      <c r="H58" s="7"/>
      <c r="I58" s="7"/>
      <c r="J58" s="7"/>
      <c r="K58" s="7"/>
      <c r="L58" s="7"/>
      <c r="M58" s="7"/>
      <c r="N58" s="7"/>
    </row>
    <row r="59" spans="1:14" s="3" customFormat="1" ht="15" customHeight="1" x14ac:dyDescent="0.15">
      <c r="A59" s="25" t="s">
        <v>90</v>
      </c>
      <c r="B59" s="26" t="s">
        <v>91</v>
      </c>
      <c r="C59" s="57">
        <f>[18]B!$C$46</f>
        <v>359</v>
      </c>
      <c r="D59" s="57">
        <f>[18]B!$E$46</f>
        <v>359</v>
      </c>
      <c r="E59" s="58">
        <f>[18]B!$AL$46</f>
        <v>247710</v>
      </c>
      <c r="F59" s="7"/>
      <c r="G59" s="7"/>
      <c r="H59" s="7"/>
      <c r="I59" s="7"/>
      <c r="J59" s="7"/>
      <c r="K59" s="7"/>
      <c r="L59" s="7"/>
      <c r="M59" s="7"/>
      <c r="N59" s="7"/>
    </row>
    <row r="60" spans="1:14" s="3" customFormat="1" ht="15" customHeight="1" x14ac:dyDescent="0.15">
      <c r="A60" s="63"/>
      <c r="B60" s="59" t="s">
        <v>92</v>
      </c>
      <c r="C60" s="64">
        <f>C61</f>
        <v>0</v>
      </c>
      <c r="D60" s="60"/>
      <c r="E60" s="61"/>
      <c r="F60" s="7"/>
      <c r="G60" s="7"/>
      <c r="H60" s="7"/>
      <c r="I60" s="7"/>
      <c r="J60" s="7"/>
      <c r="K60" s="7"/>
      <c r="L60" s="7"/>
      <c r="M60" s="7"/>
      <c r="N60" s="7"/>
    </row>
    <row r="61" spans="1:14" s="3" customFormat="1" ht="15" customHeight="1" x14ac:dyDescent="0.15">
      <c r="A61" s="38"/>
      <c r="B61" s="52" t="s">
        <v>93</v>
      </c>
      <c r="C61" s="65">
        <f>[18]B!$C$48</f>
        <v>0</v>
      </c>
      <c r="D61" s="49"/>
      <c r="E61" s="50"/>
      <c r="F61" s="7"/>
      <c r="G61" s="7"/>
      <c r="H61" s="7"/>
      <c r="I61" s="7"/>
      <c r="J61" s="7"/>
      <c r="K61" s="7"/>
      <c r="L61" s="7"/>
      <c r="M61" s="7"/>
      <c r="N61" s="7"/>
    </row>
    <row r="62" spans="1:14" s="3" customFormat="1" ht="20.100000000000001" customHeight="1" x14ac:dyDescent="0.15">
      <c r="A62" s="62"/>
      <c r="B62" s="40" t="s">
        <v>94</v>
      </c>
      <c r="C62" s="41">
        <f>SUM(C63:C65)</f>
        <v>600</v>
      </c>
      <c r="D62" s="42">
        <f>SUM(D63:D65)</f>
        <v>600</v>
      </c>
      <c r="E62" s="54">
        <f>SUM(E63:E65)</f>
        <v>917870</v>
      </c>
      <c r="F62" s="7"/>
      <c r="G62" s="7"/>
      <c r="H62" s="7"/>
      <c r="I62" s="7"/>
      <c r="J62" s="7"/>
      <c r="K62" s="7"/>
      <c r="L62" s="7"/>
      <c r="M62" s="7"/>
      <c r="N62" s="7"/>
    </row>
    <row r="63" spans="1:14" s="3" customFormat="1" ht="15" customHeight="1" x14ac:dyDescent="0.15">
      <c r="A63" s="20" t="s">
        <v>95</v>
      </c>
      <c r="B63" s="21" t="s">
        <v>96</v>
      </c>
      <c r="C63" s="55">
        <f>[18]B!$C$52</f>
        <v>236</v>
      </c>
      <c r="D63" s="55">
        <f>[18]B!$E$52</f>
        <v>236</v>
      </c>
      <c r="E63" s="56">
        <f>[18]B!$AL$52</f>
        <v>462560</v>
      </c>
      <c r="F63" s="7"/>
      <c r="G63" s="7"/>
      <c r="H63" s="7"/>
      <c r="I63" s="7"/>
      <c r="J63" s="7"/>
      <c r="K63" s="7"/>
      <c r="L63" s="7"/>
      <c r="M63" s="7"/>
      <c r="N63" s="7"/>
    </row>
    <row r="64" spans="1:14" s="3" customFormat="1" ht="15" customHeight="1" x14ac:dyDescent="0.15">
      <c r="A64" s="25" t="s">
        <v>97</v>
      </c>
      <c r="B64" s="26" t="s">
        <v>98</v>
      </c>
      <c r="C64" s="57">
        <f>[18]B!$C$53</f>
        <v>53</v>
      </c>
      <c r="D64" s="57">
        <f>[18]B!$E$53</f>
        <v>53</v>
      </c>
      <c r="E64" s="58">
        <f>[18]B!$AL$53</f>
        <v>103880</v>
      </c>
      <c r="F64" s="7"/>
      <c r="G64" s="7"/>
      <c r="H64" s="7"/>
      <c r="I64" s="7"/>
      <c r="J64" s="7"/>
      <c r="K64" s="7"/>
      <c r="L64" s="7"/>
      <c r="M64" s="7"/>
      <c r="N64" s="7"/>
    </row>
    <row r="65" spans="1:14" s="3" customFormat="1" ht="15" customHeight="1" x14ac:dyDescent="0.15">
      <c r="A65" s="25" t="s">
        <v>99</v>
      </c>
      <c r="B65" s="26" t="s">
        <v>100</v>
      </c>
      <c r="C65" s="57">
        <f>[18]B!$C$54</f>
        <v>311</v>
      </c>
      <c r="D65" s="57">
        <f>[18]B!$E$54</f>
        <v>311</v>
      </c>
      <c r="E65" s="58">
        <f>[18]B!$AL$54</f>
        <v>351430</v>
      </c>
      <c r="F65" s="7"/>
      <c r="G65" s="7"/>
      <c r="H65" s="7"/>
      <c r="I65" s="7"/>
      <c r="J65" s="7"/>
      <c r="K65" s="7"/>
      <c r="L65" s="7"/>
      <c r="M65" s="7"/>
      <c r="N65" s="7"/>
    </row>
    <row r="66" spans="1:14" s="3" customFormat="1" ht="15" customHeight="1" x14ac:dyDescent="0.15">
      <c r="A66" s="28"/>
      <c r="B66" s="29" t="s">
        <v>101</v>
      </c>
      <c r="C66" s="66">
        <f>SUM(C67:C68)</f>
        <v>13</v>
      </c>
      <c r="D66" s="66"/>
      <c r="E66" s="67"/>
      <c r="F66" s="7"/>
      <c r="G66" s="7"/>
      <c r="H66" s="7"/>
      <c r="I66" s="7"/>
      <c r="J66" s="7"/>
      <c r="K66" s="7"/>
      <c r="L66" s="7"/>
      <c r="M66" s="7"/>
      <c r="N66" s="7"/>
    </row>
    <row r="67" spans="1:14" s="3" customFormat="1" ht="15" customHeight="1" x14ac:dyDescent="0.15">
      <c r="A67" s="48"/>
      <c r="B67" s="26" t="s">
        <v>102</v>
      </c>
      <c r="C67" s="57">
        <f xml:space="preserve"> [18]B!$C$56</f>
        <v>13</v>
      </c>
      <c r="D67" s="49"/>
      <c r="E67" s="68"/>
      <c r="F67" s="7"/>
      <c r="G67" s="7"/>
      <c r="H67" s="7"/>
      <c r="I67" s="7"/>
      <c r="J67" s="7"/>
      <c r="K67" s="7"/>
      <c r="L67" s="7"/>
      <c r="M67" s="7"/>
      <c r="N67" s="7"/>
    </row>
    <row r="68" spans="1:14" s="3" customFormat="1" ht="15" customHeight="1" x14ac:dyDescent="0.15">
      <c r="A68" s="51"/>
      <c r="B68" s="52" t="s">
        <v>103</v>
      </c>
      <c r="C68" s="65">
        <f>[18]B!$C$57</f>
        <v>0</v>
      </c>
      <c r="D68" s="69"/>
      <c r="E68" s="70"/>
      <c r="F68" s="7"/>
      <c r="G68" s="7"/>
      <c r="H68" s="7"/>
      <c r="I68" s="7"/>
      <c r="J68" s="7"/>
      <c r="K68" s="7"/>
      <c r="L68" s="7"/>
      <c r="M68" s="7"/>
      <c r="N68" s="7"/>
    </row>
    <row r="69" spans="1:14" s="3" customFormat="1" ht="15" customHeight="1" x14ac:dyDescent="0.15">
      <c r="A69" s="71"/>
      <c r="B69" s="13" t="s">
        <v>104</v>
      </c>
      <c r="C69" s="41">
        <f>C10+C32+C50+C55+C62+C24+C25+C44+C53+C60+C66</f>
        <v>18117</v>
      </c>
      <c r="D69" s="41">
        <f>D10+D32+D50+D55+D62+D24</f>
        <v>17641</v>
      </c>
      <c r="E69" s="72">
        <f>E10+E32+E50+E55+E62+E24</f>
        <v>129767720</v>
      </c>
      <c r="F69" s="7"/>
      <c r="G69" s="7"/>
      <c r="H69" s="7"/>
      <c r="I69" s="7"/>
      <c r="J69" s="7"/>
      <c r="K69" s="7"/>
      <c r="L69" s="7"/>
      <c r="M69" s="7"/>
      <c r="N69" s="7"/>
    </row>
    <row r="70" spans="1:14" ht="24.95" customHeight="1" x14ac:dyDescent="0.15">
      <c r="A70" s="12" t="s">
        <v>105</v>
      </c>
    </row>
    <row r="71" spans="1:14" ht="35.1" customHeight="1" x14ac:dyDescent="0.15">
      <c r="A71" s="797" t="s">
        <v>106</v>
      </c>
      <c r="B71" s="855"/>
      <c r="C71" s="73" t="s">
        <v>7</v>
      </c>
      <c r="D71" s="73" t="s">
        <v>8</v>
      </c>
      <c r="E71" s="73" t="s">
        <v>9</v>
      </c>
    </row>
    <row r="72" spans="1:14" s="76" customFormat="1" ht="15" customHeight="1" x14ac:dyDescent="0.2">
      <c r="A72" s="849" t="s">
        <v>107</v>
      </c>
      <c r="B72" s="861"/>
      <c r="C72" s="41">
        <f>SUM(C73:C78,C82:C85)</f>
        <v>71839</v>
      </c>
      <c r="D72" s="74">
        <f>SUM(D73:D77,D78,D82:D84)</f>
        <v>71169</v>
      </c>
      <c r="E72" s="75">
        <f>SUM(E73:E77,E78,E82:E84)</f>
        <v>119325900</v>
      </c>
    </row>
    <row r="73" spans="1:14" ht="15" customHeight="1" x14ac:dyDescent="0.15">
      <c r="A73" s="77" t="s">
        <v>108</v>
      </c>
      <c r="B73" s="78" t="s">
        <v>109</v>
      </c>
      <c r="C73" s="55">
        <f>[18]B!$C$210</f>
        <v>28053</v>
      </c>
      <c r="D73" s="55">
        <f>[18]B!$E$210</f>
        <v>27724</v>
      </c>
      <c r="E73" s="79">
        <f>[18]B!$AL$210</f>
        <v>32022630</v>
      </c>
    </row>
    <row r="74" spans="1:14" ht="15" customHeight="1" x14ac:dyDescent="0.15">
      <c r="A74" s="663" t="s">
        <v>110</v>
      </c>
      <c r="B74" s="81" t="s">
        <v>111</v>
      </c>
      <c r="C74" s="57">
        <f>[18]B!$C$272</f>
        <v>32333</v>
      </c>
      <c r="D74" s="57">
        <f>SUM([18]B!E212:E215,[18]B!E216:E260,[18]B!E261:E271)</f>
        <v>32073</v>
      </c>
      <c r="E74" s="82">
        <f>[18]B!$AL$272</f>
        <v>47122330</v>
      </c>
    </row>
    <row r="75" spans="1:14" ht="15" customHeight="1" x14ac:dyDescent="0.15">
      <c r="A75" s="663" t="s">
        <v>112</v>
      </c>
      <c r="B75" s="81" t="s">
        <v>113</v>
      </c>
      <c r="C75" s="57">
        <f>[18]B!$C$311</f>
        <v>1918</v>
      </c>
      <c r="D75" s="57">
        <f>[18]B!$E$311</f>
        <v>1904</v>
      </c>
      <c r="E75" s="82">
        <f>[18]B!$AL$311</f>
        <v>7532620</v>
      </c>
    </row>
    <row r="76" spans="1:14" ht="15" customHeight="1" x14ac:dyDescent="0.15">
      <c r="A76" s="663" t="s">
        <v>114</v>
      </c>
      <c r="B76" s="81" t="s">
        <v>115</v>
      </c>
      <c r="C76" s="57">
        <f>[18]B!$C$318</f>
        <v>0</v>
      </c>
      <c r="D76" s="57">
        <f>[18]B!$E$318</f>
        <v>0</v>
      </c>
      <c r="E76" s="82">
        <f>[18]B!$AL$318</f>
        <v>0</v>
      </c>
    </row>
    <row r="77" spans="1:14" ht="15" customHeight="1" x14ac:dyDescent="0.15">
      <c r="A77" s="663" t="s">
        <v>116</v>
      </c>
      <c r="B77" s="83" t="s">
        <v>117</v>
      </c>
      <c r="C77" s="84">
        <f>[18]B!$C$374</f>
        <v>2689</v>
      </c>
      <c r="D77" s="84">
        <f>[18]B!$E$374</f>
        <v>2672</v>
      </c>
      <c r="E77" s="85">
        <f>[18]B!$AL$374</f>
        <v>14409610</v>
      </c>
    </row>
    <row r="78" spans="1:14" ht="15" customHeight="1" x14ac:dyDescent="0.15">
      <c r="A78" s="862" t="s">
        <v>118</v>
      </c>
      <c r="B78" s="87" t="s">
        <v>119</v>
      </c>
      <c r="C78" s="88">
        <f>SUM(C79:C81)</f>
        <v>4334</v>
      </c>
      <c r="D78" s="88">
        <f>SUM(D79:D81)</f>
        <v>4305</v>
      </c>
      <c r="E78" s="89">
        <f>SUM(E79:E81)</f>
        <v>14760610</v>
      </c>
    </row>
    <row r="79" spans="1:14" ht="15" customHeight="1" x14ac:dyDescent="0.15">
      <c r="A79" s="862"/>
      <c r="B79" s="90" t="s">
        <v>120</v>
      </c>
      <c r="C79" s="91">
        <f>[18]B!$C$411</f>
        <v>3622</v>
      </c>
      <c r="D79" s="91">
        <f>[18]B!$E$411</f>
        <v>3601</v>
      </c>
      <c r="E79" s="92">
        <f>[18]B!$AL$411</f>
        <v>11493120</v>
      </c>
    </row>
    <row r="80" spans="1:14" ht="15" customHeight="1" x14ac:dyDescent="0.15">
      <c r="A80" s="862"/>
      <c r="B80" s="93" t="s">
        <v>121</v>
      </c>
      <c r="C80" s="57">
        <f>[18]B!$C$432</f>
        <v>8</v>
      </c>
      <c r="D80" s="57">
        <f>SUM([18]B!E413:E429,[18]B!E430:E431)</f>
        <v>8</v>
      </c>
      <c r="E80" s="82">
        <f>[18]B!$AL$432</f>
        <v>26960</v>
      </c>
    </row>
    <row r="81" spans="1:5" ht="15" customHeight="1" x14ac:dyDescent="0.15">
      <c r="A81" s="862"/>
      <c r="B81" s="93" t="s">
        <v>122</v>
      </c>
      <c r="C81" s="57">
        <f>[18]B!$C$451</f>
        <v>704</v>
      </c>
      <c r="D81" s="57">
        <f>[18]B!$E$451</f>
        <v>696</v>
      </c>
      <c r="E81" s="82">
        <f>[18]B!$AL$451</f>
        <v>3240530</v>
      </c>
    </row>
    <row r="82" spans="1:5" ht="15" customHeight="1" x14ac:dyDescent="0.15">
      <c r="A82" s="663" t="s">
        <v>123</v>
      </c>
      <c r="B82" s="81" t="s">
        <v>124</v>
      </c>
      <c r="C82" s="57">
        <f>[18]B!$C$461</f>
        <v>2</v>
      </c>
      <c r="D82" s="57">
        <f>[18]B!$E$461</f>
        <v>2</v>
      </c>
      <c r="E82" s="82">
        <f>[18]B!$AL$461</f>
        <v>3860</v>
      </c>
    </row>
    <row r="83" spans="1:5" s="96" customFormat="1" ht="15" customHeight="1" x14ac:dyDescent="0.15">
      <c r="A83" s="663" t="s">
        <v>125</v>
      </c>
      <c r="B83" s="81" t="s">
        <v>126</v>
      </c>
      <c r="C83" s="94">
        <f>[18]B!$C$512</f>
        <v>59</v>
      </c>
      <c r="D83" s="94">
        <f>SUM([18]B!E475:E498,[18]B!E499:E511)</f>
        <v>58</v>
      </c>
      <c r="E83" s="95">
        <f>[18]B!$AL$512</f>
        <v>114570</v>
      </c>
    </row>
    <row r="84" spans="1:5" ht="15" customHeight="1" x14ac:dyDescent="0.15">
      <c r="A84" s="663" t="s">
        <v>127</v>
      </c>
      <c r="B84" s="81" t="s">
        <v>128</v>
      </c>
      <c r="C84" s="57">
        <f>[18]B!$C$542</f>
        <v>2441</v>
      </c>
      <c r="D84" s="57">
        <f>[18]B!$E$542</f>
        <v>2431</v>
      </c>
      <c r="E84" s="82">
        <f>[18]B!$AL$542</f>
        <v>3359670</v>
      </c>
    </row>
    <row r="85" spans="1:5" s="99" customFormat="1" ht="15" customHeight="1" x14ac:dyDescent="0.15">
      <c r="A85" s="97" t="s">
        <v>129</v>
      </c>
      <c r="B85" s="83" t="s">
        <v>130</v>
      </c>
      <c r="C85" s="84">
        <f>[18]B!$C$2939</f>
        <v>10</v>
      </c>
      <c r="D85" s="98"/>
      <c r="E85" s="98"/>
    </row>
    <row r="86" spans="1:5" s="3" customFormat="1" ht="15" customHeight="1" x14ac:dyDescent="0.15">
      <c r="A86" s="849" t="s">
        <v>131</v>
      </c>
      <c r="B86" s="850"/>
      <c r="C86" s="88">
        <f>+C87+C88+C89+C90+C94+C95</f>
        <v>4336</v>
      </c>
      <c r="D86" s="88">
        <f>+D87+D88+D89+D90+D94</f>
        <v>4318</v>
      </c>
      <c r="E86" s="89">
        <f>+E87+E88+E89+E90+E94</f>
        <v>91380710</v>
      </c>
    </row>
    <row r="87" spans="1:5" ht="15" customHeight="1" x14ac:dyDescent="0.15">
      <c r="A87" s="100" t="s">
        <v>132</v>
      </c>
      <c r="B87" s="101" t="s">
        <v>133</v>
      </c>
      <c r="C87" s="91">
        <f>[18]B!$C$600</f>
        <v>2051</v>
      </c>
      <c r="D87" s="91">
        <f>SUM([18]B!E545:E546,[18]B!E547,[18]B!E548,[18]B!E549:E559,[18]B!E560:E566,[18]B!E567:E575,[18]B!E576,[18]B!E577:E595,[18]B!E596:E598)</f>
        <v>2035</v>
      </c>
      <c r="E87" s="92">
        <f>[18]B!$AL$600</f>
        <v>18882240</v>
      </c>
    </row>
    <row r="88" spans="1:5" ht="15" customHeight="1" x14ac:dyDescent="0.15">
      <c r="A88" s="663" t="s">
        <v>134</v>
      </c>
      <c r="B88" s="81" t="s">
        <v>135</v>
      </c>
      <c r="C88" s="57">
        <f>[18]B!$C$623</f>
        <v>2</v>
      </c>
      <c r="D88" s="57">
        <f>[18]B!$E$623</f>
        <v>2</v>
      </c>
      <c r="E88" s="82">
        <f>[18]B!$AL$623</f>
        <v>52640</v>
      </c>
    </row>
    <row r="89" spans="1:5" ht="15" customHeight="1" x14ac:dyDescent="0.15">
      <c r="A89" s="663" t="s">
        <v>136</v>
      </c>
      <c r="B89" s="81" t="s">
        <v>137</v>
      </c>
      <c r="C89" s="57">
        <f>[18]B!$C$650</f>
        <v>995</v>
      </c>
      <c r="D89" s="57">
        <f>[18]B!$E$650</f>
        <v>993</v>
      </c>
      <c r="E89" s="82">
        <f>[18]B!$AL$650</f>
        <v>52396110</v>
      </c>
    </row>
    <row r="90" spans="1:5" ht="15" customHeight="1" x14ac:dyDescent="0.15">
      <c r="A90" s="862" t="s">
        <v>112</v>
      </c>
      <c r="B90" s="81" t="s">
        <v>138</v>
      </c>
      <c r="C90" s="57">
        <f>SUM(C91:C93)</f>
        <v>1288</v>
      </c>
      <c r="D90" s="57">
        <f>SUM(D91:D93)</f>
        <v>1288</v>
      </c>
      <c r="E90" s="82">
        <f>SUM(E91:E93)</f>
        <v>20049720</v>
      </c>
    </row>
    <row r="91" spans="1:5" ht="15" customHeight="1" x14ac:dyDescent="0.15">
      <c r="A91" s="862"/>
      <c r="B91" s="93" t="s">
        <v>139</v>
      </c>
      <c r="C91" s="57">
        <f>[18]B!$C$672-[18]B!C652-[18]B!C653</f>
        <v>840</v>
      </c>
      <c r="D91" s="57">
        <f>[18]B!$E$672-[18]B!E652-[18]B!E653</f>
        <v>840</v>
      </c>
      <c r="E91" s="82">
        <f>[18]B!$AL$672-[18]B!$AL$652-[18]B!$AL$653</f>
        <v>15270520</v>
      </c>
    </row>
    <row r="92" spans="1:5" ht="15" customHeight="1" x14ac:dyDescent="0.15">
      <c r="A92" s="862"/>
      <c r="B92" s="93" t="s">
        <v>140</v>
      </c>
      <c r="C92" s="57">
        <f>[18]B!$C$652</f>
        <v>304</v>
      </c>
      <c r="D92" s="57">
        <f>[18]B!$E$652</f>
        <v>304</v>
      </c>
      <c r="E92" s="82">
        <f>[18]B!$AL$652</f>
        <v>1748000</v>
      </c>
    </row>
    <row r="93" spans="1:5" ht="15" customHeight="1" x14ac:dyDescent="0.15">
      <c r="A93" s="862"/>
      <c r="B93" s="93" t="s">
        <v>141</v>
      </c>
      <c r="C93" s="57">
        <f>[18]B!$C$653</f>
        <v>144</v>
      </c>
      <c r="D93" s="57">
        <f>[18]B!$E$653</f>
        <v>144</v>
      </c>
      <c r="E93" s="82">
        <f>[18]B!$AL$653</f>
        <v>3031200</v>
      </c>
    </row>
    <row r="94" spans="1:5" ht="15" customHeight="1" x14ac:dyDescent="0.15">
      <c r="A94" s="663" t="s">
        <v>114</v>
      </c>
      <c r="B94" s="81" t="s">
        <v>142</v>
      </c>
      <c r="C94" s="57">
        <f>[18]B!$C$704</f>
        <v>0</v>
      </c>
      <c r="D94" s="57">
        <f>[18]B!$E$704</f>
        <v>0</v>
      </c>
      <c r="E94" s="82">
        <f>[18]B!$AL$704</f>
        <v>0</v>
      </c>
    </row>
    <row r="95" spans="1:5" s="99" customFormat="1" ht="15" customHeight="1" x14ac:dyDescent="0.15">
      <c r="A95" s="663"/>
      <c r="B95" s="81" t="s">
        <v>143</v>
      </c>
      <c r="C95" s="57">
        <f>[18]B!$C$763</f>
        <v>0</v>
      </c>
      <c r="D95" s="98"/>
      <c r="E95" s="98"/>
    </row>
    <row r="96" spans="1:5" s="3" customFormat="1" ht="15" customHeight="1" x14ac:dyDescent="0.15">
      <c r="A96" s="102"/>
      <c r="B96" s="102" t="s">
        <v>144</v>
      </c>
      <c r="C96" s="103">
        <f>[18]B!$C$958</f>
        <v>0</v>
      </c>
      <c r="D96" s="104">
        <f>[18]B!$E$958</f>
        <v>0</v>
      </c>
      <c r="E96" s="105">
        <f>[18]B!$AL$958</f>
        <v>0</v>
      </c>
    </row>
    <row r="97" spans="1:8" s="106" customFormat="1" ht="24.95" customHeight="1" x14ac:dyDescent="0.15">
      <c r="A97" s="866" t="s">
        <v>145</v>
      </c>
      <c r="B97" s="866"/>
      <c r="C97" s="866"/>
      <c r="D97" s="866"/>
      <c r="E97" s="866"/>
    </row>
    <row r="98" spans="1:8" s="106" customFormat="1" ht="35.1" customHeight="1" x14ac:dyDescent="0.15">
      <c r="A98" s="13" t="s">
        <v>146</v>
      </c>
      <c r="B98" s="666" t="s">
        <v>6</v>
      </c>
      <c r="C98" s="73" t="s">
        <v>7</v>
      </c>
      <c r="D98" s="73" t="s">
        <v>8</v>
      </c>
      <c r="E98" s="73" t="s">
        <v>9</v>
      </c>
    </row>
    <row r="99" spans="1:8" s="106" customFormat="1" ht="15" customHeight="1" x14ac:dyDescent="0.15">
      <c r="A99" s="20" t="s">
        <v>147</v>
      </c>
      <c r="B99" s="78" t="s">
        <v>148</v>
      </c>
      <c r="C99" s="55">
        <f>[18]B!C770+[18]B!C777+[18]B!C781+[18]B!C788+[18]B!C797+[18]B!C801+[18]B!C805+[18]B!C809+[18]B!C820+[18]B!C828+[18]B!C833+[18]B!C851+[18]B!C869+[18]B!C817</f>
        <v>0</v>
      </c>
      <c r="D99" s="55">
        <f>[18]B!E770+[18]B!E777+[18]B!E781+[18]B!E788+[18]B!E797+[18]B!E801+[18]B!E805+[18]B!E809+[18]B!E820+[18]B!E828+[18]B!E833+[18]B!E851+[18]B!E869+[18]B!E817</f>
        <v>0</v>
      </c>
      <c r="E99" s="82">
        <f>[18]B!AL770+[18]B!AL777+[18]B!AL781+[18]B!AL788+[18]B!AL797+[18]B!AL801+[18]B!AL805+[18]B!AL809+[18]B!AL820+[18]B!AL828+[18]B!AL833+[18]B!AL851+[18]B!AL869+[18]B!AL817</f>
        <v>0</v>
      </c>
    </row>
    <row r="100" spans="1:8" s="106" customFormat="1" ht="15" customHeight="1" x14ac:dyDescent="0.15">
      <c r="A100" s="25">
        <v>2001</v>
      </c>
      <c r="B100" s="81" t="s">
        <v>149</v>
      </c>
      <c r="C100" s="57">
        <f>[18]B!C2223+[18]B!C2266+[18]B!C2267</f>
        <v>659</v>
      </c>
      <c r="D100" s="57">
        <f>[18]B!E2214+[18]B!E2266+[18]B!E2267</f>
        <v>482</v>
      </c>
      <c r="E100" s="82">
        <f>[18]B!AL2214+[18]B!AL2266+[18]B!AL2267</f>
        <v>5250850</v>
      </c>
    </row>
    <row r="101" spans="1:8" s="106" customFormat="1" ht="15" customHeight="1" x14ac:dyDescent="0.15">
      <c r="A101" s="38" t="s">
        <v>150</v>
      </c>
      <c r="B101" s="108" t="s">
        <v>151</v>
      </c>
      <c r="C101" s="65">
        <f>[18]B!C2529</f>
        <v>4</v>
      </c>
      <c r="D101" s="65">
        <f>[18]B!E2529</f>
        <v>3</v>
      </c>
      <c r="E101" s="85">
        <f>[18]B!AL2529</f>
        <v>232390</v>
      </c>
    </row>
    <row r="102" spans="1:8" s="106" customFormat="1" ht="15" customHeight="1" x14ac:dyDescent="0.15">
      <c r="A102" s="71"/>
      <c r="B102" s="109" t="s">
        <v>152</v>
      </c>
      <c r="C102" s="110">
        <f>SUM(C99:C101)</f>
        <v>663</v>
      </c>
      <c r="D102" s="110">
        <f>SUM(D99:D101)</f>
        <v>485</v>
      </c>
      <c r="E102" s="111">
        <f>SUM(E99:E101)</f>
        <v>5483240</v>
      </c>
    </row>
    <row r="103" spans="1:8" s="115" customFormat="1" ht="24.95" customHeight="1" x14ac:dyDescent="0.15">
      <c r="A103" s="112" t="s">
        <v>153</v>
      </c>
      <c r="B103" s="113"/>
      <c r="C103" s="112"/>
      <c r="D103" s="112"/>
      <c r="E103" s="112"/>
      <c r="F103" s="114"/>
      <c r="G103" s="114"/>
    </row>
    <row r="104" spans="1:8" s="106" customFormat="1" ht="33.75" customHeight="1" x14ac:dyDescent="0.15">
      <c r="A104" s="664" t="s">
        <v>5</v>
      </c>
      <c r="B104" s="664" t="s">
        <v>6</v>
      </c>
      <c r="C104" s="73" t="s">
        <v>7</v>
      </c>
      <c r="D104" s="73" t="s">
        <v>8</v>
      </c>
      <c r="E104" s="73" t="s">
        <v>154</v>
      </c>
      <c r="F104" s="73" t="s">
        <v>155</v>
      </c>
      <c r="G104" s="73" t="s">
        <v>156</v>
      </c>
      <c r="H104" s="73" t="s">
        <v>9</v>
      </c>
    </row>
    <row r="105" spans="1:8" s="106" customFormat="1" ht="15" customHeight="1" x14ac:dyDescent="0.15">
      <c r="A105" s="20" t="s">
        <v>157</v>
      </c>
      <c r="B105" s="78" t="s">
        <v>158</v>
      </c>
      <c r="C105" s="55">
        <f>[18]B!$C$1125</f>
        <v>5</v>
      </c>
      <c r="D105" s="55">
        <f>[18]B!$I$1125</f>
        <v>5</v>
      </c>
      <c r="E105" s="55">
        <f>[18]B!$I$1125</f>
        <v>5</v>
      </c>
      <c r="F105" s="55">
        <f>[18]B!$L$1125</f>
        <v>0</v>
      </c>
      <c r="G105" s="117"/>
      <c r="H105" s="79">
        <f>[18]B!$AL$1125</f>
        <v>844100</v>
      </c>
    </row>
    <row r="106" spans="1:8" s="106" customFormat="1" ht="15" customHeight="1" x14ac:dyDescent="0.15">
      <c r="A106" s="25" t="s">
        <v>159</v>
      </c>
      <c r="B106" s="81" t="s">
        <v>160</v>
      </c>
      <c r="C106" s="57">
        <f>[18]B!C1262</f>
        <v>449</v>
      </c>
      <c r="D106" s="57">
        <f>[18]B!I1262</f>
        <v>427</v>
      </c>
      <c r="E106" s="57">
        <f>[18]B!I1262</f>
        <v>427</v>
      </c>
      <c r="F106" s="57">
        <f>[18]B!L1262</f>
        <v>7</v>
      </c>
      <c r="G106" s="118"/>
      <c r="H106" s="82">
        <f>[18]B!$AL$1262</f>
        <v>216331195</v>
      </c>
    </row>
    <row r="107" spans="1:8" s="106" customFormat="1" ht="15" customHeight="1" x14ac:dyDescent="0.15">
      <c r="A107" s="25" t="s">
        <v>161</v>
      </c>
      <c r="B107" s="81" t="s">
        <v>162</v>
      </c>
      <c r="C107" s="57">
        <f>[18]B!C1404</f>
        <v>77</v>
      </c>
      <c r="D107" s="57">
        <f>[18]B!I1401</f>
        <v>69</v>
      </c>
      <c r="E107" s="57">
        <f>[18]B!I1401</f>
        <v>69</v>
      </c>
      <c r="F107" s="57">
        <f>[18]B!L1401</f>
        <v>2</v>
      </c>
      <c r="G107" s="118"/>
      <c r="H107" s="82">
        <f>[18]B!$AL$1401</f>
        <v>8484985</v>
      </c>
    </row>
    <row r="108" spans="1:8" s="106" customFormat="1" ht="15" customHeight="1" x14ac:dyDescent="0.15">
      <c r="A108" s="25" t="s">
        <v>163</v>
      </c>
      <c r="B108" s="81" t="s">
        <v>164</v>
      </c>
      <c r="C108" s="57">
        <f>[18]B!C1468</f>
        <v>5</v>
      </c>
      <c r="D108" s="57">
        <f>[18]B!I1468</f>
        <v>5</v>
      </c>
      <c r="E108" s="57">
        <f>[18]B!I1468</f>
        <v>5</v>
      </c>
      <c r="F108" s="57">
        <f>[18]B!L1468</f>
        <v>0</v>
      </c>
      <c r="G108" s="118"/>
      <c r="H108" s="82">
        <f>[18]B!AL1468</f>
        <v>519490</v>
      </c>
    </row>
    <row r="109" spans="1:8" s="106" customFormat="1" ht="15" customHeight="1" x14ac:dyDescent="0.15">
      <c r="A109" s="25" t="s">
        <v>165</v>
      </c>
      <c r="B109" s="81" t="s">
        <v>166</v>
      </c>
      <c r="C109" s="57">
        <f>[18]B!$C$1537</f>
        <v>25</v>
      </c>
      <c r="D109" s="57">
        <f>[18]B!$I$1537</f>
        <v>21</v>
      </c>
      <c r="E109" s="57">
        <f>[18]B!$I$1537</f>
        <v>21</v>
      </c>
      <c r="F109" s="57">
        <f>[18]B!$L$1537</f>
        <v>4</v>
      </c>
      <c r="G109" s="118"/>
      <c r="H109" s="82">
        <f>[18]B!$AL$1537</f>
        <v>1427335</v>
      </c>
    </row>
    <row r="110" spans="1:8" s="106" customFormat="1" ht="15" customHeight="1" x14ac:dyDescent="0.15">
      <c r="A110" s="25" t="s">
        <v>167</v>
      </c>
      <c r="B110" s="81" t="s">
        <v>168</v>
      </c>
      <c r="C110" s="57">
        <f>[18]B!$C$1582</f>
        <v>53</v>
      </c>
      <c r="D110" s="57">
        <f>[18]B!$I$1582</f>
        <v>39</v>
      </c>
      <c r="E110" s="57">
        <f>[18]B!$I$1582</f>
        <v>39</v>
      </c>
      <c r="F110" s="57">
        <f>[18]B!$L$1582</f>
        <v>3</v>
      </c>
      <c r="G110" s="118"/>
      <c r="H110" s="82">
        <f>[18]B!$AL$1582</f>
        <v>2673985</v>
      </c>
    </row>
    <row r="111" spans="1:8" s="106" customFormat="1" ht="15" customHeight="1" x14ac:dyDescent="0.15">
      <c r="A111" s="25" t="s">
        <v>169</v>
      </c>
      <c r="B111" s="81" t="s">
        <v>170</v>
      </c>
      <c r="C111" s="57">
        <f>[18]B!$C$1800</f>
        <v>8</v>
      </c>
      <c r="D111" s="57">
        <f>[18]B!$I$1787</f>
        <v>4</v>
      </c>
      <c r="E111" s="57">
        <f>[18]B!$I$1787</f>
        <v>4</v>
      </c>
      <c r="F111" s="57">
        <f>[18]B!$L$1787</f>
        <v>3</v>
      </c>
      <c r="G111" s="118"/>
      <c r="H111" s="82">
        <f>[18]B!$AL$1787</f>
        <v>974885</v>
      </c>
    </row>
    <row r="112" spans="1:8" s="106" customFormat="1" ht="15" customHeight="1" x14ac:dyDescent="0.15">
      <c r="A112" s="25" t="s">
        <v>171</v>
      </c>
      <c r="B112" s="81" t="s">
        <v>172</v>
      </c>
      <c r="C112" s="57">
        <f>[18]B!$C$1870</f>
        <v>3</v>
      </c>
      <c r="D112" s="57">
        <f>[18]B!$I$1866</f>
        <v>2</v>
      </c>
      <c r="E112" s="57">
        <f>[18]B!$I$1866</f>
        <v>2</v>
      </c>
      <c r="F112" s="57">
        <f>[18]B!$L$1866</f>
        <v>1</v>
      </c>
      <c r="G112" s="118"/>
      <c r="H112" s="82">
        <f>[18]B!$AL$1866</f>
        <v>148625</v>
      </c>
    </row>
    <row r="113" spans="1:12" s="106" customFormat="1" ht="15" customHeight="1" x14ac:dyDescent="0.15">
      <c r="A113" s="25" t="s">
        <v>173</v>
      </c>
      <c r="B113" s="81" t="s">
        <v>174</v>
      </c>
      <c r="C113" s="57">
        <f>[18]B!$C$2032</f>
        <v>174</v>
      </c>
      <c r="D113" s="57">
        <f>[18]B!$I$2025</f>
        <v>131</v>
      </c>
      <c r="E113" s="57">
        <f>[18]B!$I$2025</f>
        <v>131</v>
      </c>
      <c r="F113" s="57">
        <f>[18]B!$L$2025</f>
        <v>21</v>
      </c>
      <c r="G113" s="118"/>
      <c r="H113" s="82">
        <f>[18]B!$AL$2025</f>
        <v>39195805</v>
      </c>
    </row>
    <row r="114" spans="1:12" s="106" customFormat="1" ht="15" customHeight="1" x14ac:dyDescent="0.15">
      <c r="A114" s="25" t="s">
        <v>175</v>
      </c>
      <c r="B114" s="81" t="s">
        <v>176</v>
      </c>
      <c r="C114" s="57">
        <f>[18]B!C2071</f>
        <v>9</v>
      </c>
      <c r="D114" s="57">
        <f>[18]B!I2071</f>
        <v>8</v>
      </c>
      <c r="E114" s="57">
        <f>[18]B!I2071</f>
        <v>8</v>
      </c>
      <c r="F114" s="57">
        <f>[18]B!L2071</f>
        <v>0</v>
      </c>
      <c r="G114" s="118"/>
      <c r="H114" s="82">
        <f>[18]B!AL2071</f>
        <v>1152810</v>
      </c>
    </row>
    <row r="115" spans="1:12" s="106" customFormat="1" ht="15" customHeight="1" x14ac:dyDescent="0.15">
      <c r="A115" s="25" t="s">
        <v>177</v>
      </c>
      <c r="B115" s="81" t="s">
        <v>178</v>
      </c>
      <c r="C115" s="57">
        <f>[18]B!$C$2194</f>
        <v>47</v>
      </c>
      <c r="D115" s="57">
        <f>[18]B!I2194</f>
        <v>32</v>
      </c>
      <c r="E115" s="57">
        <f>[18]B!I2194</f>
        <v>32</v>
      </c>
      <c r="F115" s="57">
        <f>[18]B!L2194</f>
        <v>1</v>
      </c>
      <c r="G115" s="118"/>
      <c r="H115" s="82">
        <f>[18]B!AL2194</f>
        <v>8717340</v>
      </c>
    </row>
    <row r="116" spans="1:12" s="106" customFormat="1" ht="15" customHeight="1" x14ac:dyDescent="0.15">
      <c r="A116" s="25" t="s">
        <v>179</v>
      </c>
      <c r="B116" s="81" t="s">
        <v>180</v>
      </c>
      <c r="C116" s="57">
        <f>[18]B!$C$2229</f>
        <v>5</v>
      </c>
      <c r="D116" s="57">
        <f>[18]B!I2229</f>
        <v>4</v>
      </c>
      <c r="E116" s="57">
        <f>[18]B!I2229</f>
        <v>4</v>
      </c>
      <c r="F116" s="57">
        <f>[18]B!L2229</f>
        <v>1</v>
      </c>
      <c r="G116" s="118"/>
      <c r="H116" s="82">
        <f>[18]B!$AL$2229</f>
        <v>1312560</v>
      </c>
    </row>
    <row r="117" spans="1:12" s="106" customFormat="1" ht="15" customHeight="1" x14ac:dyDescent="0.15">
      <c r="A117" s="25" t="s">
        <v>181</v>
      </c>
      <c r="B117" s="81" t="s">
        <v>182</v>
      </c>
      <c r="C117" s="57">
        <f>[18]B!$C$2264</f>
        <v>63</v>
      </c>
      <c r="D117" s="57">
        <f>[18]B!$I$2264</f>
        <v>21</v>
      </c>
      <c r="E117" s="57">
        <f>[18]B!$I$2264</f>
        <v>21</v>
      </c>
      <c r="F117" s="57">
        <f>[18]B!$L$2264</f>
        <v>18</v>
      </c>
      <c r="G117" s="118"/>
      <c r="H117" s="82">
        <f>[18]B!$AL$2264</f>
        <v>4860955</v>
      </c>
    </row>
    <row r="118" spans="1:12" s="119" customFormat="1" ht="15" customHeight="1" x14ac:dyDescent="0.15">
      <c r="A118" s="25" t="s">
        <v>183</v>
      </c>
      <c r="B118" s="81" t="s">
        <v>184</v>
      </c>
      <c r="C118" s="57">
        <f>SUM(C119:C121)</f>
        <v>101</v>
      </c>
      <c r="D118" s="57">
        <f>SUM(D119:D121)</f>
        <v>41</v>
      </c>
      <c r="E118" s="57">
        <f>SUM(E119:E121)</f>
        <v>41</v>
      </c>
      <c r="F118" s="57">
        <f>SUM(F119:F121)</f>
        <v>0</v>
      </c>
      <c r="G118" s="118"/>
      <c r="H118" s="82">
        <f>SUM(H119:H121)</f>
        <v>5973290</v>
      </c>
    </row>
    <row r="119" spans="1:12" s="119" customFormat="1" ht="15" customHeight="1" x14ac:dyDescent="0.15">
      <c r="A119" s="25"/>
      <c r="B119" s="120" t="s">
        <v>185</v>
      </c>
      <c r="C119" s="49"/>
      <c r="D119" s="49"/>
      <c r="E119" s="49"/>
      <c r="F119" s="49"/>
      <c r="G119" s="118"/>
      <c r="H119" s="121"/>
    </row>
    <row r="120" spans="1:12" s="119" customFormat="1" ht="15" customHeight="1" x14ac:dyDescent="0.15">
      <c r="A120" s="25"/>
      <c r="B120" s="120" t="s">
        <v>186</v>
      </c>
      <c r="C120" s="49"/>
      <c r="D120" s="49"/>
      <c r="E120" s="49"/>
      <c r="F120" s="49"/>
      <c r="G120" s="118"/>
      <c r="H120" s="121"/>
    </row>
    <row r="121" spans="1:12" s="119" customFormat="1" ht="15" customHeight="1" x14ac:dyDescent="0.15">
      <c r="A121" s="25"/>
      <c r="B121" s="120" t="s">
        <v>187</v>
      </c>
      <c r="C121" s="57">
        <f>[18]B!C2272</f>
        <v>101</v>
      </c>
      <c r="D121" s="57">
        <f>[18]B!I2272</f>
        <v>41</v>
      </c>
      <c r="E121" s="57">
        <f>[18]B!I2272</f>
        <v>41</v>
      </c>
      <c r="F121" s="57">
        <f>[18]B!L2272</f>
        <v>0</v>
      </c>
      <c r="G121" s="118"/>
      <c r="H121" s="82">
        <f>[18]B!AL2272</f>
        <v>5973290</v>
      </c>
    </row>
    <row r="122" spans="1:12" s="106" customFormat="1" ht="15" customHeight="1" x14ac:dyDescent="0.15">
      <c r="A122" s="25" t="s">
        <v>188</v>
      </c>
      <c r="B122" s="81" t="s">
        <v>189</v>
      </c>
      <c r="C122" s="57">
        <f>[18]B!$C$2505</f>
        <v>95</v>
      </c>
      <c r="D122" s="57">
        <f>[18]B!$I$2505</f>
        <v>77</v>
      </c>
      <c r="E122" s="57">
        <f>[18]B!$I$2505</f>
        <v>77</v>
      </c>
      <c r="F122" s="57">
        <f>[18]B!$L$2505</f>
        <v>6</v>
      </c>
      <c r="G122" s="118"/>
      <c r="H122" s="82">
        <f>[18]B!$AL$2505</f>
        <v>19561880</v>
      </c>
    </row>
    <row r="123" spans="1:12" s="106" customFormat="1" ht="15" customHeight="1" x14ac:dyDescent="0.15">
      <c r="A123" s="38">
        <v>2106</v>
      </c>
      <c r="B123" s="108" t="s">
        <v>190</v>
      </c>
      <c r="C123" s="65">
        <f>[18]B!$C2517</f>
        <v>9</v>
      </c>
      <c r="D123" s="65">
        <f>[18]B!$I2517</f>
        <v>9</v>
      </c>
      <c r="E123" s="65">
        <f>[18]B!$I2517</f>
        <v>9</v>
      </c>
      <c r="F123" s="65">
        <f>[18]B!$L2517</f>
        <v>0</v>
      </c>
      <c r="G123" s="65">
        <f>[18]B!C2517</f>
        <v>9</v>
      </c>
      <c r="H123" s="65">
        <f>+([18]B!$AL2517)*0.75</f>
        <v>411277.5</v>
      </c>
    </row>
    <row r="124" spans="1:12" s="106" customFormat="1" ht="15" customHeight="1" x14ac:dyDescent="0.15">
      <c r="A124" s="122"/>
      <c r="B124" s="109" t="s">
        <v>191</v>
      </c>
      <c r="C124" s="88">
        <f>SUM(C105:C118)+C122+C123</f>
        <v>1128</v>
      </c>
      <c r="D124" s="88">
        <f>SUM(D105:D118)+D122+D123</f>
        <v>895</v>
      </c>
      <c r="E124" s="88">
        <f>SUM(E105:E118)+E122+E123</f>
        <v>895</v>
      </c>
      <c r="F124" s="88">
        <f>SUM(F105:F118)+F122+F123</f>
        <v>67</v>
      </c>
      <c r="G124" s="65">
        <f>[18]B!C2517</f>
        <v>9</v>
      </c>
      <c r="H124" s="89">
        <f>SUM(H105:H118)+H122+H123</f>
        <v>312590517.5</v>
      </c>
    </row>
    <row r="125" spans="1:12" s="12" customFormat="1" ht="24.95" customHeight="1" x14ac:dyDescent="0.15">
      <c r="A125" s="868" t="s">
        <v>192</v>
      </c>
      <c r="B125" s="866"/>
      <c r="C125" s="123"/>
      <c r="D125" s="123"/>
      <c r="E125" s="124"/>
      <c r="F125" s="11"/>
      <c r="G125" s="11"/>
      <c r="H125" s="11"/>
      <c r="I125" s="11"/>
      <c r="J125" s="11"/>
      <c r="K125" s="11"/>
      <c r="L125" s="11"/>
    </row>
    <row r="126" spans="1:12" s="3" customFormat="1" ht="35.1" customHeight="1" x14ac:dyDescent="0.15">
      <c r="A126" s="13" t="s">
        <v>5</v>
      </c>
      <c r="B126" s="13" t="s">
        <v>6</v>
      </c>
      <c r="C126" s="73" t="s">
        <v>7</v>
      </c>
      <c r="D126" s="73" t="s">
        <v>8</v>
      </c>
      <c r="E126" s="73" t="s">
        <v>9</v>
      </c>
      <c r="F126" s="7"/>
      <c r="G126" s="7"/>
      <c r="H126" s="7"/>
      <c r="I126" s="7"/>
      <c r="J126" s="7"/>
      <c r="K126" s="7"/>
      <c r="L126" s="7"/>
    </row>
    <row r="127" spans="1:12" s="3" customFormat="1" ht="20.100000000000001" customHeight="1" x14ac:dyDescent="0.15">
      <c r="A127" s="13"/>
      <c r="B127" s="125" t="s">
        <v>193</v>
      </c>
      <c r="C127" s="41"/>
      <c r="D127" s="41"/>
      <c r="E127" s="75"/>
      <c r="F127" s="7"/>
      <c r="G127" s="7"/>
      <c r="H127" s="7"/>
      <c r="I127" s="7"/>
      <c r="J127" s="7"/>
      <c r="K127" s="7"/>
      <c r="L127" s="7"/>
    </row>
    <row r="128" spans="1:12" s="3" customFormat="1" ht="24" customHeight="1" x14ac:dyDescent="0.15">
      <c r="A128" s="20" t="s">
        <v>194</v>
      </c>
      <c r="B128" s="78" t="s">
        <v>195</v>
      </c>
      <c r="C128" s="126">
        <f>[18]B!$C$115</f>
        <v>4839</v>
      </c>
      <c r="D128" s="126">
        <f>[18]B!$E$115</f>
        <v>4533</v>
      </c>
      <c r="E128" s="127">
        <f>[18]B!$AL$115</f>
        <v>169126230</v>
      </c>
      <c r="F128" s="7"/>
      <c r="G128" s="7"/>
      <c r="H128" s="7"/>
      <c r="I128" s="7"/>
      <c r="J128" s="7"/>
      <c r="K128" s="7"/>
      <c r="L128" s="7"/>
    </row>
    <row r="129" spans="1:12" s="3" customFormat="1" ht="24" customHeight="1" x14ac:dyDescent="0.15">
      <c r="A129" s="25" t="s">
        <v>196</v>
      </c>
      <c r="B129" s="81" t="s">
        <v>197</v>
      </c>
      <c r="C129" s="128">
        <f>[18]B!$C$116</f>
        <v>0</v>
      </c>
      <c r="D129" s="128">
        <f>[18]B!$E$116</f>
        <v>0</v>
      </c>
      <c r="E129" s="129">
        <f>[18]B!$AL$116</f>
        <v>0</v>
      </c>
      <c r="F129" s="7"/>
      <c r="G129" s="7"/>
      <c r="H129" s="7"/>
      <c r="I129" s="7"/>
      <c r="J129" s="7"/>
      <c r="K129" s="7"/>
      <c r="L129" s="7"/>
    </row>
    <row r="130" spans="1:12" s="3" customFormat="1" ht="24" customHeight="1" x14ac:dyDescent="0.15">
      <c r="A130" s="25" t="s">
        <v>198</v>
      </c>
      <c r="B130" s="81" t="s">
        <v>199</v>
      </c>
      <c r="C130" s="128">
        <f>[18]B!$C$117</f>
        <v>0</v>
      </c>
      <c r="D130" s="128">
        <f>[18]B!$E$117</f>
        <v>0</v>
      </c>
      <c r="E130" s="129">
        <f>[18]B!$AL$117</f>
        <v>0</v>
      </c>
      <c r="F130" s="7"/>
      <c r="G130" s="7"/>
      <c r="H130" s="7"/>
      <c r="I130" s="7"/>
      <c r="J130" s="7"/>
      <c r="K130" s="7"/>
      <c r="L130" s="7"/>
    </row>
    <row r="131" spans="1:12" s="3" customFormat="1" ht="15" customHeight="1" x14ac:dyDescent="0.15">
      <c r="A131" s="25" t="s">
        <v>200</v>
      </c>
      <c r="B131" s="81" t="s">
        <v>201</v>
      </c>
      <c r="C131" s="128">
        <f>[18]B!$C$118</f>
        <v>220</v>
      </c>
      <c r="D131" s="128">
        <f>[18]B!$E$118</f>
        <v>220</v>
      </c>
      <c r="E131" s="129">
        <f>[18]B!$AL$118</f>
        <v>34124200</v>
      </c>
      <c r="F131" s="7"/>
      <c r="G131" s="7"/>
      <c r="H131" s="7"/>
      <c r="I131" s="7"/>
      <c r="J131" s="7"/>
      <c r="K131" s="7"/>
      <c r="L131" s="7"/>
    </row>
    <row r="132" spans="1:12" s="3" customFormat="1" ht="15" customHeight="1" x14ac:dyDescent="0.15">
      <c r="A132" s="25" t="s">
        <v>202</v>
      </c>
      <c r="B132" s="81" t="s">
        <v>203</v>
      </c>
      <c r="C132" s="128">
        <f>[18]B!$C$119</f>
        <v>0</v>
      </c>
      <c r="D132" s="128">
        <f>[18]B!$E$119</f>
        <v>0</v>
      </c>
      <c r="E132" s="129">
        <f>[18]B!$AL$119</f>
        <v>0</v>
      </c>
      <c r="F132" s="7"/>
      <c r="G132" s="7"/>
      <c r="H132" s="7"/>
      <c r="I132" s="7"/>
      <c r="J132" s="7"/>
      <c r="K132" s="7"/>
      <c r="L132" s="7"/>
    </row>
    <row r="133" spans="1:12" s="3" customFormat="1" ht="15" customHeight="1" x14ac:dyDescent="0.15">
      <c r="A133" s="25" t="s">
        <v>204</v>
      </c>
      <c r="B133" s="81" t="s">
        <v>205</v>
      </c>
      <c r="C133" s="128">
        <f>[18]B!$C$120</f>
        <v>0</v>
      </c>
      <c r="D133" s="128">
        <f>[18]B!$E$120</f>
        <v>0</v>
      </c>
      <c r="E133" s="129">
        <f>[18]B!$AL$120</f>
        <v>0</v>
      </c>
      <c r="F133" s="7"/>
      <c r="G133" s="7"/>
      <c r="H133" s="7"/>
      <c r="I133" s="7"/>
      <c r="J133" s="7"/>
      <c r="K133" s="7"/>
      <c r="L133" s="7"/>
    </row>
    <row r="134" spans="1:12" s="3" customFormat="1" ht="15" customHeight="1" x14ac:dyDescent="0.15">
      <c r="A134" s="25" t="s">
        <v>206</v>
      </c>
      <c r="B134" s="81" t="s">
        <v>207</v>
      </c>
      <c r="C134" s="128">
        <f>[18]B!$C$121</f>
        <v>159</v>
      </c>
      <c r="D134" s="128">
        <f>[18]B!$E$121</f>
        <v>158</v>
      </c>
      <c r="E134" s="129">
        <f>[18]B!$AL$121</f>
        <v>11837360</v>
      </c>
      <c r="F134" s="7"/>
      <c r="G134" s="7"/>
      <c r="H134" s="7"/>
      <c r="I134" s="7"/>
      <c r="J134" s="7"/>
      <c r="K134" s="7"/>
      <c r="L134" s="7"/>
    </row>
    <row r="135" spans="1:12" s="3" customFormat="1" ht="15" customHeight="1" x14ac:dyDescent="0.15">
      <c r="A135" s="25" t="s">
        <v>208</v>
      </c>
      <c r="B135" s="81" t="s">
        <v>209</v>
      </c>
      <c r="C135" s="128">
        <f>[18]B!$C$122</f>
        <v>139</v>
      </c>
      <c r="D135" s="128">
        <f>[18]B!$E$122</f>
        <v>137</v>
      </c>
      <c r="E135" s="129">
        <f>[18]B!$AL$122</f>
        <v>10264040</v>
      </c>
      <c r="F135" s="7"/>
      <c r="G135" s="7"/>
      <c r="H135" s="7"/>
      <c r="I135" s="7"/>
      <c r="J135" s="7"/>
      <c r="K135" s="7"/>
      <c r="L135" s="7"/>
    </row>
    <row r="136" spans="1:12" s="3" customFormat="1" ht="15" customHeight="1" x14ac:dyDescent="0.15">
      <c r="A136" s="25" t="s">
        <v>210</v>
      </c>
      <c r="B136" s="81" t="s">
        <v>211</v>
      </c>
      <c r="C136" s="128">
        <f>[18]B!$C$123</f>
        <v>0</v>
      </c>
      <c r="D136" s="128">
        <f>[18]B!$E$123</f>
        <v>0</v>
      </c>
      <c r="E136" s="129">
        <f>[18]B!$AL$123</f>
        <v>0</v>
      </c>
      <c r="F136" s="7"/>
      <c r="G136" s="7"/>
      <c r="H136" s="7"/>
      <c r="I136" s="7"/>
      <c r="J136" s="7"/>
      <c r="K136" s="7"/>
      <c r="L136" s="7"/>
    </row>
    <row r="137" spans="1:12" s="3" customFormat="1" ht="15" customHeight="1" x14ac:dyDescent="0.15">
      <c r="A137" s="25" t="s">
        <v>212</v>
      </c>
      <c r="B137" s="81" t="s">
        <v>213</v>
      </c>
      <c r="C137" s="128">
        <f>[18]B!$C$124</f>
        <v>117</v>
      </c>
      <c r="D137" s="128">
        <f>[18]B!$E$124</f>
        <v>116</v>
      </c>
      <c r="E137" s="129">
        <f>[18]B!$AL$124</f>
        <v>7796360</v>
      </c>
      <c r="F137" s="7"/>
      <c r="G137" s="7"/>
      <c r="H137" s="7"/>
      <c r="I137" s="7"/>
      <c r="J137" s="7"/>
      <c r="K137" s="7"/>
      <c r="L137" s="7"/>
    </row>
    <row r="138" spans="1:12" s="3" customFormat="1" ht="15" customHeight="1" x14ac:dyDescent="0.15">
      <c r="A138" s="25" t="s">
        <v>214</v>
      </c>
      <c r="B138" s="81" t="s">
        <v>215</v>
      </c>
      <c r="C138" s="128">
        <f>[18]B!$C$125</f>
        <v>0</v>
      </c>
      <c r="D138" s="128">
        <f>[18]B!$E$125</f>
        <v>0</v>
      </c>
      <c r="E138" s="129">
        <f>[18]B!$AL$125</f>
        <v>0</v>
      </c>
      <c r="F138" s="7"/>
      <c r="G138" s="7"/>
      <c r="H138" s="7"/>
      <c r="I138" s="7"/>
      <c r="J138" s="7"/>
      <c r="K138" s="7"/>
      <c r="L138" s="7"/>
    </row>
    <row r="139" spans="1:12" s="3" customFormat="1" ht="15" customHeight="1" x14ac:dyDescent="0.15">
      <c r="A139" s="25" t="s">
        <v>216</v>
      </c>
      <c r="B139" s="81" t="s">
        <v>217</v>
      </c>
      <c r="C139" s="128">
        <f>[18]B!$C$126</f>
        <v>0</v>
      </c>
      <c r="D139" s="128">
        <f>[18]B!$E$126</f>
        <v>0</v>
      </c>
      <c r="E139" s="129">
        <f>[18]B!$AL$126</f>
        <v>0</v>
      </c>
      <c r="F139" s="7"/>
      <c r="G139" s="7"/>
      <c r="H139" s="7"/>
      <c r="I139" s="7"/>
      <c r="J139" s="7"/>
      <c r="K139" s="7"/>
      <c r="L139" s="7"/>
    </row>
    <row r="140" spans="1:12" s="3" customFormat="1" ht="15" customHeight="1" x14ac:dyDescent="0.15">
      <c r="A140" s="38" t="s">
        <v>218</v>
      </c>
      <c r="B140" s="108" t="s">
        <v>219</v>
      </c>
      <c r="C140" s="130">
        <f>[18]B!$C$127</f>
        <v>0</v>
      </c>
      <c r="D140" s="130">
        <f>[18]B!$E$127</f>
        <v>0</v>
      </c>
      <c r="E140" s="131">
        <f>[18]B!$AL$127</f>
        <v>0</v>
      </c>
      <c r="F140" s="7"/>
      <c r="G140" s="7"/>
      <c r="H140" s="7"/>
      <c r="I140" s="7"/>
      <c r="J140" s="7"/>
      <c r="K140" s="7"/>
      <c r="L140" s="7"/>
    </row>
    <row r="141" spans="1:12" s="3" customFormat="1" ht="20.100000000000001" customHeight="1" x14ac:dyDescent="0.15">
      <c r="A141" s="122"/>
      <c r="B141" s="109" t="s">
        <v>220</v>
      </c>
      <c r="C141" s="132">
        <f>SUM(C128:C140)</f>
        <v>5474</v>
      </c>
      <c r="D141" s="132">
        <f>SUM(D128:D140)</f>
        <v>5164</v>
      </c>
      <c r="E141" s="89">
        <f>SUM(E128:E140)</f>
        <v>233148190</v>
      </c>
      <c r="F141" s="7"/>
      <c r="G141" s="7"/>
      <c r="H141" s="7"/>
      <c r="I141" s="7"/>
      <c r="J141" s="7"/>
      <c r="K141" s="7"/>
      <c r="L141" s="7"/>
    </row>
    <row r="142" spans="1:12" s="3" customFormat="1" ht="20.100000000000001" customHeight="1" x14ac:dyDescent="0.15">
      <c r="A142" s="122"/>
      <c r="B142" s="133" t="s">
        <v>221</v>
      </c>
      <c r="C142" s="132">
        <f>SUM(C143:C152)</f>
        <v>856</v>
      </c>
      <c r="D142" s="132">
        <f>SUM(D143:D152)</f>
        <v>856</v>
      </c>
      <c r="E142" s="89">
        <f>SUM(E143:E152)</f>
        <v>4803790</v>
      </c>
      <c r="F142" s="7"/>
      <c r="G142" s="7"/>
      <c r="H142" s="7"/>
      <c r="I142" s="7"/>
      <c r="J142" s="7"/>
      <c r="K142" s="7"/>
      <c r="L142" s="7"/>
    </row>
    <row r="143" spans="1:12" s="3" customFormat="1" ht="15" customHeight="1" x14ac:dyDescent="0.15">
      <c r="A143" s="20" t="s">
        <v>222</v>
      </c>
      <c r="B143" s="78" t="s">
        <v>223</v>
      </c>
      <c r="C143" s="134">
        <f>[18]B!$C$130</f>
        <v>0</v>
      </c>
      <c r="D143" s="134">
        <f>[18]B!$E$130</f>
        <v>0</v>
      </c>
      <c r="E143" s="127">
        <f>[18]B!$AL$130</f>
        <v>0</v>
      </c>
      <c r="F143" s="7"/>
      <c r="G143" s="7"/>
      <c r="H143" s="7"/>
      <c r="I143" s="7"/>
      <c r="J143" s="7"/>
      <c r="K143" s="7"/>
      <c r="L143" s="7"/>
    </row>
    <row r="144" spans="1:12" s="3" customFormat="1" ht="15" customHeight="1" x14ac:dyDescent="0.15">
      <c r="A144" s="25" t="s">
        <v>224</v>
      </c>
      <c r="B144" s="81" t="s">
        <v>225</v>
      </c>
      <c r="C144" s="135">
        <f>[18]B!$C$131</f>
        <v>0</v>
      </c>
      <c r="D144" s="135">
        <f>[18]B!$E$131</f>
        <v>0</v>
      </c>
      <c r="E144" s="129">
        <f>[18]B!$AL$131</f>
        <v>0</v>
      </c>
      <c r="F144" s="7"/>
      <c r="G144" s="7"/>
      <c r="H144" s="7"/>
      <c r="I144" s="7"/>
      <c r="J144" s="7"/>
      <c r="K144" s="7"/>
      <c r="L144" s="7"/>
    </row>
    <row r="145" spans="1:12" s="3" customFormat="1" ht="15" customHeight="1" x14ac:dyDescent="0.15">
      <c r="A145" s="25" t="s">
        <v>226</v>
      </c>
      <c r="B145" s="81" t="s">
        <v>227</v>
      </c>
      <c r="C145" s="135">
        <f>[18]B!$C$132</f>
        <v>0</v>
      </c>
      <c r="D145" s="135">
        <f>[18]B!$E$132</f>
        <v>0</v>
      </c>
      <c r="E145" s="129">
        <f>[18]B!$AL$132</f>
        <v>0</v>
      </c>
      <c r="F145" s="7"/>
      <c r="G145" s="7"/>
      <c r="H145" s="7"/>
      <c r="I145" s="7"/>
      <c r="J145" s="7"/>
      <c r="K145" s="7"/>
      <c r="L145" s="7"/>
    </row>
    <row r="146" spans="1:12" s="3" customFormat="1" ht="15" customHeight="1" x14ac:dyDescent="0.15">
      <c r="A146" s="25" t="s">
        <v>228</v>
      </c>
      <c r="B146" s="81" t="s">
        <v>229</v>
      </c>
      <c r="C146" s="135">
        <f>[18]B!$C$133</f>
        <v>815</v>
      </c>
      <c r="D146" s="135">
        <f>[18]B!$E$133</f>
        <v>815</v>
      </c>
      <c r="E146" s="129">
        <f>[18]B!$AL$133</f>
        <v>4506950</v>
      </c>
      <c r="F146" s="7"/>
      <c r="G146" s="7"/>
      <c r="H146" s="7"/>
      <c r="I146" s="7"/>
      <c r="J146" s="7"/>
      <c r="K146" s="7"/>
      <c r="L146" s="7"/>
    </row>
    <row r="147" spans="1:12" s="3" customFormat="1" ht="15" customHeight="1" x14ac:dyDescent="0.15">
      <c r="A147" s="25" t="s">
        <v>230</v>
      </c>
      <c r="B147" s="81" t="s">
        <v>231</v>
      </c>
      <c r="C147" s="135">
        <f>[18]B!$C$134</f>
        <v>0</v>
      </c>
      <c r="D147" s="135">
        <f>[18]B!$E$134</f>
        <v>0</v>
      </c>
      <c r="E147" s="129">
        <f>[18]B!$AL$134</f>
        <v>0</v>
      </c>
      <c r="F147" s="7"/>
      <c r="G147" s="7"/>
      <c r="H147" s="7"/>
      <c r="I147" s="7"/>
      <c r="J147" s="7"/>
      <c r="K147" s="7"/>
      <c r="L147" s="7"/>
    </row>
    <row r="148" spans="1:12" s="3" customFormat="1" ht="15" customHeight="1" x14ac:dyDescent="0.15">
      <c r="A148" s="25" t="s">
        <v>232</v>
      </c>
      <c r="B148" s="81" t="s">
        <v>233</v>
      </c>
      <c r="C148" s="135">
        <f>[18]B!$C$135</f>
        <v>0</v>
      </c>
      <c r="D148" s="135">
        <f>[18]B!$E$135</f>
        <v>0</v>
      </c>
      <c r="E148" s="129">
        <f>[18]B!$AL$135</f>
        <v>0</v>
      </c>
      <c r="F148" s="7"/>
      <c r="G148" s="7"/>
      <c r="H148" s="7"/>
      <c r="I148" s="7"/>
      <c r="J148" s="7"/>
      <c r="K148" s="7"/>
      <c r="L148" s="7"/>
    </row>
    <row r="149" spans="1:12" s="3" customFormat="1" ht="15" customHeight="1" x14ac:dyDescent="0.15">
      <c r="A149" s="25" t="s">
        <v>234</v>
      </c>
      <c r="B149" s="81" t="s">
        <v>235</v>
      </c>
      <c r="C149" s="135">
        <f>[18]B!$C$136</f>
        <v>0</v>
      </c>
      <c r="D149" s="135">
        <f>[18]B!$E$136</f>
        <v>0</v>
      </c>
      <c r="E149" s="129">
        <f>[18]B!$AL$136</f>
        <v>0</v>
      </c>
      <c r="F149" s="7"/>
      <c r="G149" s="7"/>
      <c r="H149" s="7"/>
      <c r="I149" s="7"/>
      <c r="J149" s="7"/>
      <c r="K149" s="7"/>
      <c r="L149" s="7"/>
    </row>
    <row r="150" spans="1:12" s="3" customFormat="1" ht="15" customHeight="1" x14ac:dyDescent="0.15">
      <c r="A150" s="25" t="s">
        <v>236</v>
      </c>
      <c r="B150" s="81" t="s">
        <v>237</v>
      </c>
      <c r="C150" s="135">
        <f>[18]B!$C$137</f>
        <v>41</v>
      </c>
      <c r="D150" s="135">
        <f>[18]B!$E$137</f>
        <v>41</v>
      </c>
      <c r="E150" s="129">
        <f>[18]B!$AL$137</f>
        <v>296840</v>
      </c>
      <c r="F150" s="7"/>
      <c r="G150" s="7"/>
      <c r="H150" s="7"/>
      <c r="I150" s="7"/>
      <c r="J150" s="7"/>
      <c r="K150" s="7"/>
      <c r="L150" s="7"/>
    </row>
    <row r="151" spans="1:12" s="3" customFormat="1" ht="14.1" customHeight="1" x14ac:dyDescent="0.15">
      <c r="A151" s="25" t="s">
        <v>238</v>
      </c>
      <c r="B151" s="81" t="s">
        <v>239</v>
      </c>
      <c r="C151" s="135">
        <f>[18]B!$C$138</f>
        <v>0</v>
      </c>
      <c r="D151" s="135">
        <f>[18]B!$E$138</f>
        <v>0</v>
      </c>
      <c r="E151" s="129">
        <f>[18]B!$AL$138</f>
        <v>0</v>
      </c>
      <c r="F151" s="7"/>
      <c r="G151" s="7"/>
      <c r="H151" s="7"/>
      <c r="I151" s="7"/>
      <c r="J151" s="7"/>
      <c r="K151" s="7"/>
      <c r="L151" s="7"/>
    </row>
    <row r="152" spans="1:12" s="3" customFormat="1" ht="15" customHeight="1" x14ac:dyDescent="0.15">
      <c r="A152" s="38" t="s">
        <v>240</v>
      </c>
      <c r="B152" s="108" t="s">
        <v>241</v>
      </c>
      <c r="C152" s="136">
        <f>[18]B!$C$139</f>
        <v>0</v>
      </c>
      <c r="D152" s="136">
        <f>[18]B!$E$139</f>
        <v>0</v>
      </c>
      <c r="E152" s="131">
        <f>[18]B!$AL$139</f>
        <v>0</v>
      </c>
      <c r="F152" s="7"/>
      <c r="G152" s="7"/>
      <c r="H152" s="7"/>
      <c r="I152" s="7"/>
      <c r="J152" s="7"/>
      <c r="K152" s="7"/>
      <c r="L152" s="7"/>
    </row>
    <row r="153" spans="1:12" s="3" customFormat="1" ht="15" customHeight="1" x14ac:dyDescent="0.15">
      <c r="A153" s="137"/>
      <c r="B153" s="138" t="s">
        <v>242</v>
      </c>
      <c r="C153" s="139">
        <f>SUM(C154:C158)</f>
        <v>0</v>
      </c>
      <c r="D153" s="139"/>
      <c r="E153" s="140"/>
      <c r="F153" s="7"/>
      <c r="G153" s="7"/>
      <c r="H153" s="7"/>
      <c r="I153" s="7"/>
      <c r="J153" s="7"/>
      <c r="K153" s="7"/>
      <c r="L153" s="7"/>
    </row>
    <row r="154" spans="1:12" s="3" customFormat="1" ht="14.1" customHeight="1" x14ac:dyDescent="0.15">
      <c r="A154" s="38">
        <v>203211</v>
      </c>
      <c r="B154" s="108" t="s">
        <v>243</v>
      </c>
      <c r="C154" s="135">
        <f>[18]B!$C$141</f>
        <v>0</v>
      </c>
      <c r="D154" s="141"/>
      <c r="E154" s="142"/>
      <c r="F154" s="7"/>
      <c r="G154" s="7"/>
      <c r="H154" s="7"/>
      <c r="I154" s="7"/>
      <c r="J154" s="7"/>
      <c r="K154" s="7"/>
      <c r="L154" s="7"/>
    </row>
    <row r="155" spans="1:12" s="3" customFormat="1" ht="23.25" customHeight="1" x14ac:dyDescent="0.15">
      <c r="A155" s="143" t="s">
        <v>244</v>
      </c>
      <c r="B155" s="144" t="s">
        <v>245</v>
      </c>
      <c r="C155" s="135">
        <f>[18]B!C142</f>
        <v>0</v>
      </c>
      <c r="D155" s="145"/>
      <c r="E155" s="146"/>
      <c r="F155" s="7"/>
      <c r="G155" s="7"/>
      <c r="H155" s="7"/>
      <c r="I155" s="7"/>
      <c r="J155" s="7"/>
      <c r="K155" s="7"/>
      <c r="L155" s="7"/>
    </row>
    <row r="156" spans="1:12" s="3" customFormat="1" ht="14.1" customHeight="1" x14ac:dyDescent="0.15">
      <c r="A156" s="143" t="s">
        <v>246</v>
      </c>
      <c r="B156" s="144" t="s">
        <v>247</v>
      </c>
      <c r="C156" s="135">
        <f>[18]B!C143</f>
        <v>0</v>
      </c>
      <c r="D156" s="145"/>
      <c r="E156" s="146"/>
      <c r="F156" s="7"/>
      <c r="G156" s="7"/>
      <c r="H156" s="7"/>
      <c r="I156" s="7"/>
      <c r="J156" s="7"/>
      <c r="K156" s="7"/>
      <c r="L156" s="7"/>
    </row>
    <row r="157" spans="1:12" s="3" customFormat="1" ht="14.1" customHeight="1" x14ac:dyDescent="0.15">
      <c r="A157" s="143" t="s">
        <v>248</v>
      </c>
      <c r="B157" s="144" t="s">
        <v>249</v>
      </c>
      <c r="C157" s="135">
        <f>[18]B!C144</f>
        <v>0</v>
      </c>
      <c r="D157" s="145"/>
      <c r="E157" s="146"/>
      <c r="F157" s="7"/>
      <c r="G157" s="7"/>
      <c r="H157" s="7"/>
      <c r="I157" s="7"/>
      <c r="J157" s="7"/>
      <c r="K157" s="7"/>
      <c r="L157" s="7"/>
    </row>
    <row r="158" spans="1:12" s="3" customFormat="1" ht="24" customHeight="1" x14ac:dyDescent="0.15">
      <c r="A158" s="143" t="s">
        <v>250</v>
      </c>
      <c r="B158" s="144" t="s">
        <v>251</v>
      </c>
      <c r="C158" s="135">
        <f>[18]B!C145</f>
        <v>0</v>
      </c>
      <c r="D158" s="145"/>
      <c r="E158" s="146"/>
      <c r="F158" s="7"/>
      <c r="G158" s="7"/>
      <c r="H158" s="7"/>
      <c r="I158" s="7"/>
      <c r="J158" s="7"/>
      <c r="K158" s="7"/>
      <c r="L158" s="7"/>
    </row>
    <row r="159" spans="1:12" s="3" customFormat="1" ht="15" customHeight="1" x14ac:dyDescent="0.15">
      <c r="A159" s="122"/>
      <c r="B159" s="147" t="s">
        <v>252</v>
      </c>
      <c r="C159" s="148">
        <f>(C141+C142+C153)</f>
        <v>6330</v>
      </c>
      <c r="D159" s="148">
        <f>(D141+D142)</f>
        <v>6020</v>
      </c>
      <c r="E159" s="89">
        <f>(E141+E142)</f>
        <v>237951980</v>
      </c>
      <c r="F159" s="7"/>
      <c r="G159" s="7"/>
      <c r="H159" s="7"/>
      <c r="I159" s="7"/>
      <c r="J159" s="7"/>
      <c r="K159" s="7"/>
      <c r="L159" s="7"/>
    </row>
    <row r="160" spans="1:12" s="12" customFormat="1" ht="24.95" customHeight="1" x14ac:dyDescent="0.15">
      <c r="A160" s="112" t="s">
        <v>253</v>
      </c>
      <c r="B160" s="149"/>
      <c r="C160" s="123"/>
      <c r="D160" s="123"/>
      <c r="E160" s="124"/>
      <c r="F160" s="11"/>
      <c r="G160" s="11"/>
      <c r="H160" s="11"/>
      <c r="I160" s="11"/>
      <c r="J160" s="11"/>
      <c r="K160" s="11"/>
      <c r="L160" s="11"/>
    </row>
    <row r="161" spans="1:14" s="3" customFormat="1" ht="35.1" customHeight="1" x14ac:dyDescent="0.15">
      <c r="A161" s="13" t="s">
        <v>5</v>
      </c>
      <c r="B161" s="13" t="s">
        <v>6</v>
      </c>
      <c r="C161" s="73" t="s">
        <v>7</v>
      </c>
      <c r="D161" s="73" t="s">
        <v>8</v>
      </c>
      <c r="E161" s="73" t="s">
        <v>9</v>
      </c>
      <c r="F161" s="7"/>
      <c r="G161" s="7"/>
      <c r="H161" s="7"/>
      <c r="I161" s="7"/>
      <c r="J161" s="7"/>
      <c r="K161" s="7"/>
      <c r="L161" s="7"/>
    </row>
    <row r="162" spans="1:14" s="3" customFormat="1" ht="15" customHeight="1" x14ac:dyDescent="0.15">
      <c r="A162" s="20" t="s">
        <v>254</v>
      </c>
      <c r="B162" s="78" t="s">
        <v>255</v>
      </c>
      <c r="C162" s="150">
        <f>[18]B!$C$61</f>
        <v>178</v>
      </c>
      <c r="D162" s="150">
        <f>[18]B!$E$61</f>
        <v>178</v>
      </c>
      <c r="E162" s="129">
        <f>[18]B!$AL$61</f>
        <v>151300</v>
      </c>
      <c r="F162" s="7"/>
      <c r="G162" s="7"/>
      <c r="H162" s="7"/>
      <c r="I162" s="7"/>
      <c r="J162" s="7"/>
      <c r="K162" s="7"/>
      <c r="L162" s="7"/>
    </row>
    <row r="163" spans="1:14" s="3" customFormat="1" ht="15" customHeight="1" x14ac:dyDescent="0.15">
      <c r="A163" s="38" t="s">
        <v>256</v>
      </c>
      <c r="B163" s="108" t="s">
        <v>257</v>
      </c>
      <c r="C163" s="65">
        <f>SUM([18]B!$C$62+[18]B!$C$63)</f>
        <v>0</v>
      </c>
      <c r="D163" s="151">
        <f>SUM([18]B!$E$62+[18]B!$E$63)</f>
        <v>0</v>
      </c>
      <c r="E163" s="129">
        <f>SUM([18]B!$AL$62+[18]B!$AL$63)</f>
        <v>0</v>
      </c>
      <c r="F163" s="7"/>
      <c r="G163" s="7"/>
      <c r="H163" s="7"/>
      <c r="I163" s="7"/>
      <c r="J163" s="7"/>
      <c r="K163" s="7"/>
      <c r="L163" s="7"/>
    </row>
    <row r="164" spans="1:14" s="3" customFormat="1" ht="15" customHeight="1" x14ac:dyDescent="0.15">
      <c r="A164" s="152"/>
      <c r="B164" s="153" t="s">
        <v>258</v>
      </c>
      <c r="C164" s="154">
        <f>SUM(C162:C163)</f>
        <v>178</v>
      </c>
      <c r="D164" s="154">
        <f>SUM(D162:D163)</f>
        <v>178</v>
      </c>
      <c r="E164" s="155">
        <f>SUM(E162:E163)</f>
        <v>151300</v>
      </c>
      <c r="F164" s="7"/>
      <c r="G164" s="7"/>
      <c r="H164" s="7"/>
      <c r="I164" s="7"/>
      <c r="J164" s="7"/>
      <c r="K164" s="7"/>
      <c r="L164" s="7"/>
    </row>
    <row r="165" spans="1:14" s="3" customFormat="1" ht="24.95" customHeight="1" x14ac:dyDescent="0.15">
      <c r="A165" s="112" t="s">
        <v>259</v>
      </c>
      <c r="B165" s="156"/>
      <c r="C165" s="157"/>
      <c r="D165" s="157"/>
      <c r="E165" s="158"/>
      <c r="F165" s="7"/>
      <c r="G165" s="7"/>
      <c r="H165" s="7"/>
      <c r="I165" s="7"/>
      <c r="J165" s="7"/>
      <c r="K165" s="7"/>
      <c r="L165" s="7"/>
      <c r="M165" s="7"/>
      <c r="N165" s="7"/>
    </row>
    <row r="166" spans="1:14" s="3" customFormat="1" ht="35.1" customHeight="1" x14ac:dyDescent="0.15">
      <c r="A166" s="13" t="s">
        <v>5</v>
      </c>
      <c r="B166" s="13" t="s">
        <v>6</v>
      </c>
      <c r="C166" s="73" t="s">
        <v>7</v>
      </c>
      <c r="D166" s="159" t="s">
        <v>8</v>
      </c>
      <c r="E166" s="73" t="s">
        <v>9</v>
      </c>
      <c r="F166" s="7"/>
      <c r="G166" s="7"/>
      <c r="H166" s="7"/>
      <c r="I166" s="7"/>
      <c r="J166" s="7"/>
      <c r="K166" s="7"/>
      <c r="L166" s="7"/>
      <c r="M166" s="7"/>
      <c r="N166" s="7"/>
    </row>
    <row r="167" spans="1:14" s="3" customFormat="1" ht="15" customHeight="1" x14ac:dyDescent="0.15">
      <c r="A167" s="20">
        <v>1101004</v>
      </c>
      <c r="B167" s="78" t="s">
        <v>260</v>
      </c>
      <c r="C167" s="160">
        <f>[18]B!$C$993</f>
        <v>0</v>
      </c>
      <c r="D167" s="160">
        <f>[18]B!$E$993</f>
        <v>0</v>
      </c>
      <c r="E167" s="129">
        <f>[18]B!$AL$993</f>
        <v>0</v>
      </c>
      <c r="F167" s="7"/>
      <c r="G167" s="7"/>
      <c r="H167" s="7"/>
      <c r="I167" s="7"/>
      <c r="J167" s="7"/>
      <c r="K167" s="7"/>
      <c r="L167" s="7"/>
      <c r="M167" s="7"/>
      <c r="N167" s="7"/>
    </row>
    <row r="168" spans="1:14" s="3" customFormat="1" ht="15" customHeight="1" x14ac:dyDescent="0.15">
      <c r="A168" s="25">
        <v>1101006</v>
      </c>
      <c r="B168" s="81" t="s">
        <v>261</v>
      </c>
      <c r="C168" s="161">
        <f>[18]B!$C$994</f>
        <v>0</v>
      </c>
      <c r="D168" s="161">
        <f>[18]B!$E$994</f>
        <v>0</v>
      </c>
      <c r="E168" s="129">
        <f>[18]B!$AL$994</f>
        <v>0</v>
      </c>
      <c r="F168" s="7"/>
      <c r="G168" s="7"/>
      <c r="H168" s="7"/>
      <c r="I168" s="7"/>
      <c r="J168" s="7"/>
      <c r="K168" s="7"/>
      <c r="L168" s="7"/>
      <c r="M168" s="7"/>
      <c r="N168" s="7"/>
    </row>
    <row r="169" spans="1:14" s="3" customFormat="1" ht="15" customHeight="1" x14ac:dyDescent="0.15">
      <c r="A169" s="25" t="s">
        <v>262</v>
      </c>
      <c r="B169" s="81" t="s">
        <v>263</v>
      </c>
      <c r="C169" s="161">
        <f>[18]B!$C$1693</f>
        <v>911</v>
      </c>
      <c r="D169" s="161">
        <f>[18]B!$E$1693</f>
        <v>895</v>
      </c>
      <c r="E169" s="129">
        <f>[18]B!$AL$1693</f>
        <v>4940400</v>
      </c>
      <c r="F169" s="7"/>
      <c r="G169" s="7"/>
      <c r="H169" s="7"/>
      <c r="I169" s="7"/>
      <c r="J169" s="7"/>
      <c r="K169" s="7"/>
      <c r="L169" s="7"/>
      <c r="M169" s="7"/>
      <c r="N169" s="7"/>
    </row>
    <row r="170" spans="1:14" s="3" customFormat="1" ht="24" customHeight="1" x14ac:dyDescent="0.15">
      <c r="A170" s="25" t="s">
        <v>264</v>
      </c>
      <c r="B170" s="81" t="s">
        <v>265</v>
      </c>
      <c r="C170" s="161">
        <f>[18]B!$C$1694</f>
        <v>14</v>
      </c>
      <c r="D170" s="161">
        <f>[18]B!$E$1694</f>
        <v>14</v>
      </c>
      <c r="E170" s="129">
        <f>[18]B!$AL$1694</f>
        <v>217700</v>
      </c>
      <c r="F170" s="7"/>
      <c r="G170" s="7"/>
      <c r="H170" s="7"/>
      <c r="I170" s="7"/>
      <c r="J170" s="7"/>
      <c r="K170" s="7"/>
      <c r="L170" s="7"/>
      <c r="M170" s="7"/>
      <c r="N170" s="7"/>
    </row>
    <row r="171" spans="1:14" s="3" customFormat="1" ht="24" customHeight="1" x14ac:dyDescent="0.15">
      <c r="A171" s="25" t="s">
        <v>266</v>
      </c>
      <c r="B171" s="81" t="s">
        <v>267</v>
      </c>
      <c r="C171" s="161">
        <f>[18]B!$C$1695</f>
        <v>29</v>
      </c>
      <c r="D171" s="161">
        <f>[18]B!$E$1695</f>
        <v>29</v>
      </c>
      <c r="E171" s="129">
        <f>[18]B!$AL$1695</f>
        <v>765020</v>
      </c>
      <c r="F171" s="7"/>
      <c r="G171" s="7"/>
      <c r="H171" s="7"/>
      <c r="I171" s="7"/>
      <c r="J171" s="7"/>
      <c r="K171" s="7"/>
      <c r="L171" s="7"/>
      <c r="M171" s="7"/>
      <c r="N171" s="7"/>
    </row>
    <row r="172" spans="1:14" s="3" customFormat="1" ht="15" customHeight="1" x14ac:dyDescent="0.15">
      <c r="A172" s="25" t="s">
        <v>268</v>
      </c>
      <c r="B172" s="81" t="s">
        <v>269</v>
      </c>
      <c r="C172" s="161">
        <f>[18]B!$C$1696</f>
        <v>0</v>
      </c>
      <c r="D172" s="161">
        <f>[18]B!$E$1696</f>
        <v>0</v>
      </c>
      <c r="E172" s="129">
        <f>[18]B!$AL$1696</f>
        <v>0</v>
      </c>
      <c r="F172" s="7"/>
      <c r="G172" s="7"/>
      <c r="H172" s="7"/>
      <c r="I172" s="7"/>
      <c r="J172" s="7"/>
      <c r="K172" s="7"/>
      <c r="L172" s="7"/>
      <c r="M172" s="7"/>
      <c r="N172" s="7"/>
    </row>
    <row r="173" spans="1:14" s="3" customFormat="1" ht="15" customHeight="1" x14ac:dyDescent="0.15">
      <c r="A173" s="25" t="s">
        <v>270</v>
      </c>
      <c r="B173" s="81" t="s">
        <v>271</v>
      </c>
      <c r="C173" s="161">
        <f>[18]B!$C$1697</f>
        <v>123</v>
      </c>
      <c r="D173" s="161">
        <f>[18]B!$E$1697</f>
        <v>122</v>
      </c>
      <c r="E173" s="129">
        <f>[18]B!$AL$1697</f>
        <v>6847860</v>
      </c>
      <c r="F173" s="7"/>
      <c r="G173" s="7"/>
      <c r="H173" s="7"/>
      <c r="I173" s="7"/>
      <c r="J173" s="7"/>
      <c r="K173" s="7"/>
      <c r="L173" s="7"/>
      <c r="M173" s="7"/>
      <c r="N173" s="7"/>
    </row>
    <row r="174" spans="1:14" s="3" customFormat="1" ht="24" customHeight="1" x14ac:dyDescent="0.15">
      <c r="A174" s="25" t="s">
        <v>272</v>
      </c>
      <c r="B174" s="81" t="s">
        <v>273</v>
      </c>
      <c r="C174" s="161">
        <f>[18]B!$C$1698</f>
        <v>0</v>
      </c>
      <c r="D174" s="161">
        <f>[18]B!$E$1698</f>
        <v>0</v>
      </c>
      <c r="E174" s="129">
        <f>[18]B!$AL$1698</f>
        <v>0</v>
      </c>
      <c r="F174" s="7"/>
      <c r="G174" s="7"/>
      <c r="H174" s="7"/>
      <c r="I174" s="7"/>
      <c r="J174" s="7"/>
      <c r="K174" s="7"/>
      <c r="L174" s="7"/>
      <c r="M174" s="7"/>
      <c r="N174" s="7"/>
    </row>
    <row r="175" spans="1:14" s="3" customFormat="1" ht="15" customHeight="1" x14ac:dyDescent="0.15">
      <c r="A175" s="25" t="s">
        <v>274</v>
      </c>
      <c r="B175" s="81" t="s">
        <v>275</v>
      </c>
      <c r="C175" s="161">
        <f>[18]B!$C$1699</f>
        <v>0</v>
      </c>
      <c r="D175" s="161">
        <f>[18]B!$E$1699</f>
        <v>0</v>
      </c>
      <c r="E175" s="129">
        <f>[18]B!$AL$1699</f>
        <v>0</v>
      </c>
      <c r="F175" s="7"/>
      <c r="G175" s="7"/>
      <c r="H175" s="7"/>
      <c r="I175" s="7"/>
      <c r="J175" s="7"/>
      <c r="K175" s="7"/>
      <c r="L175" s="7"/>
      <c r="M175" s="7"/>
      <c r="N175" s="7"/>
    </row>
    <row r="176" spans="1:14" s="3" customFormat="1" ht="15" customHeight="1" x14ac:dyDescent="0.15">
      <c r="A176" s="25" t="s">
        <v>276</v>
      </c>
      <c r="B176" s="81" t="s">
        <v>277</v>
      </c>
      <c r="C176" s="161">
        <f>[18]B!$C$1700</f>
        <v>0</v>
      </c>
      <c r="D176" s="161">
        <f>[18]B!$E$1700</f>
        <v>0</v>
      </c>
      <c r="E176" s="129">
        <f>[18]B!$AL$1700</f>
        <v>0</v>
      </c>
      <c r="F176" s="7"/>
      <c r="G176" s="7"/>
      <c r="H176" s="7"/>
      <c r="I176" s="7"/>
      <c r="J176" s="7"/>
      <c r="K176" s="7"/>
      <c r="L176" s="7"/>
      <c r="M176" s="7"/>
      <c r="N176" s="7"/>
    </row>
    <row r="177" spans="1:14" s="3" customFormat="1" ht="15" customHeight="1" x14ac:dyDescent="0.15">
      <c r="A177" s="25" t="s">
        <v>278</v>
      </c>
      <c r="B177" s="81" t="s">
        <v>279</v>
      </c>
      <c r="C177" s="161">
        <f>[18]B!$C$1701</f>
        <v>0</v>
      </c>
      <c r="D177" s="161">
        <f>[18]B!$E$1701</f>
        <v>0</v>
      </c>
      <c r="E177" s="129">
        <f>[18]B!$AL$1701</f>
        <v>0</v>
      </c>
      <c r="F177" s="7"/>
      <c r="G177" s="7"/>
      <c r="H177" s="7"/>
      <c r="I177" s="7"/>
      <c r="J177" s="7"/>
      <c r="K177" s="7"/>
      <c r="L177" s="7"/>
      <c r="M177" s="7"/>
      <c r="N177" s="7"/>
    </row>
    <row r="178" spans="1:14" s="3" customFormat="1" ht="15" customHeight="1" x14ac:dyDescent="0.15">
      <c r="A178" s="25" t="s">
        <v>280</v>
      </c>
      <c r="B178" s="81" t="s">
        <v>281</v>
      </c>
      <c r="C178" s="161">
        <f>[18]B!$C$1702</f>
        <v>0</v>
      </c>
      <c r="D178" s="161">
        <f>[18]B!$E$1702</f>
        <v>0</v>
      </c>
      <c r="E178" s="129">
        <f>[18]B!$AL$1702</f>
        <v>0</v>
      </c>
      <c r="F178" s="7"/>
      <c r="G178" s="7"/>
      <c r="H178" s="7"/>
      <c r="I178" s="7"/>
      <c r="J178" s="7"/>
      <c r="K178" s="7"/>
      <c r="L178" s="7"/>
      <c r="M178" s="7"/>
      <c r="N178" s="7"/>
    </row>
    <row r="179" spans="1:14" s="3" customFormat="1" ht="15" customHeight="1" x14ac:dyDescent="0.15">
      <c r="A179" s="25" t="s">
        <v>282</v>
      </c>
      <c r="B179" s="81" t="s">
        <v>283</v>
      </c>
      <c r="C179" s="161">
        <f>[18]B!$C$1703</f>
        <v>0</v>
      </c>
      <c r="D179" s="161">
        <f>[18]B!$E$1703</f>
        <v>0</v>
      </c>
      <c r="E179" s="129">
        <f>[18]B!$AL$1703</f>
        <v>0</v>
      </c>
      <c r="F179" s="7"/>
      <c r="G179" s="7"/>
      <c r="H179" s="7"/>
      <c r="I179" s="7"/>
      <c r="J179" s="7"/>
      <c r="K179" s="7"/>
      <c r="L179" s="7"/>
      <c r="M179" s="7"/>
      <c r="N179" s="7"/>
    </row>
    <row r="180" spans="1:14" s="3" customFormat="1" ht="15" customHeight="1" x14ac:dyDescent="0.15">
      <c r="A180" s="25" t="s">
        <v>284</v>
      </c>
      <c r="B180" s="81" t="s">
        <v>285</v>
      </c>
      <c r="C180" s="161">
        <f>[18]B!$C$1704</f>
        <v>0</v>
      </c>
      <c r="D180" s="161">
        <f>[18]B!$E$1704</f>
        <v>0</v>
      </c>
      <c r="E180" s="129">
        <f>[18]B!$AL$1704</f>
        <v>0</v>
      </c>
      <c r="F180" s="7"/>
      <c r="G180" s="7"/>
      <c r="H180" s="7"/>
      <c r="I180" s="7"/>
      <c r="J180" s="7"/>
      <c r="K180" s="7"/>
      <c r="L180" s="7"/>
      <c r="M180" s="7"/>
      <c r="N180" s="7"/>
    </row>
    <row r="181" spans="1:14" s="3" customFormat="1" ht="15" customHeight="1" x14ac:dyDescent="0.15">
      <c r="A181" s="25" t="s">
        <v>286</v>
      </c>
      <c r="B181" s="81" t="s">
        <v>287</v>
      </c>
      <c r="C181" s="161">
        <f>[18]B!$C$1705</f>
        <v>0</v>
      </c>
      <c r="D181" s="161">
        <f>[18]B!$E$1705</f>
        <v>0</v>
      </c>
      <c r="E181" s="129">
        <f>[18]B!$AL$1705</f>
        <v>0</v>
      </c>
      <c r="F181" s="7"/>
      <c r="G181" s="7"/>
      <c r="H181" s="7"/>
      <c r="I181" s="7"/>
      <c r="J181" s="7"/>
      <c r="K181" s="7"/>
      <c r="L181" s="7"/>
      <c r="M181" s="7"/>
      <c r="N181" s="7"/>
    </row>
    <row r="182" spans="1:14" s="3" customFormat="1" ht="15" customHeight="1" x14ac:dyDescent="0.15">
      <c r="A182" s="25" t="s">
        <v>288</v>
      </c>
      <c r="B182" s="81" t="s">
        <v>289</v>
      </c>
      <c r="C182" s="161">
        <f>[18]B!$C$1706</f>
        <v>0</v>
      </c>
      <c r="D182" s="161">
        <f>[18]B!$E$1706</f>
        <v>0</v>
      </c>
      <c r="E182" s="129">
        <f>[18]B!$AL$1706</f>
        <v>0</v>
      </c>
      <c r="F182" s="7"/>
      <c r="G182" s="7"/>
      <c r="H182" s="7"/>
      <c r="I182" s="7"/>
      <c r="J182" s="7"/>
      <c r="K182" s="7"/>
      <c r="L182" s="7"/>
      <c r="M182" s="7"/>
      <c r="N182" s="7"/>
    </row>
    <row r="183" spans="1:14" s="3" customFormat="1" ht="24" customHeight="1" x14ac:dyDescent="0.15">
      <c r="A183" s="25" t="s">
        <v>290</v>
      </c>
      <c r="B183" s="81" t="s">
        <v>291</v>
      </c>
      <c r="C183" s="161">
        <f>[18]B!$C$1707</f>
        <v>0</v>
      </c>
      <c r="D183" s="161">
        <f>[18]B!$E$1707</f>
        <v>0</v>
      </c>
      <c r="E183" s="129">
        <f>[18]B!$AL$1707</f>
        <v>0</v>
      </c>
      <c r="F183" s="7"/>
      <c r="G183" s="7"/>
      <c r="H183" s="7"/>
      <c r="I183" s="7"/>
      <c r="J183" s="7"/>
      <c r="K183" s="7"/>
      <c r="L183" s="7"/>
      <c r="M183" s="7"/>
      <c r="N183" s="7"/>
    </row>
    <row r="184" spans="1:14" s="3" customFormat="1" ht="15" customHeight="1" x14ac:dyDescent="0.15">
      <c r="A184" s="25" t="s">
        <v>292</v>
      </c>
      <c r="B184" s="81" t="s">
        <v>293</v>
      </c>
      <c r="C184" s="161">
        <f>[18]B!$C$1708</f>
        <v>0</v>
      </c>
      <c r="D184" s="161">
        <f>[18]B!$E$1708</f>
        <v>0</v>
      </c>
      <c r="E184" s="129">
        <f>[18]B!$AL$1708</f>
        <v>0</v>
      </c>
      <c r="F184" s="7"/>
      <c r="G184" s="7"/>
      <c r="H184" s="7"/>
      <c r="I184" s="7"/>
      <c r="J184" s="7"/>
      <c r="K184" s="7"/>
      <c r="L184" s="7"/>
      <c r="M184" s="7"/>
      <c r="N184" s="7"/>
    </row>
    <row r="185" spans="1:14" s="3" customFormat="1" ht="15" customHeight="1" x14ac:dyDescent="0.15">
      <c r="A185" s="25" t="s">
        <v>294</v>
      </c>
      <c r="B185" s="81" t="s">
        <v>295</v>
      </c>
      <c r="C185" s="161">
        <f>[18]B!$C$1709</f>
        <v>0</v>
      </c>
      <c r="D185" s="161">
        <f>[18]B!$E$1709</f>
        <v>0</v>
      </c>
      <c r="E185" s="129">
        <f>[18]B!$AL$1709</f>
        <v>0</v>
      </c>
      <c r="F185" s="7"/>
      <c r="G185" s="7"/>
      <c r="H185" s="7"/>
      <c r="I185" s="7"/>
      <c r="J185" s="7"/>
      <c r="K185" s="7"/>
      <c r="L185" s="7"/>
      <c r="M185" s="7"/>
      <c r="N185" s="7"/>
    </row>
    <row r="186" spans="1:14" s="3" customFormat="1" ht="15" customHeight="1" x14ac:dyDescent="0.15">
      <c r="A186" s="25" t="s">
        <v>296</v>
      </c>
      <c r="B186" s="81" t="s">
        <v>297</v>
      </c>
      <c r="C186" s="161">
        <f>[18]B!$C$1710</f>
        <v>0</v>
      </c>
      <c r="D186" s="161">
        <f>[18]B!$E$1710</f>
        <v>0</v>
      </c>
      <c r="E186" s="129">
        <f>[18]B!$AL$1710</f>
        <v>0</v>
      </c>
      <c r="F186" s="7"/>
      <c r="G186" s="7"/>
      <c r="H186" s="7"/>
      <c r="I186" s="7"/>
      <c r="J186" s="7"/>
      <c r="K186" s="7"/>
      <c r="L186" s="7"/>
      <c r="M186" s="7"/>
      <c r="N186" s="7"/>
    </row>
    <row r="187" spans="1:14" s="3" customFormat="1" ht="15" customHeight="1" x14ac:dyDescent="0.15">
      <c r="A187" s="25" t="s">
        <v>298</v>
      </c>
      <c r="B187" s="81" t="s">
        <v>299</v>
      </c>
      <c r="C187" s="161">
        <f>[18]B!$C$1711</f>
        <v>0</v>
      </c>
      <c r="D187" s="161">
        <f>[18]B!$E$1711</f>
        <v>0</v>
      </c>
      <c r="E187" s="129">
        <f>[18]B!$AL$1711</f>
        <v>0</v>
      </c>
      <c r="F187" s="7"/>
      <c r="G187" s="7"/>
      <c r="H187" s="7"/>
      <c r="I187" s="7"/>
      <c r="J187" s="7"/>
      <c r="K187" s="7"/>
      <c r="L187" s="7"/>
      <c r="M187" s="7"/>
      <c r="N187" s="7"/>
    </row>
    <row r="188" spans="1:14" s="3" customFormat="1" ht="15" customHeight="1" x14ac:dyDescent="0.15">
      <c r="A188" s="25" t="s">
        <v>300</v>
      </c>
      <c r="B188" s="81" t="s">
        <v>301</v>
      </c>
      <c r="C188" s="161">
        <f>[18]B!$C$1712</f>
        <v>0</v>
      </c>
      <c r="D188" s="161">
        <f>[18]B!$E$1712</f>
        <v>0</v>
      </c>
      <c r="E188" s="129">
        <f>[18]B!$AL$1712</f>
        <v>0</v>
      </c>
      <c r="F188" s="7"/>
      <c r="G188" s="7"/>
      <c r="H188" s="7"/>
      <c r="I188" s="7"/>
      <c r="J188" s="7"/>
      <c r="K188" s="7"/>
      <c r="L188" s="7"/>
      <c r="M188" s="7"/>
      <c r="N188" s="7"/>
    </row>
    <row r="189" spans="1:14" s="3" customFormat="1" ht="15" customHeight="1" x14ac:dyDescent="0.15">
      <c r="A189" s="25" t="s">
        <v>302</v>
      </c>
      <c r="B189" s="81" t="s">
        <v>303</v>
      </c>
      <c r="C189" s="161">
        <f>[18]B!$C$1713</f>
        <v>0</v>
      </c>
      <c r="D189" s="161">
        <f>[18]B!$E$1713</f>
        <v>0</v>
      </c>
      <c r="E189" s="129">
        <f>[18]B!$AL$1713</f>
        <v>0</v>
      </c>
      <c r="F189" s="7"/>
      <c r="G189" s="7"/>
      <c r="H189" s="7"/>
      <c r="I189" s="7"/>
      <c r="J189" s="7"/>
      <c r="K189" s="7"/>
      <c r="L189" s="7"/>
      <c r="M189" s="7"/>
      <c r="N189" s="7"/>
    </row>
    <row r="190" spans="1:14" s="3" customFormat="1" ht="15" customHeight="1" x14ac:dyDescent="0.15">
      <c r="A190" s="25" t="s">
        <v>304</v>
      </c>
      <c r="B190" s="81" t="s">
        <v>305</v>
      </c>
      <c r="C190" s="161">
        <f>[18]B!$C$1714</f>
        <v>0</v>
      </c>
      <c r="D190" s="161">
        <f>[18]B!$E$1714</f>
        <v>0</v>
      </c>
      <c r="E190" s="129">
        <f>[18]B!$AL$1714</f>
        <v>0</v>
      </c>
      <c r="F190" s="7"/>
      <c r="G190" s="7"/>
      <c r="H190" s="7"/>
      <c r="I190" s="7"/>
      <c r="J190" s="7"/>
      <c r="K190" s="7"/>
      <c r="L190" s="7"/>
      <c r="M190" s="7"/>
      <c r="N190" s="7"/>
    </row>
    <row r="191" spans="1:14" s="3" customFormat="1" ht="15" customHeight="1" x14ac:dyDescent="0.15">
      <c r="A191" s="25" t="s">
        <v>306</v>
      </c>
      <c r="B191" s="81" t="s">
        <v>307</v>
      </c>
      <c r="C191" s="161">
        <f>[18]B!$C$1715</f>
        <v>0</v>
      </c>
      <c r="D191" s="161">
        <f>[18]B!$E$1715</f>
        <v>0</v>
      </c>
      <c r="E191" s="129">
        <f>[18]B!$AL$1715</f>
        <v>0</v>
      </c>
      <c r="F191" s="7"/>
      <c r="G191" s="7"/>
      <c r="H191" s="7"/>
      <c r="I191" s="7"/>
      <c r="J191" s="7"/>
      <c r="K191" s="7"/>
      <c r="L191" s="7"/>
      <c r="M191" s="7"/>
      <c r="N191" s="7"/>
    </row>
    <row r="192" spans="1:14" s="3" customFormat="1" ht="15" customHeight="1" x14ac:dyDescent="0.15">
      <c r="A192" s="25" t="s">
        <v>308</v>
      </c>
      <c r="B192" s="81" t="s">
        <v>309</v>
      </c>
      <c r="C192" s="161">
        <f>[18]B!$C$1716</f>
        <v>0</v>
      </c>
      <c r="D192" s="161">
        <f>[18]B!$E$1716</f>
        <v>0</v>
      </c>
      <c r="E192" s="129">
        <f>[18]B!$AL$1716</f>
        <v>0</v>
      </c>
      <c r="F192" s="7"/>
      <c r="G192" s="7"/>
      <c r="H192" s="7"/>
      <c r="I192" s="7"/>
      <c r="J192" s="7"/>
      <c r="K192" s="7"/>
      <c r="L192" s="7"/>
      <c r="M192" s="7"/>
      <c r="N192" s="7"/>
    </row>
    <row r="193" spans="1:14" s="3" customFormat="1" ht="15" customHeight="1" x14ac:dyDescent="0.15">
      <c r="A193" s="25">
        <v>1801001</v>
      </c>
      <c r="B193" s="81" t="s">
        <v>310</v>
      </c>
      <c r="C193" s="161">
        <f>[18]B!$C$1937</f>
        <v>65</v>
      </c>
      <c r="D193" s="161">
        <f>[18]B!$E$1937</f>
        <v>63</v>
      </c>
      <c r="E193" s="129">
        <f>[18]B!$AL$1937</f>
        <v>2400300</v>
      </c>
      <c r="F193" s="7"/>
      <c r="G193" s="7"/>
      <c r="H193" s="7"/>
      <c r="I193" s="7"/>
      <c r="J193" s="7"/>
      <c r="K193" s="7"/>
      <c r="L193" s="7"/>
      <c r="M193" s="7"/>
      <c r="N193" s="7"/>
    </row>
    <row r="194" spans="1:14" s="3" customFormat="1" ht="15" customHeight="1" x14ac:dyDescent="0.15">
      <c r="A194" s="25">
        <v>1801003</v>
      </c>
      <c r="B194" s="81" t="s">
        <v>311</v>
      </c>
      <c r="C194" s="161">
        <f>[18]B!$C$1938</f>
        <v>0</v>
      </c>
      <c r="D194" s="161">
        <f>[18]B!$E$1938</f>
        <v>0</v>
      </c>
      <c r="E194" s="129">
        <f>[18]B!$AL$1938</f>
        <v>0</v>
      </c>
      <c r="F194" s="7"/>
      <c r="G194" s="7"/>
      <c r="H194" s="7"/>
      <c r="I194" s="7"/>
      <c r="J194" s="7"/>
      <c r="K194" s="7"/>
      <c r="L194" s="7"/>
      <c r="M194" s="7"/>
      <c r="N194" s="7"/>
    </row>
    <row r="195" spans="1:14" s="3" customFormat="1" ht="15" customHeight="1" x14ac:dyDescent="0.15">
      <c r="A195" s="25">
        <v>1801006</v>
      </c>
      <c r="B195" s="81" t="s">
        <v>312</v>
      </c>
      <c r="C195" s="161">
        <f>[18]B!$C$1939</f>
        <v>13</v>
      </c>
      <c r="D195" s="161">
        <f>[18]B!$E$1939</f>
        <v>11</v>
      </c>
      <c r="E195" s="129">
        <f>[18]B!$AL$1939</f>
        <v>538450</v>
      </c>
      <c r="F195" s="7"/>
      <c r="G195" s="7"/>
      <c r="H195" s="7"/>
      <c r="I195" s="7"/>
      <c r="J195" s="7"/>
      <c r="K195" s="7"/>
      <c r="L195" s="7"/>
      <c r="M195" s="7"/>
      <c r="N195" s="7"/>
    </row>
    <row r="196" spans="1:14" s="3" customFormat="1" ht="15" customHeight="1" x14ac:dyDescent="0.15">
      <c r="A196" s="25">
        <v>1401001</v>
      </c>
      <c r="B196" s="81" t="s">
        <v>313</v>
      </c>
      <c r="C196" s="161">
        <f>[18]B!$C$1406</f>
        <v>0</v>
      </c>
      <c r="D196" s="161">
        <f>[18]B!$E$1406</f>
        <v>0</v>
      </c>
      <c r="E196" s="129">
        <f>[18]B!$AL$1406</f>
        <v>0</v>
      </c>
      <c r="F196" s="7"/>
      <c r="G196" s="7"/>
      <c r="H196" s="7"/>
      <c r="I196" s="7"/>
      <c r="J196" s="7"/>
      <c r="K196" s="7"/>
      <c r="L196" s="7"/>
      <c r="M196" s="7"/>
      <c r="N196" s="7"/>
    </row>
    <row r="197" spans="1:14" s="3" customFormat="1" ht="24" customHeight="1" x14ac:dyDescent="0.15">
      <c r="A197" s="25">
        <v>1101113</v>
      </c>
      <c r="B197" s="81" t="s">
        <v>314</v>
      </c>
      <c r="C197" s="161">
        <f>[18]B!$C$995</f>
        <v>0</v>
      </c>
      <c r="D197" s="161">
        <f>[18]B!$E$995</f>
        <v>0</v>
      </c>
      <c r="E197" s="129">
        <f>[18]B!$AL$995</f>
        <v>0</v>
      </c>
      <c r="F197" s="7"/>
      <c r="G197" s="7"/>
      <c r="H197" s="7"/>
      <c r="I197" s="7"/>
      <c r="J197" s="7"/>
      <c r="K197" s="7"/>
      <c r="L197" s="7"/>
      <c r="M197" s="7"/>
      <c r="N197" s="7"/>
    </row>
    <row r="198" spans="1:14" s="3" customFormat="1" ht="24" customHeight="1" x14ac:dyDescent="0.15">
      <c r="A198" s="25">
        <v>1101140</v>
      </c>
      <c r="B198" s="81" t="s">
        <v>315</v>
      </c>
      <c r="C198" s="161">
        <f>[18]B!$C$996</f>
        <v>0</v>
      </c>
      <c r="D198" s="161">
        <f>[18]B!$E$996</f>
        <v>0</v>
      </c>
      <c r="E198" s="129">
        <f>[18]B!$AL$996</f>
        <v>0</v>
      </c>
      <c r="F198" s="7"/>
      <c r="G198" s="7"/>
      <c r="H198" s="7"/>
      <c r="I198" s="7"/>
      <c r="J198" s="7"/>
      <c r="K198" s="7"/>
      <c r="L198" s="7"/>
      <c r="M198" s="7"/>
      <c r="N198" s="7"/>
    </row>
    <row r="199" spans="1:14" s="3" customFormat="1" ht="15" customHeight="1" x14ac:dyDescent="0.15">
      <c r="A199" s="25">
        <v>1101141</v>
      </c>
      <c r="B199" s="81" t="s">
        <v>316</v>
      </c>
      <c r="C199" s="161">
        <f>[18]B!$C$997</f>
        <v>0</v>
      </c>
      <c r="D199" s="161">
        <f>[18]B!$E$997</f>
        <v>0</v>
      </c>
      <c r="E199" s="129">
        <f>[18]B!$AL$997</f>
        <v>0</v>
      </c>
      <c r="F199" s="7"/>
      <c r="G199" s="7"/>
      <c r="H199" s="7"/>
      <c r="I199" s="7"/>
      <c r="J199" s="7"/>
      <c r="K199" s="7"/>
      <c r="L199" s="7"/>
      <c r="M199" s="7"/>
      <c r="N199" s="7"/>
    </row>
    <row r="200" spans="1:14" s="3" customFormat="1" ht="15" customHeight="1" x14ac:dyDescent="0.15">
      <c r="A200" s="38">
        <v>1101142</v>
      </c>
      <c r="B200" s="108" t="s">
        <v>317</v>
      </c>
      <c r="C200" s="162">
        <f>[18]B!$C$998</f>
        <v>3</v>
      </c>
      <c r="D200" s="162">
        <f>[18]B!$E$998</f>
        <v>3</v>
      </c>
      <c r="E200" s="129">
        <f>[18]B!$AL$998</f>
        <v>3446160</v>
      </c>
      <c r="F200" s="7"/>
      <c r="G200" s="7"/>
      <c r="H200" s="7"/>
      <c r="I200" s="7"/>
      <c r="J200" s="7"/>
      <c r="K200" s="7"/>
      <c r="L200" s="7"/>
      <c r="M200" s="7"/>
      <c r="N200" s="7"/>
    </row>
    <row r="201" spans="1:14" s="3" customFormat="1" ht="15" customHeight="1" x14ac:dyDescent="0.15">
      <c r="A201" s="122"/>
      <c r="B201" s="109" t="s">
        <v>318</v>
      </c>
      <c r="C201" s="163">
        <f>SUM(C167:C200)</f>
        <v>1158</v>
      </c>
      <c r="D201" s="163">
        <f>SUM(D167:D200)</f>
        <v>1137</v>
      </c>
      <c r="E201" s="164">
        <f>SUM(E167:E200)</f>
        <v>19155890</v>
      </c>
      <c r="F201" s="7"/>
      <c r="G201" s="7"/>
      <c r="H201" s="7"/>
      <c r="I201" s="7"/>
      <c r="J201" s="7"/>
      <c r="K201" s="7"/>
      <c r="L201" s="7"/>
      <c r="M201" s="7"/>
      <c r="N201" s="7"/>
    </row>
    <row r="202" spans="1:14" s="3" customFormat="1" ht="24.95" customHeight="1" x14ac:dyDescent="0.15">
      <c r="A202" s="165" t="s">
        <v>319</v>
      </c>
      <c r="B202" s="166"/>
      <c r="C202" s="167"/>
      <c r="D202" s="167"/>
      <c r="E202" s="168"/>
      <c r="F202" s="7"/>
      <c r="G202" s="7"/>
      <c r="H202" s="7"/>
      <c r="I202" s="7"/>
      <c r="J202" s="7"/>
      <c r="K202" s="7"/>
      <c r="L202" s="7"/>
    </row>
    <row r="203" spans="1:14" s="3" customFormat="1" ht="35.1" customHeight="1" x14ac:dyDescent="0.15">
      <c r="A203" s="869" t="s">
        <v>5</v>
      </c>
      <c r="B203" s="665"/>
      <c r="C203" s="73" t="s">
        <v>7</v>
      </c>
      <c r="D203" s="159" t="s">
        <v>8</v>
      </c>
      <c r="E203" s="73" t="s">
        <v>9</v>
      </c>
      <c r="F203" s="7"/>
      <c r="G203" s="7"/>
      <c r="H203" s="7"/>
      <c r="I203" s="7"/>
      <c r="J203" s="7"/>
      <c r="K203" s="7"/>
      <c r="L203" s="7"/>
    </row>
    <row r="204" spans="1:14" s="3" customFormat="1" ht="15" customHeight="1" x14ac:dyDescent="0.15">
      <c r="A204" s="870"/>
      <c r="B204" s="171" t="s">
        <v>320</v>
      </c>
      <c r="C204" s="172">
        <f>SUM(C205:C218)</f>
        <v>0</v>
      </c>
      <c r="D204" s="172">
        <f>SUM(D205:D218)</f>
        <v>0</v>
      </c>
      <c r="E204" s="173">
        <f>SUM(E205:E218)</f>
        <v>0</v>
      </c>
      <c r="F204" s="7"/>
      <c r="G204" s="7"/>
      <c r="H204" s="7"/>
      <c r="I204" s="7"/>
      <c r="J204" s="7"/>
      <c r="K204" s="7"/>
      <c r="L204" s="7"/>
    </row>
    <row r="205" spans="1:14" s="3" customFormat="1" ht="15" customHeight="1" x14ac:dyDescent="0.15">
      <c r="A205" s="20" t="s">
        <v>321</v>
      </c>
      <c r="B205" s="78" t="s">
        <v>322</v>
      </c>
      <c r="C205" s="150">
        <f>[18]B!$C$2745</f>
        <v>0</v>
      </c>
      <c r="D205" s="150">
        <f>[18]B!$E$2745</f>
        <v>0</v>
      </c>
      <c r="E205" s="129">
        <f>[18]B!$AL$2745</f>
        <v>0</v>
      </c>
      <c r="F205" s="7"/>
      <c r="G205" s="7"/>
      <c r="H205" s="7"/>
      <c r="I205" s="7"/>
      <c r="J205" s="7"/>
      <c r="K205" s="7"/>
      <c r="L205" s="7"/>
    </row>
    <row r="206" spans="1:14" s="3" customFormat="1" ht="15" customHeight="1" x14ac:dyDescent="0.15">
      <c r="A206" s="25" t="s">
        <v>323</v>
      </c>
      <c r="B206" s="81" t="s">
        <v>324</v>
      </c>
      <c r="C206" s="22">
        <f>[18]B!$C$2746</f>
        <v>0</v>
      </c>
      <c r="D206" s="22">
        <f>[18]B!$E$2746</f>
        <v>0</v>
      </c>
      <c r="E206" s="129">
        <f>[18]B!$AL$2746</f>
        <v>0</v>
      </c>
      <c r="F206" s="7"/>
      <c r="G206" s="7"/>
      <c r="H206" s="7"/>
      <c r="I206" s="7"/>
      <c r="J206" s="7"/>
      <c r="K206" s="7"/>
      <c r="L206" s="7"/>
    </row>
    <row r="207" spans="1:14" s="3" customFormat="1" ht="15" customHeight="1" x14ac:dyDescent="0.15">
      <c r="A207" s="25" t="s">
        <v>325</v>
      </c>
      <c r="B207" s="81" t="s">
        <v>326</v>
      </c>
      <c r="C207" s="22">
        <f>[18]B!$C$2747</f>
        <v>0</v>
      </c>
      <c r="D207" s="22">
        <f>[18]B!$E$2747</f>
        <v>0</v>
      </c>
      <c r="E207" s="129">
        <f>[18]B!$AL$2747</f>
        <v>0</v>
      </c>
      <c r="F207" s="7"/>
      <c r="G207" s="7"/>
      <c r="H207" s="7"/>
      <c r="I207" s="7"/>
      <c r="J207" s="7"/>
      <c r="K207" s="7"/>
      <c r="L207" s="7"/>
    </row>
    <row r="208" spans="1:14" s="3" customFormat="1" ht="15" customHeight="1" x14ac:dyDescent="0.15">
      <c r="A208" s="25" t="s">
        <v>327</v>
      </c>
      <c r="B208" s="81" t="s">
        <v>328</v>
      </c>
      <c r="C208" s="22">
        <f>[18]B!$C$2748</f>
        <v>0</v>
      </c>
      <c r="D208" s="22">
        <f>[18]B!$E$2748</f>
        <v>0</v>
      </c>
      <c r="E208" s="129">
        <f>[18]B!$AL$2748</f>
        <v>0</v>
      </c>
      <c r="F208" s="7"/>
      <c r="G208" s="7"/>
      <c r="H208" s="7"/>
      <c r="I208" s="7"/>
      <c r="J208" s="7"/>
      <c r="K208" s="7"/>
      <c r="L208" s="7"/>
    </row>
    <row r="209" spans="1:12" s="3" customFormat="1" ht="15" customHeight="1" x14ac:dyDescent="0.15">
      <c r="A209" s="25" t="s">
        <v>329</v>
      </c>
      <c r="B209" s="81" t="s">
        <v>330</v>
      </c>
      <c r="C209" s="22">
        <f>[18]B!$C$2749</f>
        <v>0</v>
      </c>
      <c r="D209" s="22">
        <f>[18]B!$E$2749</f>
        <v>0</v>
      </c>
      <c r="E209" s="129">
        <f>[18]B!$AL$2749</f>
        <v>0</v>
      </c>
      <c r="F209" s="7"/>
      <c r="G209" s="7"/>
      <c r="H209" s="7"/>
      <c r="I209" s="7"/>
      <c r="J209" s="7"/>
      <c r="K209" s="7"/>
      <c r="L209" s="7"/>
    </row>
    <row r="210" spans="1:12" s="3" customFormat="1" ht="15" customHeight="1" x14ac:dyDescent="0.15">
      <c r="A210" s="25" t="s">
        <v>331</v>
      </c>
      <c r="B210" s="81" t="s">
        <v>332</v>
      </c>
      <c r="C210" s="22">
        <f>[18]B!$C$2750</f>
        <v>0</v>
      </c>
      <c r="D210" s="22">
        <f>[18]B!$E$2750</f>
        <v>0</v>
      </c>
      <c r="E210" s="129">
        <f>[18]B!$AL$2750</f>
        <v>0</v>
      </c>
      <c r="F210" s="7"/>
      <c r="G210" s="7"/>
      <c r="H210" s="7"/>
      <c r="I210" s="7"/>
      <c r="J210" s="7"/>
      <c r="K210" s="7"/>
      <c r="L210" s="7"/>
    </row>
    <row r="211" spans="1:12" s="3" customFormat="1" ht="15" customHeight="1" x14ac:dyDescent="0.15">
      <c r="A211" s="25" t="s">
        <v>333</v>
      </c>
      <c r="B211" s="81" t="s">
        <v>334</v>
      </c>
      <c r="C211" s="22">
        <f>[18]B!$C$2751</f>
        <v>0</v>
      </c>
      <c r="D211" s="22">
        <f>[18]B!$E$2751</f>
        <v>0</v>
      </c>
      <c r="E211" s="129">
        <f>[18]B!$AL$2751</f>
        <v>0</v>
      </c>
      <c r="F211" s="7"/>
      <c r="G211" s="7"/>
      <c r="H211" s="7"/>
      <c r="I211" s="7"/>
      <c r="J211" s="7"/>
      <c r="K211" s="7"/>
      <c r="L211" s="7"/>
    </row>
    <row r="212" spans="1:12" s="3" customFormat="1" ht="15" customHeight="1" x14ac:dyDescent="0.15">
      <c r="A212" s="25" t="s">
        <v>335</v>
      </c>
      <c r="B212" s="81" t="s">
        <v>336</v>
      </c>
      <c r="C212" s="22">
        <f>[18]B!$C$2752</f>
        <v>0</v>
      </c>
      <c r="D212" s="22">
        <f>[18]B!$E$2752</f>
        <v>0</v>
      </c>
      <c r="E212" s="129">
        <f>[18]B!$AL$2752</f>
        <v>0</v>
      </c>
      <c r="F212" s="7"/>
      <c r="G212" s="7"/>
      <c r="H212" s="7"/>
      <c r="I212" s="7"/>
      <c r="J212" s="7"/>
      <c r="K212" s="7"/>
      <c r="L212" s="7"/>
    </row>
    <row r="213" spans="1:12" s="3" customFormat="1" ht="15" customHeight="1" x14ac:dyDescent="0.15">
      <c r="A213" s="25" t="s">
        <v>337</v>
      </c>
      <c r="B213" s="81" t="s">
        <v>338</v>
      </c>
      <c r="C213" s="22">
        <f>[18]B!$C$2753</f>
        <v>0</v>
      </c>
      <c r="D213" s="22">
        <f>[18]B!$E$2753</f>
        <v>0</v>
      </c>
      <c r="E213" s="129">
        <f>[18]B!$AL$2753</f>
        <v>0</v>
      </c>
      <c r="F213" s="7"/>
      <c r="G213" s="7"/>
      <c r="H213" s="7"/>
      <c r="I213" s="7"/>
      <c r="J213" s="7"/>
      <c r="K213" s="7"/>
      <c r="L213" s="7"/>
    </row>
    <row r="214" spans="1:12" s="3" customFormat="1" ht="15" customHeight="1" x14ac:dyDescent="0.15">
      <c r="A214" s="25" t="s">
        <v>339</v>
      </c>
      <c r="B214" s="81" t="s">
        <v>340</v>
      </c>
      <c r="C214" s="22">
        <f>[18]B!$C$2754</f>
        <v>0</v>
      </c>
      <c r="D214" s="22">
        <f>[18]B!$E$2754</f>
        <v>0</v>
      </c>
      <c r="E214" s="129">
        <f>[18]B!$AL$2754</f>
        <v>0</v>
      </c>
      <c r="F214" s="7"/>
      <c r="G214" s="7"/>
      <c r="H214" s="7"/>
      <c r="I214" s="7"/>
      <c r="J214" s="7"/>
      <c r="K214" s="7"/>
      <c r="L214" s="7"/>
    </row>
    <row r="215" spans="1:12" s="3" customFormat="1" ht="15" customHeight="1" x14ac:dyDescent="0.15">
      <c r="A215" s="25" t="s">
        <v>341</v>
      </c>
      <c r="B215" s="81" t="s">
        <v>342</v>
      </c>
      <c r="C215" s="22">
        <f>[18]B!$C$2755</f>
        <v>0</v>
      </c>
      <c r="D215" s="22">
        <f>[18]B!$E$2755</f>
        <v>0</v>
      </c>
      <c r="E215" s="129">
        <f>[18]B!$AL$2755</f>
        <v>0</v>
      </c>
      <c r="F215" s="7"/>
      <c r="G215" s="7"/>
      <c r="H215" s="7"/>
      <c r="I215" s="7"/>
      <c r="J215" s="7"/>
      <c r="K215" s="7"/>
      <c r="L215" s="7"/>
    </row>
    <row r="216" spans="1:12" s="3" customFormat="1" ht="15" customHeight="1" x14ac:dyDescent="0.15">
      <c r="A216" s="25" t="s">
        <v>343</v>
      </c>
      <c r="B216" s="81" t="s">
        <v>344</v>
      </c>
      <c r="C216" s="22">
        <f>[18]B!$C$2756</f>
        <v>0</v>
      </c>
      <c r="D216" s="22">
        <f>[18]B!$E$2756</f>
        <v>0</v>
      </c>
      <c r="E216" s="129">
        <f>[18]B!$AL$2756</f>
        <v>0</v>
      </c>
      <c r="F216" s="7"/>
      <c r="G216" s="7"/>
      <c r="H216" s="7"/>
      <c r="I216" s="7"/>
      <c r="J216" s="7"/>
      <c r="K216" s="7"/>
      <c r="L216" s="7"/>
    </row>
    <row r="217" spans="1:12" s="3" customFormat="1" ht="15" customHeight="1" x14ac:dyDescent="0.15">
      <c r="A217" s="25" t="s">
        <v>345</v>
      </c>
      <c r="B217" s="81" t="s">
        <v>346</v>
      </c>
      <c r="C217" s="22">
        <f>[18]B!$C$2757</f>
        <v>0</v>
      </c>
      <c r="D217" s="22">
        <f>[18]B!$E$2757</f>
        <v>0</v>
      </c>
      <c r="E217" s="129">
        <f>[18]B!$AL$2757</f>
        <v>0</v>
      </c>
      <c r="F217" s="7"/>
      <c r="G217" s="7"/>
      <c r="H217" s="7"/>
      <c r="I217" s="7"/>
      <c r="J217" s="7"/>
      <c r="K217" s="7"/>
      <c r="L217" s="7"/>
    </row>
    <row r="218" spans="1:12" s="3" customFormat="1" ht="15" customHeight="1" x14ac:dyDescent="0.15">
      <c r="A218" s="38" t="s">
        <v>347</v>
      </c>
      <c r="B218" s="108" t="s">
        <v>348</v>
      </c>
      <c r="C218" s="151">
        <f>[18]B!$C$2758</f>
        <v>0</v>
      </c>
      <c r="D218" s="151">
        <f>[18]B!$E$2758</f>
        <v>0</v>
      </c>
      <c r="E218" s="129">
        <f>[18]B!$AL$2758</f>
        <v>0</v>
      </c>
      <c r="F218" s="7"/>
      <c r="G218" s="7"/>
      <c r="H218" s="7"/>
      <c r="I218" s="7"/>
      <c r="J218" s="7"/>
      <c r="K218" s="7"/>
      <c r="L218" s="7"/>
    </row>
    <row r="219" spans="1:12" s="3" customFormat="1" ht="15" customHeight="1" x14ac:dyDescent="0.15">
      <c r="A219" s="871" t="s">
        <v>349</v>
      </c>
      <c r="B219" s="872"/>
      <c r="C219" s="172">
        <f>SUM(C220:C237)</f>
        <v>0</v>
      </c>
      <c r="D219" s="172">
        <f>SUM(D220:D237)</f>
        <v>0</v>
      </c>
      <c r="E219" s="164">
        <f>SUM(E220:E237)</f>
        <v>0</v>
      </c>
      <c r="F219" s="7"/>
      <c r="G219" s="7"/>
      <c r="H219" s="7"/>
      <c r="I219" s="7"/>
      <c r="J219" s="7"/>
      <c r="K219" s="7"/>
      <c r="L219" s="7"/>
    </row>
    <row r="220" spans="1:12" s="3" customFormat="1" ht="15" customHeight="1" x14ac:dyDescent="0.15">
      <c r="A220" s="20" t="s">
        <v>350</v>
      </c>
      <c r="B220" s="78" t="s">
        <v>322</v>
      </c>
      <c r="C220" s="150">
        <f>[18]B!$C$2759</f>
        <v>0</v>
      </c>
      <c r="D220" s="150">
        <f>[18]B!$E$2759</f>
        <v>0</v>
      </c>
      <c r="E220" s="129">
        <f>[18]B!$AL$2759</f>
        <v>0</v>
      </c>
      <c r="F220" s="7"/>
      <c r="G220" s="7"/>
      <c r="H220" s="7"/>
      <c r="I220" s="7"/>
      <c r="J220" s="7"/>
      <c r="K220" s="7"/>
      <c r="L220" s="7"/>
    </row>
    <row r="221" spans="1:12" s="3" customFormat="1" ht="15" customHeight="1" x14ac:dyDescent="0.15">
      <c r="A221" s="25" t="s">
        <v>351</v>
      </c>
      <c r="B221" s="81" t="s">
        <v>352</v>
      </c>
      <c r="C221" s="22">
        <f>[18]B!$C$2760</f>
        <v>0</v>
      </c>
      <c r="D221" s="22">
        <f>[18]B!$E$2760</f>
        <v>0</v>
      </c>
      <c r="E221" s="129">
        <f>[18]B!$AL$2760</f>
        <v>0</v>
      </c>
      <c r="F221" s="7"/>
      <c r="G221" s="7"/>
      <c r="H221" s="7"/>
      <c r="I221" s="7"/>
      <c r="J221" s="7"/>
      <c r="K221" s="7"/>
      <c r="L221" s="7"/>
    </row>
    <row r="222" spans="1:12" s="3" customFormat="1" ht="15" customHeight="1" x14ac:dyDescent="0.15">
      <c r="A222" s="25" t="s">
        <v>353</v>
      </c>
      <c r="B222" s="81" t="s">
        <v>354</v>
      </c>
      <c r="C222" s="22">
        <f>[18]B!$C$2761</f>
        <v>0</v>
      </c>
      <c r="D222" s="22">
        <f>[18]B!$E$2761</f>
        <v>0</v>
      </c>
      <c r="E222" s="129">
        <f>[18]B!$AL$2761</f>
        <v>0</v>
      </c>
      <c r="F222" s="7"/>
      <c r="G222" s="7"/>
      <c r="H222" s="7"/>
      <c r="I222" s="7"/>
      <c r="J222" s="7"/>
      <c r="K222" s="7"/>
      <c r="L222" s="7"/>
    </row>
    <row r="223" spans="1:12" s="3" customFormat="1" ht="15" customHeight="1" x14ac:dyDescent="0.15">
      <c r="A223" s="25" t="s">
        <v>355</v>
      </c>
      <c r="B223" s="81" t="s">
        <v>356</v>
      </c>
      <c r="C223" s="22">
        <f>[18]B!$C$2762</f>
        <v>0</v>
      </c>
      <c r="D223" s="22">
        <f>[18]B!$E$2762</f>
        <v>0</v>
      </c>
      <c r="E223" s="129">
        <f>[18]B!$AL$2762</f>
        <v>0</v>
      </c>
      <c r="F223" s="7"/>
      <c r="G223" s="7"/>
      <c r="H223" s="7"/>
      <c r="I223" s="7"/>
      <c r="J223" s="7"/>
      <c r="K223" s="7"/>
      <c r="L223" s="7"/>
    </row>
    <row r="224" spans="1:12" s="3" customFormat="1" ht="15" customHeight="1" x14ac:dyDescent="0.15">
      <c r="A224" s="25" t="s">
        <v>357</v>
      </c>
      <c r="B224" s="81" t="s">
        <v>358</v>
      </c>
      <c r="C224" s="22">
        <f>[18]B!$C$2763</f>
        <v>0</v>
      </c>
      <c r="D224" s="22">
        <f>[18]B!$E$2763</f>
        <v>0</v>
      </c>
      <c r="E224" s="129">
        <f>[18]B!$AL$2763</f>
        <v>0</v>
      </c>
      <c r="F224" s="7"/>
      <c r="G224" s="7"/>
      <c r="H224" s="7"/>
      <c r="I224" s="7"/>
      <c r="J224" s="7"/>
      <c r="K224" s="7"/>
      <c r="L224" s="7"/>
    </row>
    <row r="225" spans="1:12" s="3" customFormat="1" ht="15" customHeight="1" x14ac:dyDescent="0.15">
      <c r="A225" s="25" t="s">
        <v>359</v>
      </c>
      <c r="B225" s="81" t="s">
        <v>360</v>
      </c>
      <c r="C225" s="22">
        <f>[18]B!$C$2764</f>
        <v>0</v>
      </c>
      <c r="D225" s="22">
        <f>[18]B!$E$2764</f>
        <v>0</v>
      </c>
      <c r="E225" s="129">
        <f>[18]B!$AL$2764</f>
        <v>0</v>
      </c>
      <c r="F225" s="7"/>
      <c r="G225" s="7"/>
      <c r="H225" s="7"/>
      <c r="I225" s="7"/>
      <c r="J225" s="7"/>
      <c r="K225" s="7"/>
      <c r="L225" s="7"/>
    </row>
    <row r="226" spans="1:12" s="3" customFormat="1" ht="15" customHeight="1" x14ac:dyDescent="0.15">
      <c r="A226" s="25" t="s">
        <v>361</v>
      </c>
      <c r="B226" s="81" t="s">
        <v>362</v>
      </c>
      <c r="C226" s="22">
        <f>[18]B!$C$2765</f>
        <v>0</v>
      </c>
      <c r="D226" s="22">
        <f>[18]B!$E$2765</f>
        <v>0</v>
      </c>
      <c r="E226" s="129">
        <f>[18]B!$AL$2765</f>
        <v>0</v>
      </c>
      <c r="F226" s="7"/>
      <c r="G226" s="7"/>
      <c r="H226" s="7"/>
      <c r="I226" s="7"/>
      <c r="J226" s="7"/>
      <c r="K226" s="7"/>
      <c r="L226" s="7"/>
    </row>
    <row r="227" spans="1:12" s="3" customFormat="1" ht="15" customHeight="1" x14ac:dyDescent="0.15">
      <c r="A227" s="25" t="s">
        <v>363</v>
      </c>
      <c r="B227" s="81" t="s">
        <v>364</v>
      </c>
      <c r="C227" s="22">
        <f>[18]B!$C$2766</f>
        <v>0</v>
      </c>
      <c r="D227" s="22">
        <f>[18]B!$E$2766</f>
        <v>0</v>
      </c>
      <c r="E227" s="129">
        <f>[18]B!$AL$2766</f>
        <v>0</v>
      </c>
      <c r="F227" s="7"/>
      <c r="G227" s="7"/>
      <c r="H227" s="7"/>
      <c r="I227" s="7"/>
      <c r="J227" s="7"/>
      <c r="K227" s="7"/>
      <c r="L227" s="7"/>
    </row>
    <row r="228" spans="1:12" s="3" customFormat="1" ht="15" customHeight="1" x14ac:dyDescent="0.15">
      <c r="A228" s="25" t="s">
        <v>365</v>
      </c>
      <c r="B228" s="81" t="s">
        <v>366</v>
      </c>
      <c r="C228" s="22">
        <f>[18]B!$C$2767</f>
        <v>0</v>
      </c>
      <c r="D228" s="22">
        <f>[18]B!$E$2767</f>
        <v>0</v>
      </c>
      <c r="E228" s="129">
        <f>[18]B!$AL$2767</f>
        <v>0</v>
      </c>
      <c r="F228" s="7"/>
      <c r="G228" s="7"/>
      <c r="H228" s="7"/>
      <c r="I228" s="7"/>
      <c r="J228" s="7"/>
      <c r="K228" s="7"/>
      <c r="L228" s="7"/>
    </row>
    <row r="229" spans="1:12" s="3" customFormat="1" ht="15" customHeight="1" x14ac:dyDescent="0.15">
      <c r="A229" s="25" t="s">
        <v>367</v>
      </c>
      <c r="B229" s="81" t="s">
        <v>368</v>
      </c>
      <c r="C229" s="22">
        <f>[18]B!$C$2768</f>
        <v>0</v>
      </c>
      <c r="D229" s="22">
        <f>[18]B!$E$2768</f>
        <v>0</v>
      </c>
      <c r="E229" s="129">
        <f>[18]B!$AL$2768</f>
        <v>0</v>
      </c>
      <c r="F229" s="7"/>
      <c r="G229" s="7"/>
      <c r="H229" s="7"/>
      <c r="I229" s="7"/>
      <c r="J229" s="7"/>
      <c r="K229" s="7"/>
      <c r="L229" s="7"/>
    </row>
    <row r="230" spans="1:12" s="3" customFormat="1" ht="15" customHeight="1" x14ac:dyDescent="0.15">
      <c r="A230" s="25" t="s">
        <v>369</v>
      </c>
      <c r="B230" s="81" t="s">
        <v>370</v>
      </c>
      <c r="C230" s="22">
        <f>[18]B!$C$2769</f>
        <v>0</v>
      </c>
      <c r="D230" s="22">
        <f>[18]B!$E$2769</f>
        <v>0</v>
      </c>
      <c r="E230" s="129">
        <f>[18]B!$AL$2769</f>
        <v>0</v>
      </c>
      <c r="F230" s="7"/>
      <c r="G230" s="7"/>
      <c r="H230" s="7"/>
      <c r="I230" s="7"/>
      <c r="J230" s="7"/>
      <c r="K230" s="7"/>
      <c r="L230" s="7"/>
    </row>
    <row r="231" spans="1:12" s="3" customFormat="1" ht="15" customHeight="1" x14ac:dyDescent="0.15">
      <c r="A231" s="25" t="s">
        <v>371</v>
      </c>
      <c r="B231" s="81" t="s">
        <v>372</v>
      </c>
      <c r="C231" s="22">
        <f>[18]B!$C$2770</f>
        <v>0</v>
      </c>
      <c r="D231" s="22">
        <f>[18]B!$E$2770</f>
        <v>0</v>
      </c>
      <c r="E231" s="129">
        <f>[18]B!$AL$2770</f>
        <v>0</v>
      </c>
      <c r="F231" s="7"/>
      <c r="G231" s="7"/>
      <c r="H231" s="7"/>
      <c r="I231" s="7"/>
      <c r="J231" s="7"/>
      <c r="K231" s="7"/>
      <c r="L231" s="7"/>
    </row>
    <row r="232" spans="1:12" s="3" customFormat="1" ht="15" customHeight="1" x14ac:dyDescent="0.15">
      <c r="A232" s="25" t="s">
        <v>373</v>
      </c>
      <c r="B232" s="81" t="s">
        <v>374</v>
      </c>
      <c r="C232" s="22">
        <f>[18]B!$C$2771</f>
        <v>0</v>
      </c>
      <c r="D232" s="22">
        <f>[18]B!$E$2771</f>
        <v>0</v>
      </c>
      <c r="E232" s="129">
        <f>[18]B!$AL$2771</f>
        <v>0</v>
      </c>
      <c r="F232" s="7"/>
      <c r="G232" s="7"/>
      <c r="H232" s="7"/>
      <c r="I232" s="7"/>
      <c r="J232" s="7"/>
      <c r="K232" s="7"/>
      <c r="L232" s="7"/>
    </row>
    <row r="233" spans="1:12" s="3" customFormat="1" ht="15" customHeight="1" x14ac:dyDescent="0.15">
      <c r="A233" s="25" t="s">
        <v>375</v>
      </c>
      <c r="B233" s="81" t="s">
        <v>376</v>
      </c>
      <c r="C233" s="22">
        <f>[18]B!$C$2772</f>
        <v>0</v>
      </c>
      <c r="D233" s="22">
        <f>[18]B!$E$2772</f>
        <v>0</v>
      </c>
      <c r="E233" s="129">
        <f>[18]B!$AL$2772</f>
        <v>0</v>
      </c>
      <c r="F233" s="7"/>
      <c r="G233" s="7"/>
      <c r="H233" s="7"/>
      <c r="I233" s="7"/>
      <c r="J233" s="7"/>
      <c r="K233" s="7"/>
      <c r="L233" s="7"/>
    </row>
    <row r="234" spans="1:12" s="3" customFormat="1" ht="15" customHeight="1" x14ac:dyDescent="0.15">
      <c r="A234" s="25" t="s">
        <v>377</v>
      </c>
      <c r="B234" s="81" t="s">
        <v>378</v>
      </c>
      <c r="C234" s="22">
        <f>[18]B!$C$2773</f>
        <v>0</v>
      </c>
      <c r="D234" s="22">
        <f>[18]B!$E$2773</f>
        <v>0</v>
      </c>
      <c r="E234" s="129">
        <f>[18]B!$AL$2773</f>
        <v>0</v>
      </c>
      <c r="F234" s="7"/>
      <c r="G234" s="7"/>
      <c r="H234" s="7"/>
      <c r="I234" s="7"/>
      <c r="J234" s="7"/>
      <c r="K234" s="7"/>
      <c r="L234" s="7"/>
    </row>
    <row r="235" spans="1:12" s="3" customFormat="1" ht="15" customHeight="1" x14ac:dyDescent="0.15">
      <c r="A235" s="25" t="s">
        <v>379</v>
      </c>
      <c r="B235" s="81" t="s">
        <v>380</v>
      </c>
      <c r="C235" s="22">
        <f>[18]B!$C$2774</f>
        <v>0</v>
      </c>
      <c r="D235" s="22">
        <f>[18]B!$E$2774</f>
        <v>0</v>
      </c>
      <c r="E235" s="129">
        <f>[18]B!$AL$2774</f>
        <v>0</v>
      </c>
      <c r="F235" s="7"/>
      <c r="G235" s="7"/>
      <c r="H235" s="7"/>
      <c r="I235" s="7"/>
      <c r="J235" s="7"/>
      <c r="K235" s="7"/>
      <c r="L235" s="7"/>
    </row>
    <row r="236" spans="1:12" s="3" customFormat="1" ht="15" customHeight="1" x14ac:dyDescent="0.15">
      <c r="A236" s="25" t="s">
        <v>381</v>
      </c>
      <c r="B236" s="81" t="s">
        <v>382</v>
      </c>
      <c r="C236" s="22">
        <f>[18]B!$C$2775</f>
        <v>0</v>
      </c>
      <c r="D236" s="22">
        <f>[18]B!$E$2775</f>
        <v>0</v>
      </c>
      <c r="E236" s="129">
        <f>[18]B!$AL$2775</f>
        <v>0</v>
      </c>
      <c r="F236" s="7"/>
      <c r="G236" s="7"/>
      <c r="H236" s="7"/>
      <c r="I236" s="7"/>
      <c r="J236" s="7"/>
      <c r="K236" s="7"/>
      <c r="L236" s="7"/>
    </row>
    <row r="237" spans="1:12" s="3" customFormat="1" ht="15" customHeight="1" x14ac:dyDescent="0.15">
      <c r="A237" s="38" t="s">
        <v>383</v>
      </c>
      <c r="B237" s="108" t="s">
        <v>384</v>
      </c>
      <c r="C237" s="151">
        <f>[18]B!$C$2776</f>
        <v>0</v>
      </c>
      <c r="D237" s="151">
        <f>[18]B!$E$2776</f>
        <v>0</v>
      </c>
      <c r="E237" s="129">
        <f>[18]B!$AL$2776</f>
        <v>0</v>
      </c>
      <c r="F237" s="7"/>
      <c r="G237" s="7"/>
      <c r="H237" s="7"/>
      <c r="I237" s="7"/>
      <c r="J237" s="7"/>
      <c r="K237" s="7"/>
      <c r="L237" s="7"/>
    </row>
    <row r="238" spans="1:12" s="3" customFormat="1" ht="15" customHeight="1" x14ac:dyDescent="0.15">
      <c r="A238" s="122"/>
      <c r="B238" s="40" t="s">
        <v>385</v>
      </c>
      <c r="C238" s="172">
        <f>SUM(C239:C244)</f>
        <v>179</v>
      </c>
      <c r="D238" s="172">
        <f>SUM(D239:D244)</f>
        <v>179</v>
      </c>
      <c r="E238" s="164">
        <f>SUM(E239:E244)</f>
        <v>7081240</v>
      </c>
      <c r="F238" s="7"/>
      <c r="G238" s="7"/>
      <c r="H238" s="7"/>
      <c r="I238" s="7"/>
      <c r="J238" s="7"/>
      <c r="K238" s="7"/>
      <c r="L238" s="7"/>
    </row>
    <row r="239" spans="1:12" s="3" customFormat="1" ht="15" customHeight="1" x14ac:dyDescent="0.15">
      <c r="A239" s="20" t="s">
        <v>386</v>
      </c>
      <c r="B239" s="78" t="s">
        <v>387</v>
      </c>
      <c r="C239" s="150">
        <f>[18]B!$C$2777</f>
        <v>0</v>
      </c>
      <c r="D239" s="150">
        <f>[18]B!$E$2777</f>
        <v>0</v>
      </c>
      <c r="E239" s="129">
        <f>[18]B!$AL$2777</f>
        <v>0</v>
      </c>
      <c r="F239" s="7"/>
      <c r="G239" s="7"/>
      <c r="H239" s="7"/>
      <c r="I239" s="7"/>
      <c r="J239" s="7"/>
      <c r="K239" s="7"/>
      <c r="L239" s="7"/>
    </row>
    <row r="240" spans="1:12" s="3" customFormat="1" ht="15" customHeight="1" x14ac:dyDescent="0.15">
      <c r="A240" s="25" t="s">
        <v>388</v>
      </c>
      <c r="B240" s="81" t="s">
        <v>389</v>
      </c>
      <c r="C240" s="22">
        <f>[18]B!$C$2778</f>
        <v>0</v>
      </c>
      <c r="D240" s="22">
        <f>[18]B!$E$2778</f>
        <v>0</v>
      </c>
      <c r="E240" s="129">
        <f>[18]B!$AL$2778</f>
        <v>0</v>
      </c>
      <c r="F240" s="7"/>
      <c r="G240" s="7"/>
      <c r="H240" s="7"/>
      <c r="I240" s="7"/>
      <c r="J240" s="7"/>
      <c r="K240" s="7"/>
      <c r="L240" s="7"/>
    </row>
    <row r="241" spans="1:12" s="3" customFormat="1" ht="15" customHeight="1" x14ac:dyDescent="0.15">
      <c r="A241" s="25" t="s">
        <v>390</v>
      </c>
      <c r="B241" s="81" t="s">
        <v>391</v>
      </c>
      <c r="C241" s="22">
        <f>[18]B!$C$2779</f>
        <v>0</v>
      </c>
      <c r="D241" s="22">
        <f>[18]B!$E$2779</f>
        <v>0</v>
      </c>
      <c r="E241" s="129">
        <f>[18]B!$AL$2779</f>
        <v>0</v>
      </c>
      <c r="F241" s="7"/>
      <c r="G241" s="7"/>
      <c r="H241" s="7"/>
      <c r="I241" s="7"/>
      <c r="J241" s="7"/>
      <c r="K241" s="7"/>
      <c r="L241" s="7"/>
    </row>
    <row r="242" spans="1:12" s="3" customFormat="1" ht="15" customHeight="1" x14ac:dyDescent="0.15">
      <c r="A242" s="25" t="s">
        <v>392</v>
      </c>
      <c r="B242" s="81" t="s">
        <v>393</v>
      </c>
      <c r="C242" s="22">
        <f>[18]B!$C$2780</f>
        <v>0</v>
      </c>
      <c r="D242" s="22">
        <f>[18]B!$E$2780</f>
        <v>0</v>
      </c>
      <c r="E242" s="129">
        <f>[18]B!$AL$2780</f>
        <v>0</v>
      </c>
      <c r="F242" s="7"/>
      <c r="G242" s="7"/>
      <c r="H242" s="7"/>
      <c r="I242" s="7"/>
      <c r="J242" s="7"/>
      <c r="K242" s="7"/>
      <c r="L242" s="7"/>
    </row>
    <row r="243" spans="1:12" s="3" customFormat="1" ht="15" customHeight="1" x14ac:dyDescent="0.15">
      <c r="A243" s="25" t="s">
        <v>394</v>
      </c>
      <c r="B243" s="81" t="s">
        <v>395</v>
      </c>
      <c r="C243" s="22">
        <f>[18]B!$C$2781</f>
        <v>0</v>
      </c>
      <c r="D243" s="22">
        <f>[18]B!$E$2781</f>
        <v>0</v>
      </c>
      <c r="E243" s="129">
        <f>[18]B!$AL$2781</f>
        <v>0</v>
      </c>
      <c r="F243" s="7"/>
      <c r="G243" s="7"/>
      <c r="H243" s="7"/>
      <c r="I243" s="7"/>
      <c r="J243" s="7"/>
      <c r="K243" s="7"/>
      <c r="L243" s="7"/>
    </row>
    <row r="244" spans="1:12" s="3" customFormat="1" ht="15" customHeight="1" x14ac:dyDescent="0.15">
      <c r="A244" s="38" t="s">
        <v>396</v>
      </c>
      <c r="B244" s="108" t="s">
        <v>397</v>
      </c>
      <c r="C244" s="65">
        <f>[18]B!$C$2782</f>
        <v>179</v>
      </c>
      <c r="D244" s="65">
        <f>[18]B!$E$2782</f>
        <v>179</v>
      </c>
      <c r="E244" s="129">
        <f>[18]B!$AL$2782</f>
        <v>7081240</v>
      </c>
      <c r="F244" s="7"/>
      <c r="G244" s="7"/>
      <c r="H244" s="7"/>
      <c r="I244" s="7"/>
      <c r="J244" s="7"/>
      <c r="K244" s="7"/>
      <c r="L244" s="7"/>
    </row>
    <row r="245" spans="1:12" s="3" customFormat="1" ht="15" customHeight="1" x14ac:dyDescent="0.15">
      <c r="A245" s="122"/>
      <c r="B245" s="109" t="s">
        <v>398</v>
      </c>
      <c r="C245" s="172">
        <f>SUM(C246:C252)</f>
        <v>0</v>
      </c>
      <c r="D245" s="172"/>
      <c r="E245" s="164"/>
      <c r="F245" s="7"/>
      <c r="G245" s="7"/>
      <c r="H245" s="7"/>
      <c r="I245" s="7"/>
      <c r="J245" s="7"/>
      <c r="K245" s="7"/>
      <c r="L245" s="7"/>
    </row>
    <row r="246" spans="1:12" s="3" customFormat="1" ht="15" customHeight="1" x14ac:dyDescent="0.15">
      <c r="A246" s="20"/>
      <c r="B246" s="176" t="s">
        <v>399</v>
      </c>
      <c r="C246" s="134">
        <f>[18]B!$C$2785</f>
        <v>0</v>
      </c>
      <c r="D246" s="177"/>
      <c r="E246" s="178"/>
      <c r="F246" s="7"/>
      <c r="G246" s="7"/>
      <c r="H246" s="7"/>
      <c r="I246" s="7"/>
      <c r="J246" s="7"/>
      <c r="K246" s="7"/>
      <c r="L246" s="7"/>
    </row>
    <row r="247" spans="1:12" s="3" customFormat="1" ht="15" customHeight="1" x14ac:dyDescent="0.15">
      <c r="A247" s="25"/>
      <c r="B247" s="179" t="s">
        <v>400</v>
      </c>
      <c r="C247" s="135">
        <f>[18]B!$C$2786</f>
        <v>0</v>
      </c>
      <c r="D247" s="141"/>
      <c r="E247" s="142"/>
      <c r="F247" s="7"/>
      <c r="G247" s="7"/>
      <c r="H247" s="7"/>
      <c r="I247" s="7"/>
      <c r="J247" s="7"/>
      <c r="K247" s="7"/>
      <c r="L247" s="7"/>
    </row>
    <row r="248" spans="1:12" s="3" customFormat="1" ht="15" customHeight="1" x14ac:dyDescent="0.15">
      <c r="A248" s="25"/>
      <c r="B248" s="179" t="s">
        <v>401</v>
      </c>
      <c r="C248" s="135">
        <f>[18]B!$C$2787</f>
        <v>0</v>
      </c>
      <c r="D248" s="141"/>
      <c r="E248" s="142"/>
      <c r="F248" s="7"/>
      <c r="G248" s="7"/>
      <c r="H248" s="7"/>
      <c r="I248" s="7"/>
      <c r="J248" s="7"/>
      <c r="K248" s="7"/>
      <c r="L248" s="7"/>
    </row>
    <row r="249" spans="1:12" s="3" customFormat="1" ht="15" customHeight="1" x14ac:dyDescent="0.15">
      <c r="A249" s="25"/>
      <c r="B249" s="179" t="s">
        <v>402</v>
      </c>
      <c r="C249" s="135">
        <f>[18]B!$C$2788</f>
        <v>0</v>
      </c>
      <c r="D249" s="141"/>
      <c r="E249" s="142"/>
      <c r="F249" s="7"/>
      <c r="G249" s="7"/>
      <c r="H249" s="7"/>
      <c r="I249" s="7"/>
      <c r="J249" s="7"/>
      <c r="K249" s="7"/>
      <c r="L249" s="7"/>
    </row>
    <row r="250" spans="1:12" s="3" customFormat="1" ht="15" customHeight="1" x14ac:dyDescent="0.15">
      <c r="A250" s="25"/>
      <c r="B250" s="179" t="s">
        <v>403</v>
      </c>
      <c r="C250" s="135">
        <f>[18]B!$C$2789</f>
        <v>0</v>
      </c>
      <c r="D250" s="141"/>
      <c r="E250" s="142"/>
      <c r="F250" s="7"/>
      <c r="G250" s="7"/>
      <c r="H250" s="7"/>
      <c r="I250" s="7"/>
      <c r="J250" s="7"/>
      <c r="K250" s="7"/>
      <c r="L250" s="7"/>
    </row>
    <row r="251" spans="1:12" s="3" customFormat="1" ht="15" customHeight="1" x14ac:dyDescent="0.15">
      <c r="A251" s="25"/>
      <c r="B251" s="179" t="s">
        <v>404</v>
      </c>
      <c r="C251" s="135">
        <f>[18]B!$C$2790</f>
        <v>0</v>
      </c>
      <c r="D251" s="141"/>
      <c r="E251" s="142"/>
      <c r="F251" s="7"/>
      <c r="G251" s="7"/>
      <c r="H251" s="7"/>
      <c r="I251" s="7"/>
      <c r="J251" s="7"/>
      <c r="K251" s="7"/>
      <c r="L251" s="7"/>
    </row>
    <row r="252" spans="1:12" s="3" customFormat="1" ht="15" customHeight="1" x14ac:dyDescent="0.15">
      <c r="A252" s="38"/>
      <c r="B252" s="180" t="s">
        <v>405</v>
      </c>
      <c r="C252" s="136">
        <f>[18]B!$C$2791</f>
        <v>0</v>
      </c>
      <c r="D252" s="181"/>
      <c r="E252" s="182"/>
      <c r="F252" s="7"/>
      <c r="G252" s="7"/>
      <c r="H252" s="7"/>
      <c r="I252" s="7"/>
      <c r="J252" s="7"/>
      <c r="K252" s="7"/>
      <c r="L252" s="7"/>
    </row>
    <row r="253" spans="1:12" s="3" customFormat="1" ht="15" customHeight="1" x14ac:dyDescent="0.15">
      <c r="A253" s="122"/>
      <c r="B253" s="183" t="s">
        <v>406</v>
      </c>
      <c r="C253" s="139">
        <f>+C254</f>
        <v>0</v>
      </c>
      <c r="D253" s="542"/>
      <c r="E253" s="543"/>
      <c r="F253" s="7"/>
      <c r="G253" s="7"/>
      <c r="H253" s="7"/>
      <c r="I253" s="7"/>
      <c r="J253" s="7"/>
      <c r="K253" s="7"/>
      <c r="L253" s="7"/>
    </row>
    <row r="254" spans="1:12" s="3" customFormat="1" ht="15" customHeight="1" x14ac:dyDescent="0.15">
      <c r="A254" s="122"/>
      <c r="B254" s="185" t="s">
        <v>407</v>
      </c>
      <c r="C254" s="139">
        <f>[18]B!$C$2812</f>
        <v>0</v>
      </c>
      <c r="D254" s="544"/>
      <c r="E254" s="545"/>
      <c r="F254" s="7"/>
      <c r="G254" s="7"/>
      <c r="H254" s="7"/>
      <c r="I254" s="7"/>
      <c r="J254" s="7"/>
      <c r="K254" s="7"/>
      <c r="L254" s="7"/>
    </row>
    <row r="255" spans="1:12" s="3" customFormat="1" ht="15" customHeight="1" x14ac:dyDescent="0.15">
      <c r="A255" s="122"/>
      <c r="B255" s="186" t="s">
        <v>104</v>
      </c>
      <c r="C255" s="187">
        <f>SUM(C204+C219+C238+C245+C253)</f>
        <v>179</v>
      </c>
      <c r="D255" s="187">
        <f>SUM(D204+D219+D238)</f>
        <v>179</v>
      </c>
      <c r="E255" s="164">
        <f>SUM(E204+E219+E238)</f>
        <v>7081240</v>
      </c>
      <c r="F255" s="7"/>
      <c r="G255" s="7"/>
      <c r="H255" s="7"/>
      <c r="I255" s="7"/>
      <c r="J255" s="7"/>
      <c r="K255" s="7"/>
      <c r="L255" s="7"/>
    </row>
    <row r="256" spans="1:12" s="3" customFormat="1" ht="24.95" customHeight="1" x14ac:dyDescent="0.15">
      <c r="A256" s="165" t="s">
        <v>408</v>
      </c>
      <c r="B256" s="166"/>
      <c r="C256" s="167"/>
      <c r="D256" s="167"/>
      <c r="E256" s="168"/>
      <c r="F256" s="7"/>
      <c r="G256" s="7"/>
      <c r="H256" s="7"/>
      <c r="I256" s="7"/>
      <c r="J256" s="7"/>
      <c r="K256" s="7"/>
      <c r="L256" s="7"/>
    </row>
    <row r="257" spans="1:22" s="3" customFormat="1" ht="30" customHeight="1" x14ac:dyDescent="0.15">
      <c r="A257" s="13" t="s">
        <v>5</v>
      </c>
      <c r="B257" s="665" t="s">
        <v>409</v>
      </c>
      <c r="C257" s="73" t="s">
        <v>7</v>
      </c>
      <c r="D257" s="159" t="s">
        <v>8</v>
      </c>
      <c r="E257" s="73" t="s">
        <v>9</v>
      </c>
      <c r="F257" s="7"/>
      <c r="G257" s="7"/>
      <c r="H257" s="7"/>
      <c r="I257" s="7"/>
      <c r="J257" s="7"/>
      <c r="K257" s="7"/>
      <c r="L257" s="7"/>
    </row>
    <row r="258" spans="1:22" s="3" customFormat="1" ht="15" customHeight="1" x14ac:dyDescent="0.15">
      <c r="A258" s="20" t="s">
        <v>410</v>
      </c>
      <c r="B258" s="176" t="s">
        <v>411</v>
      </c>
      <c r="C258" s="188">
        <f>[18]B!$C$2814</f>
        <v>9</v>
      </c>
      <c r="D258" s="188">
        <f>[18]B!$E$2814</f>
        <v>9</v>
      </c>
      <c r="E258" s="56">
        <f>[18]B!$AL$2814</f>
        <v>70110</v>
      </c>
      <c r="F258" s="7"/>
      <c r="G258" s="7"/>
      <c r="H258" s="7"/>
      <c r="I258" s="7"/>
      <c r="J258" s="7"/>
      <c r="K258" s="7"/>
      <c r="L258" s="7"/>
    </row>
    <row r="259" spans="1:22" s="3" customFormat="1" ht="15" customHeight="1" x14ac:dyDescent="0.15">
      <c r="A259" s="25" t="s">
        <v>412</v>
      </c>
      <c r="B259" s="179" t="s">
        <v>413</v>
      </c>
      <c r="C259" s="189">
        <f>[18]B!$C$2815</f>
        <v>0</v>
      </c>
      <c r="D259" s="189">
        <f>[18]B!$E$2815</f>
        <v>0</v>
      </c>
      <c r="E259" s="58">
        <f>[18]B!$AL$2815</f>
        <v>0</v>
      </c>
      <c r="F259" s="7"/>
      <c r="G259" s="7"/>
      <c r="H259" s="7"/>
      <c r="I259" s="7"/>
      <c r="J259" s="7"/>
      <c r="K259" s="7"/>
      <c r="L259" s="7"/>
    </row>
    <row r="260" spans="1:22" s="3" customFormat="1" ht="15" customHeight="1" x14ac:dyDescent="0.15">
      <c r="A260" s="25" t="s">
        <v>414</v>
      </c>
      <c r="B260" s="179" t="s">
        <v>415</v>
      </c>
      <c r="C260" s="189">
        <f>[18]B!$C$2816</f>
        <v>0</v>
      </c>
      <c r="D260" s="189">
        <f>[18]B!$E$2816</f>
        <v>0</v>
      </c>
      <c r="E260" s="58">
        <f>[18]B!$AL$2816</f>
        <v>0</v>
      </c>
      <c r="F260" s="7"/>
      <c r="G260" s="7"/>
      <c r="H260" s="7"/>
      <c r="I260" s="7"/>
      <c r="J260" s="7"/>
      <c r="K260" s="7"/>
      <c r="L260" s="7"/>
    </row>
    <row r="261" spans="1:22" s="3" customFormat="1" ht="15" customHeight="1" x14ac:dyDescent="0.15">
      <c r="A261" s="25" t="s">
        <v>416</v>
      </c>
      <c r="B261" s="179" t="s">
        <v>417</v>
      </c>
      <c r="C261" s="189">
        <f>[18]B!$C$2817</f>
        <v>0</v>
      </c>
      <c r="D261" s="189">
        <f>[18]B!$E$2817</f>
        <v>0</v>
      </c>
      <c r="E261" s="58">
        <f>[18]B!$AL$2817</f>
        <v>0</v>
      </c>
      <c r="F261" s="7"/>
      <c r="G261" s="7"/>
      <c r="H261" s="7"/>
      <c r="I261" s="7"/>
      <c r="J261" s="7"/>
      <c r="K261" s="7"/>
      <c r="L261" s="7"/>
    </row>
    <row r="262" spans="1:22" s="3" customFormat="1" ht="15" customHeight="1" x14ac:dyDescent="0.15">
      <c r="A262" s="38" t="s">
        <v>418</v>
      </c>
      <c r="B262" s="180" t="s">
        <v>419</v>
      </c>
      <c r="C262" s="190">
        <f>[18]B!$C$2818</f>
        <v>0</v>
      </c>
      <c r="D262" s="190">
        <f>[18]B!$E$2818</f>
        <v>0</v>
      </c>
      <c r="E262" s="191">
        <f>[18]B!$AL$2818</f>
        <v>0</v>
      </c>
      <c r="F262" s="7"/>
      <c r="G262" s="7"/>
      <c r="H262" s="7"/>
      <c r="I262" s="7"/>
      <c r="J262" s="7"/>
      <c r="K262" s="7"/>
      <c r="L262" s="7"/>
    </row>
    <row r="263" spans="1:22" s="3" customFormat="1" ht="15" customHeight="1" x14ac:dyDescent="0.15">
      <c r="A263" s="122"/>
      <c r="B263" s="192" t="s">
        <v>420</v>
      </c>
      <c r="C263" s="193">
        <f>SUM(C258:C262)</f>
        <v>9</v>
      </c>
      <c r="D263" s="193">
        <f>SUM(D258:D262)</f>
        <v>9</v>
      </c>
      <c r="E263" s="164">
        <f>SUM(E258:E262)</f>
        <v>70110</v>
      </c>
      <c r="F263" s="7"/>
      <c r="G263" s="7"/>
      <c r="H263" s="7"/>
      <c r="I263" s="7"/>
      <c r="J263" s="7"/>
      <c r="K263" s="7"/>
      <c r="L263" s="7"/>
    </row>
    <row r="264" spans="1:22" s="196" customFormat="1" ht="24.95" customHeight="1" x14ac:dyDescent="0.15">
      <c r="A264" s="873" t="s">
        <v>421</v>
      </c>
      <c r="B264" s="873"/>
      <c r="C264" s="194"/>
      <c r="D264" s="194"/>
      <c r="E264" s="195"/>
    </row>
    <row r="265" spans="1:22" s="3" customFormat="1" ht="35.1" customHeight="1" x14ac:dyDescent="0.15">
      <c r="A265" s="13" t="s">
        <v>5</v>
      </c>
      <c r="B265" s="665" t="s">
        <v>422</v>
      </c>
      <c r="C265" s="73" t="s">
        <v>7</v>
      </c>
      <c r="D265" s="159" t="s">
        <v>8</v>
      </c>
      <c r="E265" s="73" t="s">
        <v>9</v>
      </c>
      <c r="F265" s="7"/>
      <c r="G265" s="7"/>
      <c r="H265" s="7"/>
      <c r="I265" s="7"/>
      <c r="J265" s="7"/>
      <c r="K265" s="7"/>
      <c r="L265" s="7"/>
    </row>
    <row r="266" spans="1:22" s="3" customFormat="1" ht="15" customHeight="1" x14ac:dyDescent="0.15">
      <c r="A266" s="20" t="s">
        <v>423</v>
      </c>
      <c r="B266" s="176" t="s">
        <v>424</v>
      </c>
      <c r="C266" s="188">
        <f>[18]B!$C$2598</f>
        <v>189</v>
      </c>
      <c r="D266" s="188">
        <f>[18]B!$E$2598</f>
        <v>189</v>
      </c>
      <c r="E266" s="56">
        <f>[18]B!$AL$2598</f>
        <v>3934980</v>
      </c>
      <c r="F266" s="7"/>
      <c r="G266" s="7"/>
      <c r="H266" s="7"/>
      <c r="I266" s="7"/>
      <c r="J266" s="7"/>
      <c r="K266" s="7"/>
      <c r="L266" s="7"/>
    </row>
    <row r="267" spans="1:22" s="3" customFormat="1" ht="15" customHeight="1" x14ac:dyDescent="0.15">
      <c r="A267" s="25" t="s">
        <v>425</v>
      </c>
      <c r="B267" s="179" t="s">
        <v>426</v>
      </c>
      <c r="C267" s="189">
        <f>[18]B!$C$2599</f>
        <v>226</v>
      </c>
      <c r="D267" s="189">
        <f>[18]B!$E$2599</f>
        <v>226</v>
      </c>
      <c r="E267" s="58">
        <f>[18]B!$AL$2599</f>
        <v>14803000</v>
      </c>
      <c r="F267" s="7"/>
      <c r="G267" s="7"/>
      <c r="H267" s="7"/>
      <c r="I267" s="7"/>
      <c r="J267" s="7"/>
      <c r="K267" s="7"/>
      <c r="L267" s="7"/>
    </row>
    <row r="268" spans="1:22" s="3" customFormat="1" ht="15" customHeight="1" x14ac:dyDescent="0.15">
      <c r="A268" s="25" t="s">
        <v>427</v>
      </c>
      <c r="B268" s="179" t="s">
        <v>428</v>
      </c>
      <c r="C268" s="189">
        <f>[18]B!$C$2600</f>
        <v>0</v>
      </c>
      <c r="D268" s="189">
        <f>[18]B!$E$2600</f>
        <v>0</v>
      </c>
      <c r="E268" s="58">
        <f>[18]B!$AL$2600</f>
        <v>0</v>
      </c>
      <c r="F268" s="7"/>
      <c r="G268" s="7"/>
      <c r="H268" s="7"/>
      <c r="I268" s="7"/>
      <c r="J268" s="7"/>
      <c r="K268" s="7"/>
      <c r="L268" s="7"/>
    </row>
    <row r="269" spans="1:22" s="3" customFormat="1" ht="15" customHeight="1" x14ac:dyDescent="0.15">
      <c r="A269" s="25" t="s">
        <v>429</v>
      </c>
      <c r="B269" s="179" t="s">
        <v>430</v>
      </c>
      <c r="C269" s="189">
        <f>[18]B!$C$2601</f>
        <v>224</v>
      </c>
      <c r="D269" s="189">
        <f>[18]B!$E$2601</f>
        <v>222</v>
      </c>
      <c r="E269" s="58">
        <f>[18]B!$AL$2601</f>
        <v>632700</v>
      </c>
      <c r="F269" s="7"/>
      <c r="G269" s="7"/>
      <c r="H269" s="7"/>
      <c r="I269" s="7"/>
      <c r="J269" s="7"/>
      <c r="K269" s="7"/>
      <c r="L269" s="7"/>
    </row>
    <row r="270" spans="1:22" s="3" customFormat="1" ht="15" customHeight="1" x14ac:dyDescent="0.15">
      <c r="A270" s="25" t="s">
        <v>431</v>
      </c>
      <c r="B270" s="179" t="s">
        <v>432</v>
      </c>
      <c r="C270" s="189">
        <f>[18]B!$C$2602</f>
        <v>0</v>
      </c>
      <c r="D270" s="189">
        <f>[18]B!$E$2602</f>
        <v>0</v>
      </c>
      <c r="E270" s="58">
        <f>[18]B!$AL$2602</f>
        <v>0</v>
      </c>
      <c r="F270" s="7"/>
      <c r="G270" s="7"/>
      <c r="H270" s="7"/>
      <c r="I270" s="7"/>
      <c r="J270" s="7"/>
      <c r="K270" s="7"/>
      <c r="L270" s="7"/>
    </row>
    <row r="271" spans="1:22" s="3" customFormat="1" ht="15" customHeight="1" x14ac:dyDescent="0.15">
      <c r="A271" s="25" t="s">
        <v>433</v>
      </c>
      <c r="B271" s="179" t="s">
        <v>434</v>
      </c>
      <c r="C271" s="189">
        <f>[18]B!$C$2603</f>
        <v>0</v>
      </c>
      <c r="D271" s="189">
        <f>[18]B!$E$2603</f>
        <v>0</v>
      </c>
      <c r="E271" s="58">
        <f>[18]B!$AL$2603</f>
        <v>0</v>
      </c>
      <c r="F271" s="7"/>
      <c r="G271" s="7"/>
      <c r="H271" s="7"/>
      <c r="I271" s="7"/>
      <c r="J271" s="7"/>
      <c r="K271" s="7"/>
      <c r="L271" s="7"/>
      <c r="V271" s="197"/>
    </row>
    <row r="272" spans="1:22" s="3" customFormat="1" ht="15" customHeight="1" x14ac:dyDescent="0.15">
      <c r="A272" s="38" t="s">
        <v>435</v>
      </c>
      <c r="B272" s="180" t="s">
        <v>436</v>
      </c>
      <c r="C272" s="190">
        <f>[18]B!$C$2604</f>
        <v>0</v>
      </c>
      <c r="D272" s="190">
        <f>[18]B!$E$2604</f>
        <v>0</v>
      </c>
      <c r="E272" s="191">
        <f>[18]B!$AL$2604</f>
        <v>0</v>
      </c>
      <c r="F272" s="7"/>
      <c r="G272" s="7"/>
      <c r="H272" s="7"/>
      <c r="I272" s="7"/>
      <c r="J272" s="7"/>
      <c r="K272" s="7"/>
      <c r="L272" s="7"/>
      <c r="V272" s="197"/>
    </row>
    <row r="273" spans="1:22" s="3" customFormat="1" ht="15" customHeight="1" x14ac:dyDescent="0.15">
      <c r="A273" s="122"/>
      <c r="B273" s="192" t="s">
        <v>437</v>
      </c>
      <c r="C273" s="198">
        <f>SUM(C266:C272)</f>
        <v>639</v>
      </c>
      <c r="D273" s="198">
        <f>SUM(D266:D272)</f>
        <v>637</v>
      </c>
      <c r="E273" s="164">
        <f>SUM(E266:E272)</f>
        <v>19370680</v>
      </c>
      <c r="F273" s="7"/>
      <c r="G273" s="7"/>
      <c r="H273" s="7"/>
      <c r="I273" s="7"/>
      <c r="J273" s="7"/>
      <c r="K273" s="7"/>
      <c r="L273" s="7"/>
      <c r="V273" s="197"/>
    </row>
    <row r="274" spans="1:22" s="202" customFormat="1" ht="24.95" customHeight="1" x14ac:dyDescent="0.15">
      <c r="A274" s="866" t="s">
        <v>438</v>
      </c>
      <c r="B274" s="866"/>
      <c r="C274" s="199"/>
      <c r="D274" s="199"/>
      <c r="E274" s="158"/>
      <c r="F274" s="200"/>
      <c r="G274" s="200"/>
      <c r="H274" s="200"/>
      <c r="I274" s="200"/>
      <c r="J274" s="200"/>
      <c r="K274" s="200"/>
      <c r="L274" s="200"/>
      <c r="M274" s="200"/>
      <c r="N274" s="200"/>
      <c r="O274" s="201"/>
      <c r="V274" s="203"/>
    </row>
    <row r="275" spans="1:22" ht="35.1" customHeight="1" x14ac:dyDescent="0.15">
      <c r="A275" s="13" t="s">
        <v>5</v>
      </c>
      <c r="B275" s="13" t="s">
        <v>6</v>
      </c>
      <c r="C275" s="73" t="s">
        <v>7</v>
      </c>
      <c r="D275" s="159" t="s">
        <v>8</v>
      </c>
      <c r="E275" s="73" t="s">
        <v>9</v>
      </c>
      <c r="F275" s="204"/>
      <c r="G275" s="204"/>
      <c r="H275" s="204"/>
      <c r="I275" s="204"/>
      <c r="J275" s="204"/>
      <c r="K275" s="204"/>
      <c r="L275" s="204"/>
      <c r="M275" s="204"/>
      <c r="N275" s="204"/>
      <c r="O275" s="205"/>
      <c r="V275" s="206"/>
    </row>
    <row r="276" spans="1:22" ht="15" customHeight="1" x14ac:dyDescent="0.15">
      <c r="A276" s="20" t="s">
        <v>439</v>
      </c>
      <c r="B276" s="176" t="s">
        <v>440</v>
      </c>
      <c r="C276" s="188">
        <f>[18]B!$C$2273</f>
        <v>65</v>
      </c>
      <c r="D276" s="188">
        <f>[18]B!$E$2273</f>
        <v>60</v>
      </c>
      <c r="E276" s="56">
        <f>[18]B!$AL$2273</f>
        <v>8741400</v>
      </c>
      <c r="F276" s="204"/>
      <c r="G276" s="204"/>
      <c r="H276" s="204"/>
      <c r="I276" s="204"/>
      <c r="J276" s="204"/>
      <c r="K276" s="204"/>
      <c r="L276" s="204"/>
      <c r="M276" s="204"/>
      <c r="N276" s="204"/>
      <c r="O276" s="205"/>
      <c r="V276" s="206"/>
    </row>
    <row r="277" spans="1:22" ht="15" customHeight="1" x14ac:dyDescent="0.15">
      <c r="A277" s="38" t="s">
        <v>441</v>
      </c>
      <c r="B277" s="180" t="s">
        <v>442</v>
      </c>
      <c r="C277" s="190">
        <f>[18]B!$C$2274</f>
        <v>1</v>
      </c>
      <c r="D277" s="190">
        <f>[18]B!$E$2274</f>
        <v>0</v>
      </c>
      <c r="E277" s="191">
        <f>[18]B!$AL$2274</f>
        <v>0</v>
      </c>
      <c r="F277" s="204"/>
      <c r="G277" s="204"/>
      <c r="H277" s="204"/>
      <c r="I277" s="204"/>
      <c r="J277" s="204"/>
      <c r="K277" s="204"/>
      <c r="L277" s="204"/>
      <c r="M277" s="204"/>
      <c r="N277" s="204"/>
      <c r="O277" s="205"/>
      <c r="V277" s="206"/>
    </row>
    <row r="278" spans="1:22" ht="15" customHeight="1" x14ac:dyDescent="0.15">
      <c r="A278" s="143">
        <v>2004003</v>
      </c>
      <c r="B278" s="180" t="s">
        <v>443</v>
      </c>
      <c r="C278" s="207">
        <f>[18]B!C2278</f>
        <v>0</v>
      </c>
      <c r="D278" s="181"/>
      <c r="E278" s="70"/>
      <c r="F278" s="204"/>
      <c r="G278" s="204"/>
      <c r="H278" s="204"/>
      <c r="I278" s="204"/>
      <c r="J278" s="204"/>
      <c r="K278" s="204"/>
      <c r="L278" s="204"/>
      <c r="M278" s="204"/>
      <c r="N278" s="204"/>
      <c r="O278" s="205"/>
      <c r="V278" s="206"/>
    </row>
    <row r="279" spans="1:22" ht="15" customHeight="1" x14ac:dyDescent="0.15">
      <c r="A279" s="122"/>
      <c r="B279" s="192" t="s">
        <v>444</v>
      </c>
      <c r="C279" s="193">
        <f>SUM(C276:C277)</f>
        <v>66</v>
      </c>
      <c r="D279" s="193">
        <f>SUM(D276:D277)</f>
        <v>60</v>
      </c>
      <c r="E279" s="164">
        <f>SUM(E276:E277)</f>
        <v>8741400</v>
      </c>
      <c r="F279" s="204"/>
      <c r="G279" s="204"/>
      <c r="H279" s="204"/>
      <c r="I279" s="204"/>
      <c r="J279" s="204"/>
      <c r="K279" s="204"/>
      <c r="L279" s="204"/>
      <c r="M279" s="204"/>
      <c r="N279" s="204"/>
      <c r="O279" s="205"/>
      <c r="V279" s="206"/>
    </row>
    <row r="280" spans="1:22" s="202" customFormat="1" ht="24.95" customHeight="1" x14ac:dyDescent="0.15">
      <c r="A280" s="866" t="s">
        <v>445</v>
      </c>
      <c r="B280" s="866"/>
      <c r="C280" s="208"/>
      <c r="D280" s="208"/>
      <c r="E280" s="158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1"/>
      <c r="V280" s="209"/>
    </row>
    <row r="281" spans="1:22" ht="35.1" customHeight="1" x14ac:dyDescent="0.15">
      <c r="A281" s="13"/>
      <c r="B281" s="13" t="s">
        <v>446</v>
      </c>
      <c r="C281" s="73" t="s">
        <v>7</v>
      </c>
      <c r="D281" s="159" t="s">
        <v>8</v>
      </c>
      <c r="E281" s="14" t="s">
        <v>9</v>
      </c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5"/>
    </row>
    <row r="282" spans="1:22" ht="15" customHeight="1" x14ac:dyDescent="0.15">
      <c r="A282" s="20" t="s">
        <v>447</v>
      </c>
      <c r="B282" s="176" t="s">
        <v>448</v>
      </c>
      <c r="C282" s="134">
        <f>[18]B!$C$2625</f>
        <v>681</v>
      </c>
      <c r="D282" s="134">
        <f>[18]B!$E$2625</f>
        <v>681</v>
      </c>
      <c r="E282" s="56">
        <f>[18]B!$AL$2625</f>
        <v>3482850</v>
      </c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5"/>
    </row>
    <row r="283" spans="1:22" ht="15" customHeight="1" x14ac:dyDescent="0.15">
      <c r="A283" s="25" t="s">
        <v>449</v>
      </c>
      <c r="B283" s="179" t="s">
        <v>450</v>
      </c>
      <c r="C283" s="135">
        <f>[18]B!C2662+[18]B!C2684+[18]B!C2685</f>
        <v>248</v>
      </c>
      <c r="D283" s="135">
        <f>[18]B!E2651+[18]B!E2684+[18]B!E2685</f>
        <v>246</v>
      </c>
      <c r="E283" s="58">
        <f>[18]B!$AL$2651+[18]B!AL2684+[18]B!AL2685</f>
        <v>6794320</v>
      </c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5"/>
    </row>
    <row r="284" spans="1:22" ht="15" customHeight="1" x14ac:dyDescent="0.15">
      <c r="A284" s="25" t="s">
        <v>451</v>
      </c>
      <c r="B284" s="179" t="s">
        <v>452</v>
      </c>
      <c r="C284" s="135">
        <f>[18]B!$C$2688</f>
        <v>56</v>
      </c>
      <c r="D284" s="135">
        <f>[18]B!$H$2688</f>
        <v>55</v>
      </c>
      <c r="E284" s="58">
        <f>[18]B!$AL$2688</f>
        <v>2117220</v>
      </c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5"/>
    </row>
    <row r="285" spans="1:22" ht="15" customHeight="1" x14ac:dyDescent="0.15">
      <c r="A285" s="38"/>
      <c r="B285" s="180" t="s">
        <v>453</v>
      </c>
      <c r="C285" s="136">
        <f>[18]B!$C$2738</f>
        <v>0</v>
      </c>
      <c r="D285" s="181"/>
      <c r="E285" s="70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5"/>
    </row>
    <row r="286" spans="1:22" ht="15" customHeight="1" x14ac:dyDescent="0.15">
      <c r="A286" s="122"/>
      <c r="B286" s="192" t="s">
        <v>454</v>
      </c>
      <c r="C286" s="210">
        <f>SUM(C282:C285)</f>
        <v>985</v>
      </c>
      <c r="D286" s="210">
        <f>SUM(D282:D284)</f>
        <v>982</v>
      </c>
      <c r="E286" s="211">
        <f>SUM(E282:E284)</f>
        <v>12394390</v>
      </c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5"/>
    </row>
    <row r="287" spans="1:22" ht="15" customHeight="1" x14ac:dyDescent="0.15">
      <c r="A287" s="867" t="s">
        <v>455</v>
      </c>
      <c r="B287" s="867"/>
      <c r="C287" s="212"/>
      <c r="D287" s="212"/>
      <c r="E287" s="213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5"/>
    </row>
    <row r="288" spans="1:22" ht="32.25" customHeight="1" x14ac:dyDescent="0.15">
      <c r="A288" s="13" t="s">
        <v>5</v>
      </c>
      <c r="B288" s="13" t="s">
        <v>6</v>
      </c>
      <c r="C288" s="73" t="s">
        <v>7</v>
      </c>
      <c r="D288" s="159" t="s">
        <v>8</v>
      </c>
      <c r="E288" s="73" t="s">
        <v>9</v>
      </c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5"/>
    </row>
    <row r="289" spans="1:17" ht="15" customHeight="1" x14ac:dyDescent="0.2">
      <c r="A289" s="20">
        <v>1901023</v>
      </c>
      <c r="B289" s="176" t="s">
        <v>456</v>
      </c>
      <c r="C289" s="134">
        <f>[18]B!$C$2101</f>
        <v>0</v>
      </c>
      <c r="D289" s="134">
        <f>[18]B!$E$2101</f>
        <v>0</v>
      </c>
      <c r="E289" s="214">
        <f>[18]B!$AL$2101</f>
        <v>0</v>
      </c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5"/>
    </row>
    <row r="290" spans="1:17" ht="15" customHeight="1" x14ac:dyDescent="0.2">
      <c r="A290" s="25">
        <v>1901024</v>
      </c>
      <c r="B290" s="179" t="s">
        <v>457</v>
      </c>
      <c r="C290" s="135">
        <f>[18]B!$C$2102</f>
        <v>0</v>
      </c>
      <c r="D290" s="135">
        <f>[18]B!$E$2102</f>
        <v>0</v>
      </c>
      <c r="E290" s="215">
        <f>[18]B!$AL$2102</f>
        <v>0</v>
      </c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5"/>
    </row>
    <row r="291" spans="1:17" ht="15" customHeight="1" x14ac:dyDescent="0.2">
      <c r="A291" s="25" t="s">
        <v>458</v>
      </c>
      <c r="B291" s="179" t="s">
        <v>459</v>
      </c>
      <c r="C291" s="135">
        <f>[18]B!$C$2103</f>
        <v>0</v>
      </c>
      <c r="D291" s="135">
        <f>[18]B!$E$2103</f>
        <v>0</v>
      </c>
      <c r="E291" s="215">
        <f>[18]B!$AL$2103</f>
        <v>0</v>
      </c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5"/>
    </row>
    <row r="292" spans="1:17" ht="15" customHeight="1" x14ac:dyDescent="0.2">
      <c r="A292" s="25" t="s">
        <v>460</v>
      </c>
      <c r="B292" s="179" t="s">
        <v>461</v>
      </c>
      <c r="C292" s="135">
        <f>[18]B!$C$2104</f>
        <v>0</v>
      </c>
      <c r="D292" s="135">
        <f>[18]B!$E$2104</f>
        <v>0</v>
      </c>
      <c r="E292" s="215">
        <f>[18]B!$AL$2104</f>
        <v>0</v>
      </c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5"/>
    </row>
    <row r="293" spans="1:17" ht="15" customHeight="1" x14ac:dyDescent="0.2">
      <c r="A293" s="25">
        <v>1901126</v>
      </c>
      <c r="B293" s="179" t="s">
        <v>462</v>
      </c>
      <c r="C293" s="135">
        <f>[18]B!$C$2105</f>
        <v>0</v>
      </c>
      <c r="D293" s="135">
        <f>[18]B!$E$2105</f>
        <v>0</v>
      </c>
      <c r="E293" s="215">
        <f>[18]B!$AL$2105</f>
        <v>0</v>
      </c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5"/>
    </row>
    <row r="294" spans="1:17" ht="15" customHeight="1" x14ac:dyDescent="0.2">
      <c r="A294" s="25" t="s">
        <v>463</v>
      </c>
      <c r="B294" s="179" t="s">
        <v>464</v>
      </c>
      <c r="C294" s="135">
        <f>[18]B!$C$2106</f>
        <v>0</v>
      </c>
      <c r="D294" s="135">
        <f>[18]B!$E$2106</f>
        <v>0</v>
      </c>
      <c r="E294" s="215">
        <f>[18]B!$AL$2106</f>
        <v>0</v>
      </c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5"/>
    </row>
    <row r="295" spans="1:17" ht="15" customHeight="1" x14ac:dyDescent="0.2">
      <c r="A295" s="25" t="s">
        <v>465</v>
      </c>
      <c r="B295" s="179" t="s">
        <v>466</v>
      </c>
      <c r="C295" s="135">
        <f>[18]B!$C$2107</f>
        <v>0</v>
      </c>
      <c r="D295" s="135">
        <f>[18]B!$E$2107</f>
        <v>0</v>
      </c>
      <c r="E295" s="215">
        <f>[18]B!$AL$2107</f>
        <v>0</v>
      </c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5"/>
    </row>
    <row r="296" spans="1:17" ht="15" customHeight="1" x14ac:dyDescent="0.2">
      <c r="A296" s="38">
        <v>1901029</v>
      </c>
      <c r="B296" s="180" t="s">
        <v>467</v>
      </c>
      <c r="C296" s="136">
        <f>[18]B!$C$2108</f>
        <v>0</v>
      </c>
      <c r="D296" s="136">
        <f>[18]B!$E$2108</f>
        <v>0</v>
      </c>
      <c r="E296" s="216">
        <f>[18]B!$AL$2108</f>
        <v>0</v>
      </c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5"/>
    </row>
    <row r="297" spans="1:17" ht="15" customHeight="1" x14ac:dyDescent="0.15">
      <c r="A297" s="143"/>
      <c r="B297" s="217" t="s">
        <v>468</v>
      </c>
      <c r="C297" s="218">
        <f>SUM(C289:C296)</f>
        <v>0</v>
      </c>
      <c r="D297" s="218">
        <f>SUM(D289:D296)</f>
        <v>0</v>
      </c>
      <c r="E297" s="211">
        <f>SUM(E289:E296)</f>
        <v>0</v>
      </c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5"/>
    </row>
    <row r="298" spans="1:17" ht="15" customHeight="1" x14ac:dyDescent="0.15">
      <c r="A298" s="219"/>
      <c r="B298" s="220"/>
      <c r="C298" s="212"/>
      <c r="D298" s="212"/>
      <c r="E298" s="213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5"/>
    </row>
    <row r="299" spans="1:17" s="196" customFormat="1" ht="24.95" customHeight="1" x14ac:dyDescent="0.15">
      <c r="A299" s="866" t="s">
        <v>469</v>
      </c>
      <c r="B299" s="866"/>
      <c r="C299" s="199"/>
      <c r="D299" s="199"/>
      <c r="E299" s="158"/>
    </row>
    <row r="300" spans="1:17" s="3" customFormat="1" ht="35.1" customHeight="1" x14ac:dyDescent="0.15">
      <c r="A300" s="13" t="s">
        <v>5</v>
      </c>
      <c r="B300" s="13" t="s">
        <v>6</v>
      </c>
      <c r="C300" s="73" t="s">
        <v>7</v>
      </c>
      <c r="D300" s="159" t="s">
        <v>8</v>
      </c>
      <c r="E300" s="73" t="s">
        <v>9</v>
      </c>
      <c r="F300" s="7"/>
      <c r="G300" s="7"/>
      <c r="H300" s="7"/>
      <c r="I300" s="7"/>
      <c r="J300" s="7"/>
      <c r="K300" s="7"/>
      <c r="L300" s="7"/>
      <c r="M300" s="7"/>
      <c r="N300" s="7"/>
    </row>
    <row r="301" spans="1:17" s="3" customFormat="1" ht="15" customHeight="1" x14ac:dyDescent="0.15">
      <c r="A301" s="20"/>
      <c r="B301" s="176" t="s">
        <v>470</v>
      </c>
      <c r="C301" s="150">
        <f>[18]B!$C$102</f>
        <v>0</v>
      </c>
      <c r="D301" s="221"/>
      <c r="E301" s="222"/>
      <c r="F301" s="7"/>
      <c r="G301" s="7"/>
      <c r="H301" s="7"/>
      <c r="I301" s="7"/>
      <c r="J301" s="7"/>
      <c r="K301" s="7"/>
      <c r="L301" s="7"/>
      <c r="M301" s="7"/>
      <c r="N301" s="7"/>
    </row>
    <row r="302" spans="1:17" s="3" customFormat="1" ht="15" customHeight="1" x14ac:dyDescent="0.15">
      <c r="A302" s="25"/>
      <c r="B302" s="179" t="s">
        <v>471</v>
      </c>
      <c r="C302" s="22">
        <f>[18]B!$C$103</f>
        <v>0</v>
      </c>
      <c r="D302" s="34"/>
      <c r="E302" s="68"/>
      <c r="F302" s="7"/>
      <c r="G302" s="7"/>
      <c r="H302" s="7"/>
      <c r="I302" s="7"/>
      <c r="J302" s="7"/>
      <c r="K302" s="7"/>
      <c r="L302" s="7"/>
      <c r="M302" s="7"/>
      <c r="N302" s="7"/>
    </row>
    <row r="303" spans="1:17" s="3" customFormat="1" ht="15" customHeight="1" x14ac:dyDescent="0.15">
      <c r="A303" s="25"/>
      <c r="B303" s="179" t="s">
        <v>472</v>
      </c>
      <c r="C303" s="22">
        <f>[18]B!$C$104</f>
        <v>0</v>
      </c>
      <c r="D303" s="34"/>
      <c r="E303" s="68"/>
      <c r="F303" s="7"/>
      <c r="G303" s="7"/>
      <c r="H303" s="7"/>
      <c r="I303" s="7"/>
      <c r="J303" s="7"/>
      <c r="K303" s="7"/>
      <c r="L303" s="7"/>
      <c r="M303" s="7"/>
      <c r="N303" s="7"/>
    </row>
    <row r="304" spans="1:17" s="3" customFormat="1" ht="15" customHeight="1" x14ac:dyDescent="0.15">
      <c r="A304" s="25"/>
      <c r="B304" s="179" t="s">
        <v>473</v>
      </c>
      <c r="C304" s="22">
        <f>[18]B!$C$105</f>
        <v>0</v>
      </c>
      <c r="D304" s="34"/>
      <c r="E304" s="68"/>
      <c r="F304" s="7"/>
      <c r="G304" s="7"/>
      <c r="H304" s="7"/>
      <c r="I304" s="7"/>
      <c r="J304" s="7"/>
      <c r="K304" s="7"/>
      <c r="L304" s="7"/>
      <c r="M304" s="7"/>
      <c r="N304" s="7"/>
    </row>
    <row r="305" spans="1:14" s="3" customFormat="1" ht="15" customHeight="1" x14ac:dyDescent="0.15">
      <c r="A305" s="25"/>
      <c r="B305" s="179" t="s">
        <v>474</v>
      </c>
      <c r="C305" s="22">
        <f>[18]B!$C$106</f>
        <v>0</v>
      </c>
      <c r="D305" s="34"/>
      <c r="E305" s="68"/>
      <c r="F305" s="7"/>
      <c r="G305" s="7"/>
      <c r="H305" s="7"/>
      <c r="I305" s="7"/>
      <c r="J305" s="7"/>
      <c r="K305" s="7"/>
      <c r="L305" s="7"/>
      <c r="M305" s="7"/>
      <c r="N305" s="7"/>
    </row>
    <row r="306" spans="1:14" s="3" customFormat="1" ht="15" customHeight="1" x14ac:dyDescent="0.15">
      <c r="A306" s="25"/>
      <c r="B306" s="179" t="s">
        <v>475</v>
      </c>
      <c r="C306" s="22">
        <f>[18]B!$C$107</f>
        <v>0</v>
      </c>
      <c r="D306" s="34"/>
      <c r="E306" s="68"/>
      <c r="F306" s="7"/>
      <c r="G306" s="7"/>
      <c r="H306" s="7"/>
      <c r="I306" s="7"/>
      <c r="J306" s="7"/>
      <c r="K306" s="7"/>
      <c r="L306" s="7"/>
      <c r="M306" s="7"/>
      <c r="N306" s="7"/>
    </row>
    <row r="307" spans="1:14" s="3" customFormat="1" ht="15" customHeight="1" x14ac:dyDescent="0.15">
      <c r="A307" s="25"/>
      <c r="B307" s="179" t="s">
        <v>476</v>
      </c>
      <c r="C307" s="22">
        <f>[18]B!$C$108</f>
        <v>0</v>
      </c>
      <c r="D307" s="34"/>
      <c r="E307" s="68"/>
      <c r="F307" s="7"/>
      <c r="G307" s="7"/>
      <c r="H307" s="7"/>
      <c r="I307" s="7"/>
      <c r="J307" s="7"/>
      <c r="K307" s="7"/>
      <c r="L307" s="7"/>
      <c r="M307" s="7"/>
      <c r="N307" s="7"/>
    </row>
    <row r="308" spans="1:14" s="3" customFormat="1" ht="15" customHeight="1" x14ac:dyDescent="0.15">
      <c r="A308" s="25"/>
      <c r="B308" s="179" t="s">
        <v>477</v>
      </c>
      <c r="C308" s="22">
        <f>[18]B!$C$109</f>
        <v>0</v>
      </c>
      <c r="D308" s="34"/>
      <c r="E308" s="68"/>
      <c r="F308" s="7"/>
      <c r="G308" s="7"/>
      <c r="H308" s="7"/>
      <c r="I308" s="7"/>
      <c r="J308" s="7"/>
      <c r="K308" s="7"/>
      <c r="L308" s="7"/>
      <c r="M308" s="7"/>
      <c r="N308" s="7"/>
    </row>
    <row r="309" spans="1:14" s="3" customFormat="1" ht="15" customHeight="1" x14ac:dyDescent="0.15">
      <c r="A309" s="25"/>
      <c r="B309" s="179" t="s">
        <v>478</v>
      </c>
      <c r="C309" s="22">
        <f>[18]B!$C$110</f>
        <v>0</v>
      </c>
      <c r="D309" s="34"/>
      <c r="E309" s="68"/>
      <c r="F309" s="7"/>
      <c r="G309" s="7"/>
      <c r="H309" s="7"/>
      <c r="I309" s="7"/>
      <c r="J309" s="7"/>
      <c r="K309" s="7"/>
      <c r="L309" s="7"/>
      <c r="M309" s="7"/>
      <c r="N309" s="7"/>
    </row>
    <row r="310" spans="1:14" s="3" customFormat="1" ht="15" customHeight="1" x14ac:dyDescent="0.15">
      <c r="A310" s="25"/>
      <c r="B310" s="179" t="s">
        <v>479</v>
      </c>
      <c r="C310" s="22">
        <f>[18]B!$C$111</f>
        <v>0</v>
      </c>
      <c r="D310" s="34"/>
      <c r="E310" s="68"/>
      <c r="F310" s="7"/>
      <c r="G310" s="7"/>
      <c r="H310" s="7"/>
      <c r="I310" s="7"/>
      <c r="J310" s="7"/>
      <c r="K310" s="7"/>
      <c r="L310" s="7"/>
      <c r="M310" s="7"/>
      <c r="N310" s="7"/>
    </row>
    <row r="311" spans="1:14" s="3" customFormat="1" ht="15" customHeight="1" x14ac:dyDescent="0.15">
      <c r="A311" s="25">
        <v>1802100</v>
      </c>
      <c r="B311" s="179" t="s">
        <v>480</v>
      </c>
      <c r="C311" s="22">
        <f>[18]B!$C$1988</f>
        <v>0</v>
      </c>
      <c r="D311" s="34"/>
      <c r="E311" s="68"/>
      <c r="F311" s="7"/>
      <c r="G311" s="7"/>
      <c r="H311" s="7"/>
      <c r="I311" s="7"/>
      <c r="J311" s="7"/>
      <c r="K311" s="7"/>
      <c r="L311" s="7"/>
      <c r="M311" s="7"/>
      <c r="N311" s="7"/>
    </row>
    <row r="312" spans="1:14" s="3" customFormat="1" ht="15" customHeight="1" x14ac:dyDescent="0.15">
      <c r="A312" s="25"/>
      <c r="B312" s="179" t="s">
        <v>481</v>
      </c>
      <c r="C312" s="22">
        <f>[18]B!$C$1790</f>
        <v>0</v>
      </c>
      <c r="D312" s="34"/>
      <c r="E312" s="68"/>
      <c r="F312" s="7"/>
      <c r="G312" s="7"/>
      <c r="H312" s="7"/>
      <c r="I312" s="7"/>
      <c r="J312" s="7"/>
      <c r="K312" s="7"/>
      <c r="L312" s="7"/>
      <c r="M312" s="7"/>
      <c r="N312" s="7"/>
    </row>
    <row r="313" spans="1:14" s="3" customFormat="1" ht="15" customHeight="1" x14ac:dyDescent="0.15">
      <c r="A313" s="25">
        <v>1902003</v>
      </c>
      <c r="B313" s="179" t="s">
        <v>482</v>
      </c>
      <c r="C313" s="22">
        <f>[18]B!$C$2113</f>
        <v>0</v>
      </c>
      <c r="D313" s="34"/>
      <c r="E313" s="68"/>
      <c r="F313" s="7"/>
      <c r="G313" s="7"/>
      <c r="H313" s="7"/>
      <c r="I313" s="7"/>
      <c r="J313" s="7"/>
      <c r="K313" s="7"/>
      <c r="L313" s="7"/>
      <c r="M313" s="7"/>
      <c r="N313" s="7"/>
    </row>
    <row r="314" spans="1:14" s="3" customFormat="1" ht="15" customHeight="1" x14ac:dyDescent="0.15">
      <c r="A314" s="38"/>
      <c r="B314" s="180" t="s">
        <v>483</v>
      </c>
      <c r="C314" s="151">
        <f>[18]B!$C$112</f>
        <v>0</v>
      </c>
      <c r="D314" s="223"/>
      <c r="E314" s="70"/>
      <c r="F314" s="7"/>
      <c r="G314" s="7"/>
      <c r="H314" s="7"/>
      <c r="I314" s="7"/>
      <c r="J314" s="7"/>
      <c r="K314" s="7"/>
      <c r="L314" s="7"/>
      <c r="M314" s="7"/>
      <c r="N314" s="7"/>
    </row>
    <row r="315" spans="1:14" s="3" customFormat="1" ht="15" customHeight="1" x14ac:dyDescent="0.15">
      <c r="A315" s="122"/>
      <c r="B315" s="192" t="s">
        <v>484</v>
      </c>
      <c r="C315" s="224">
        <f>SUM(C301:C314)</f>
        <v>0</v>
      </c>
      <c r="D315" s="224"/>
      <c r="E315" s="211"/>
      <c r="F315" s="7"/>
      <c r="G315" s="7"/>
      <c r="H315" s="7"/>
      <c r="I315" s="7"/>
      <c r="J315" s="7"/>
      <c r="K315" s="7"/>
      <c r="L315" s="7"/>
      <c r="M315" s="7"/>
      <c r="N315" s="7"/>
    </row>
    <row r="316" spans="1:14" s="106" customFormat="1" ht="24.95" customHeight="1" x14ac:dyDescent="0.15">
      <c r="A316" s="225" t="s">
        <v>485</v>
      </c>
      <c r="B316" s="226"/>
      <c r="C316" s="227"/>
      <c r="D316" s="227"/>
      <c r="E316" s="228"/>
    </row>
    <row r="317" spans="1:14" s="106" customFormat="1" ht="35.1" customHeight="1" x14ac:dyDescent="0.15">
      <c r="A317" s="13" t="s">
        <v>5</v>
      </c>
      <c r="B317" s="13" t="s">
        <v>6</v>
      </c>
      <c r="C317" s="73" t="s">
        <v>7</v>
      </c>
      <c r="D317" s="159" t="s">
        <v>8</v>
      </c>
      <c r="E317" s="73" t="s">
        <v>9</v>
      </c>
    </row>
    <row r="318" spans="1:14" s="106" customFormat="1" ht="15" customHeight="1" x14ac:dyDescent="0.15">
      <c r="A318" s="20" t="s">
        <v>486</v>
      </c>
      <c r="B318" s="176" t="s">
        <v>487</v>
      </c>
      <c r="C318" s="229">
        <f>[18]B!$C$2741</f>
        <v>465</v>
      </c>
      <c r="D318" s="229">
        <f>[18]B!$E$2741</f>
        <v>465</v>
      </c>
      <c r="E318" s="56">
        <f>[18]B!$AL$2741</f>
        <v>10146300</v>
      </c>
    </row>
    <row r="319" spans="1:14" s="106" customFormat="1" ht="15" customHeight="1" x14ac:dyDescent="0.15">
      <c r="A319" s="38" t="s">
        <v>488</v>
      </c>
      <c r="B319" s="180" t="s">
        <v>489</v>
      </c>
      <c r="C319" s="230">
        <f>[18]B!$C$2742</f>
        <v>0</v>
      </c>
      <c r="D319" s="230">
        <f>[18]B!$E$2742</f>
        <v>0</v>
      </c>
      <c r="E319" s="191">
        <f>[18]B!$AL$2742</f>
        <v>0</v>
      </c>
    </row>
    <row r="320" spans="1:14" s="106" customFormat="1" ht="15" customHeight="1" x14ac:dyDescent="0.15">
      <c r="A320" s="122"/>
      <c r="B320" s="180" t="s">
        <v>490</v>
      </c>
      <c r="C320" s="88">
        <f>SUM(C318:C319)</f>
        <v>465</v>
      </c>
      <c r="D320" s="88">
        <f>SUM(D318:D319)</f>
        <v>465</v>
      </c>
      <c r="E320" s="211">
        <f>SUM(E318:E319)</f>
        <v>10146300</v>
      </c>
    </row>
    <row r="321" spans="1:20" s="106" customFormat="1" ht="24.95" customHeight="1" x14ac:dyDescent="0.15">
      <c r="A321" s="165" t="s">
        <v>491</v>
      </c>
      <c r="B321" s="156"/>
      <c r="C321" s="208"/>
      <c r="D321" s="208"/>
      <c r="E321" s="158"/>
    </row>
    <row r="322" spans="1:20" s="106" customFormat="1" ht="35.1" customHeight="1" x14ac:dyDescent="0.15">
      <c r="A322" s="13" t="s">
        <v>5</v>
      </c>
      <c r="B322" s="665" t="s">
        <v>6</v>
      </c>
      <c r="C322" s="231" t="s">
        <v>492</v>
      </c>
      <c r="D322" s="159" t="s">
        <v>8</v>
      </c>
      <c r="E322" s="73" t="s">
        <v>9</v>
      </c>
    </row>
    <row r="323" spans="1:20" s="106" customFormat="1" ht="15" customHeight="1" x14ac:dyDescent="0.15">
      <c r="A323" s="232" t="s">
        <v>493</v>
      </c>
      <c r="B323" s="192" t="s">
        <v>494</v>
      </c>
      <c r="C323" s="233">
        <f>[18]B!$C$946</f>
        <v>905</v>
      </c>
      <c r="D323" s="233">
        <f>[18]B!$E$946</f>
        <v>893</v>
      </c>
      <c r="E323" s="234">
        <f>[18]B!$AL$946</f>
        <v>6558580</v>
      </c>
    </row>
    <row r="324" spans="1:20" s="3" customFormat="1" ht="25.5" customHeight="1" x14ac:dyDescent="0.15">
      <c r="A324" s="9" t="s">
        <v>495</v>
      </c>
      <c r="B324" s="235"/>
      <c r="C324" s="106"/>
      <c r="D324" s="106"/>
      <c r="E324" s="106"/>
      <c r="F324" s="7"/>
      <c r="G324" s="7"/>
      <c r="H324" s="7"/>
      <c r="I324" s="7"/>
      <c r="J324" s="7"/>
      <c r="K324" s="7"/>
      <c r="L324" s="7"/>
      <c r="M324" s="7"/>
      <c r="N324" s="7"/>
    </row>
    <row r="325" spans="1:20" ht="24.95" customHeight="1" x14ac:dyDescent="0.15">
      <c r="A325" s="12" t="s">
        <v>496</v>
      </c>
    </row>
    <row r="326" spans="1:20" ht="24" customHeight="1" x14ac:dyDescent="0.15">
      <c r="A326" s="797" t="s">
        <v>106</v>
      </c>
      <c r="B326" s="855"/>
      <c r="C326" s="692" t="s">
        <v>0</v>
      </c>
      <c r="D326" s="771" t="s">
        <v>497</v>
      </c>
      <c r="E326" s="772"/>
      <c r="F326" s="772"/>
      <c r="G326" s="772"/>
      <c r="H326" s="780" t="s">
        <v>498</v>
      </c>
      <c r="I326" s="781"/>
      <c r="J326" s="782"/>
      <c r="K326" s="863" t="s">
        <v>499</v>
      </c>
      <c r="L326" s="864"/>
      <c r="M326" s="865"/>
      <c r="N326" s="785" t="s">
        <v>500</v>
      </c>
      <c r="O326" s="788" t="s">
        <v>501</v>
      </c>
      <c r="P326" s="789"/>
      <c r="Q326" s="751" t="s">
        <v>502</v>
      </c>
    </row>
    <row r="327" spans="1:20" ht="18" customHeight="1" x14ac:dyDescent="0.15">
      <c r="A327" s="819"/>
      <c r="B327" s="856"/>
      <c r="C327" s="693"/>
      <c r="D327" s="754" t="s">
        <v>503</v>
      </c>
      <c r="E327" s="827" t="s">
        <v>504</v>
      </c>
      <c r="F327" s="828"/>
      <c r="G327" s="757" t="s">
        <v>505</v>
      </c>
      <c r="H327" s="759" t="s">
        <v>506</v>
      </c>
      <c r="I327" s="761" t="s">
        <v>507</v>
      </c>
      <c r="J327" s="773" t="s">
        <v>508</v>
      </c>
      <c r="K327" s="775" t="s">
        <v>509</v>
      </c>
      <c r="L327" s="776" t="s">
        <v>510</v>
      </c>
      <c r="M327" s="777" t="s">
        <v>511</v>
      </c>
      <c r="N327" s="786"/>
      <c r="O327" s="778" t="s">
        <v>512</v>
      </c>
      <c r="P327" s="779" t="s">
        <v>513</v>
      </c>
      <c r="Q327" s="752"/>
      <c r="R327" s="236"/>
    </row>
    <row r="328" spans="1:20" ht="18" customHeight="1" x14ac:dyDescent="0.15">
      <c r="A328" s="799"/>
      <c r="B328" s="857"/>
      <c r="C328" s="770"/>
      <c r="D328" s="755"/>
      <c r="E328" s="237" t="s">
        <v>514</v>
      </c>
      <c r="F328" s="238" t="s">
        <v>515</v>
      </c>
      <c r="G328" s="758"/>
      <c r="H328" s="760"/>
      <c r="I328" s="762"/>
      <c r="J328" s="774"/>
      <c r="K328" s="775"/>
      <c r="L328" s="776"/>
      <c r="M328" s="777"/>
      <c r="N328" s="787"/>
      <c r="O328" s="778"/>
      <c r="P328" s="779"/>
      <c r="Q328" s="753"/>
      <c r="R328" s="236"/>
    </row>
    <row r="329" spans="1:20" s="76" customFormat="1" ht="15" customHeight="1" x14ac:dyDescent="0.2">
      <c r="A329" s="849" t="s">
        <v>107</v>
      </c>
      <c r="B329" s="850"/>
      <c r="C329" s="239">
        <f t="shared" ref="C329:Q329" si="1">+C330+C331+C332+C333+C334+C335+C339+C340+C341+C342</f>
        <v>71839</v>
      </c>
      <c r="D329" s="239">
        <f t="shared" si="1"/>
        <v>71179</v>
      </c>
      <c r="E329" s="239">
        <f t="shared" si="1"/>
        <v>71179</v>
      </c>
      <c r="F329" s="239">
        <f t="shared" si="1"/>
        <v>0</v>
      </c>
      <c r="G329" s="240">
        <f t="shared" si="1"/>
        <v>660</v>
      </c>
      <c r="H329" s="241">
        <f t="shared" si="1"/>
        <v>28133</v>
      </c>
      <c r="I329" s="242">
        <f t="shared" si="1"/>
        <v>20969</v>
      </c>
      <c r="J329" s="239">
        <f t="shared" si="1"/>
        <v>22737</v>
      </c>
      <c r="K329" s="241">
        <f t="shared" si="1"/>
        <v>0</v>
      </c>
      <c r="L329" s="242">
        <f t="shared" si="1"/>
        <v>0</v>
      </c>
      <c r="M329" s="239">
        <f t="shared" si="1"/>
        <v>0</v>
      </c>
      <c r="N329" s="240">
        <f>+N330+N331+N332+N333+N334+N335+N339+N340+N341+N342</f>
        <v>0</v>
      </c>
      <c r="O329" s="243">
        <f t="shared" si="1"/>
        <v>21</v>
      </c>
      <c r="P329" s="244">
        <f t="shared" si="1"/>
        <v>288</v>
      </c>
      <c r="Q329" s="245">
        <f t="shared" si="1"/>
        <v>0</v>
      </c>
      <c r="R329" s="246"/>
      <c r="S329" s="247"/>
      <c r="T329" s="247"/>
    </row>
    <row r="330" spans="1:20" ht="15" customHeight="1" x14ac:dyDescent="0.15">
      <c r="A330" s="77" t="s">
        <v>108</v>
      </c>
      <c r="B330" s="248" t="s">
        <v>109</v>
      </c>
      <c r="C330" s="249">
        <f>[18]B!C210</f>
        <v>28053</v>
      </c>
      <c r="D330" s="249">
        <f>[18]B!D210</f>
        <v>27724</v>
      </c>
      <c r="E330" s="249">
        <f>[18]B!E210</f>
        <v>27724</v>
      </c>
      <c r="F330" s="249">
        <f>[18]B!F210</f>
        <v>0</v>
      </c>
      <c r="G330" s="249">
        <f>[18]B!G210</f>
        <v>329</v>
      </c>
      <c r="H330" s="249">
        <f>[18]B!AA210</f>
        <v>12098</v>
      </c>
      <c r="I330" s="249">
        <f>[18]B!AB210</f>
        <v>5851</v>
      </c>
      <c r="J330" s="249">
        <f>[18]B!AC210</f>
        <v>10104</v>
      </c>
      <c r="K330" s="249">
        <f>[18]B!AD210</f>
        <v>0</v>
      </c>
      <c r="L330" s="249">
        <f>[18]B!AE210</f>
        <v>0</v>
      </c>
      <c r="M330" s="249">
        <f>[18]B!AF210</f>
        <v>0</v>
      </c>
      <c r="N330" s="249">
        <f>[18]B!AG210</f>
        <v>0</v>
      </c>
      <c r="O330" s="249">
        <f>[18]B!AH210</f>
        <v>0</v>
      </c>
      <c r="P330" s="249">
        <f>[18]B!AI210</f>
        <v>58</v>
      </c>
      <c r="Q330" s="249">
        <f>[18]B!AJ210</f>
        <v>0</v>
      </c>
      <c r="R330" s="246"/>
      <c r="S330" s="250"/>
      <c r="T330" s="250"/>
    </row>
    <row r="331" spans="1:20" ht="15" customHeight="1" x14ac:dyDescent="0.15">
      <c r="A331" s="663" t="s">
        <v>110</v>
      </c>
      <c r="B331" s="251" t="s">
        <v>111</v>
      </c>
      <c r="C331" s="252">
        <f>[18]B!C272</f>
        <v>32333</v>
      </c>
      <c r="D331" s="252">
        <f>[18]B!D272</f>
        <v>32073</v>
      </c>
      <c r="E331" s="252">
        <f>[18]B!E272</f>
        <v>32073</v>
      </c>
      <c r="F331" s="252">
        <f>[18]B!F272</f>
        <v>0</v>
      </c>
      <c r="G331" s="252">
        <f>[18]B!G272</f>
        <v>260</v>
      </c>
      <c r="H331" s="252">
        <f>[18]B!AA272</f>
        <v>12735</v>
      </c>
      <c r="I331" s="252">
        <f>[18]B!AB272</f>
        <v>8827</v>
      </c>
      <c r="J331" s="252">
        <f>[18]B!AC272</f>
        <v>10771</v>
      </c>
      <c r="K331" s="252">
        <f>[18]B!AD272</f>
        <v>0</v>
      </c>
      <c r="L331" s="252">
        <f>[18]B!AE272</f>
        <v>0</v>
      </c>
      <c r="M331" s="252">
        <f>[18]B!AF272</f>
        <v>0</v>
      </c>
      <c r="N331" s="252">
        <f>[18]B!AG272</f>
        <v>0</v>
      </c>
      <c r="O331" s="252">
        <f>[18]B!AH272</f>
        <v>0</v>
      </c>
      <c r="P331" s="252">
        <f>[18]B!AI272</f>
        <v>32</v>
      </c>
      <c r="Q331" s="252">
        <f>[18]B!AJ272</f>
        <v>0</v>
      </c>
      <c r="R331" s="246"/>
      <c r="S331" s="250"/>
      <c r="T331" s="250"/>
    </row>
    <row r="332" spans="1:20" ht="15" customHeight="1" x14ac:dyDescent="0.15">
      <c r="A332" s="663" t="s">
        <v>112</v>
      </c>
      <c r="B332" s="251" t="s">
        <v>113</v>
      </c>
      <c r="C332" s="252">
        <f>[18]B!C311</f>
        <v>1918</v>
      </c>
      <c r="D332" s="252">
        <f>[18]B!D311</f>
        <v>1904</v>
      </c>
      <c r="E332" s="252">
        <f>[18]B!E311</f>
        <v>1904</v>
      </c>
      <c r="F332" s="252">
        <f>[18]B!F311</f>
        <v>0</v>
      </c>
      <c r="G332" s="252">
        <f>[18]B!G311</f>
        <v>14</v>
      </c>
      <c r="H332" s="252">
        <f>[18]B!AA311</f>
        <v>152</v>
      </c>
      <c r="I332" s="252">
        <f>[18]B!AB311</f>
        <v>1752</v>
      </c>
      <c r="J332" s="252">
        <f>[18]B!AC311</f>
        <v>14</v>
      </c>
      <c r="K332" s="252">
        <f>[18]B!AD311</f>
        <v>0</v>
      </c>
      <c r="L332" s="252">
        <f>[18]B!AE311</f>
        <v>0</v>
      </c>
      <c r="M332" s="252">
        <f>[18]B!AF311</f>
        <v>0</v>
      </c>
      <c r="N332" s="252">
        <f>[18]B!AG311</f>
        <v>0</v>
      </c>
      <c r="O332" s="252">
        <f>[18]B!AH311</f>
        <v>0</v>
      </c>
      <c r="P332" s="252">
        <f>[18]B!AI311</f>
        <v>60</v>
      </c>
      <c r="Q332" s="252">
        <f>[18]B!AJ311</f>
        <v>0</v>
      </c>
      <c r="R332" s="246"/>
      <c r="S332" s="250"/>
      <c r="T332" s="250"/>
    </row>
    <row r="333" spans="1:20" ht="15" customHeight="1" x14ac:dyDescent="0.15">
      <c r="A333" s="663" t="s">
        <v>114</v>
      </c>
      <c r="B333" s="251" t="s">
        <v>115</v>
      </c>
      <c r="C333" s="252">
        <f>[18]B!C318</f>
        <v>0</v>
      </c>
      <c r="D333" s="252">
        <f>[18]B!D318</f>
        <v>0</v>
      </c>
      <c r="E333" s="252">
        <f>[18]B!E318</f>
        <v>0</v>
      </c>
      <c r="F333" s="252">
        <f>[18]B!F318</f>
        <v>0</v>
      </c>
      <c r="G333" s="252">
        <f>[18]B!G318</f>
        <v>0</v>
      </c>
      <c r="H333" s="252">
        <f>[18]B!AA318</f>
        <v>0</v>
      </c>
      <c r="I333" s="252">
        <f>[18]B!AB318</f>
        <v>0</v>
      </c>
      <c r="J333" s="252">
        <f>[18]B!AC318</f>
        <v>0</v>
      </c>
      <c r="K333" s="252">
        <f>[18]B!AD318</f>
        <v>0</v>
      </c>
      <c r="L333" s="252">
        <f>[18]B!AE318</f>
        <v>0</v>
      </c>
      <c r="M333" s="252">
        <f>[18]B!AF318</f>
        <v>0</v>
      </c>
      <c r="N333" s="252">
        <f>[18]B!AG318</f>
        <v>0</v>
      </c>
      <c r="O333" s="252">
        <f>[18]B!AH318</f>
        <v>0</v>
      </c>
      <c r="P333" s="252">
        <f>[18]B!AI318</f>
        <v>0</v>
      </c>
      <c r="Q333" s="252">
        <f>[18]B!AJ318</f>
        <v>0</v>
      </c>
      <c r="R333" s="246"/>
      <c r="S333" s="250"/>
      <c r="T333" s="250"/>
    </row>
    <row r="334" spans="1:20" ht="15" customHeight="1" x14ac:dyDescent="0.15">
      <c r="A334" s="253" t="s">
        <v>116</v>
      </c>
      <c r="B334" s="254" t="s">
        <v>117</v>
      </c>
      <c r="C334" s="255">
        <f>[18]B!C374</f>
        <v>2689</v>
      </c>
      <c r="D334" s="255">
        <f>[18]B!D374</f>
        <v>2672</v>
      </c>
      <c r="E334" s="255">
        <f>[18]B!E374</f>
        <v>2672</v>
      </c>
      <c r="F334" s="255">
        <f>[18]B!F374</f>
        <v>0</v>
      </c>
      <c r="G334" s="255">
        <f>[18]B!G374</f>
        <v>17</v>
      </c>
      <c r="H334" s="255">
        <f>[18]B!AA374</f>
        <v>1164</v>
      </c>
      <c r="I334" s="255">
        <f>[18]B!AB374</f>
        <v>483</v>
      </c>
      <c r="J334" s="255">
        <f>[18]B!AC374</f>
        <v>1042</v>
      </c>
      <c r="K334" s="255">
        <f>[18]B!AD374</f>
        <v>0</v>
      </c>
      <c r="L334" s="255">
        <f>[18]B!AE374</f>
        <v>0</v>
      </c>
      <c r="M334" s="255">
        <f>[18]B!AF374</f>
        <v>0</v>
      </c>
      <c r="N334" s="255">
        <f>[18]B!AG374</f>
        <v>0</v>
      </c>
      <c r="O334" s="255">
        <f>[18]B!AH374</f>
        <v>2</v>
      </c>
      <c r="P334" s="255">
        <f>[18]B!AI374</f>
        <v>117</v>
      </c>
      <c r="Q334" s="255">
        <f>[18]B!AJ374</f>
        <v>0</v>
      </c>
      <c r="R334" s="246"/>
      <c r="S334" s="250"/>
      <c r="T334" s="250"/>
    </row>
    <row r="335" spans="1:20" ht="15" customHeight="1" x14ac:dyDescent="0.15">
      <c r="A335" s="858" t="s">
        <v>118</v>
      </c>
      <c r="B335" s="256" t="s">
        <v>119</v>
      </c>
      <c r="C335" s="257">
        <f>SUM(C336:C338)</f>
        <v>4334</v>
      </c>
      <c r="D335" s="258">
        <f>SUM(D336:D338)</f>
        <v>4305</v>
      </c>
      <c r="E335" s="259">
        <f t="shared" ref="E335:Q335" si="2">SUM(E336:E338)</f>
        <v>4305</v>
      </c>
      <c r="F335" s="260">
        <f t="shared" si="2"/>
        <v>0</v>
      </c>
      <c r="G335" s="261">
        <f t="shared" si="2"/>
        <v>29</v>
      </c>
      <c r="H335" s="261">
        <f t="shared" si="2"/>
        <v>1568</v>
      </c>
      <c r="I335" s="261">
        <f t="shared" si="2"/>
        <v>2662</v>
      </c>
      <c r="J335" s="261">
        <f t="shared" si="2"/>
        <v>104</v>
      </c>
      <c r="K335" s="261">
        <f t="shared" si="2"/>
        <v>0</v>
      </c>
      <c r="L335" s="261">
        <f t="shared" si="2"/>
        <v>0</v>
      </c>
      <c r="M335" s="261">
        <f t="shared" si="2"/>
        <v>0</v>
      </c>
      <c r="N335" s="261">
        <f t="shared" si="2"/>
        <v>0</v>
      </c>
      <c r="O335" s="261">
        <f t="shared" si="2"/>
        <v>19</v>
      </c>
      <c r="P335" s="261">
        <f t="shared" si="2"/>
        <v>11</v>
      </c>
      <c r="Q335" s="262">
        <f t="shared" si="2"/>
        <v>0</v>
      </c>
      <c r="R335" s="246"/>
      <c r="S335" s="250"/>
      <c r="T335" s="250"/>
    </row>
    <row r="336" spans="1:20" ht="15" customHeight="1" x14ac:dyDescent="0.15">
      <c r="A336" s="858"/>
      <c r="B336" s="263" t="s">
        <v>120</v>
      </c>
      <c r="C336" s="249">
        <f>[18]B!C411</f>
        <v>3622</v>
      </c>
      <c r="D336" s="249">
        <f>[18]B!D411</f>
        <v>3601</v>
      </c>
      <c r="E336" s="249">
        <f>[18]B!E411</f>
        <v>3601</v>
      </c>
      <c r="F336" s="249">
        <f>[18]B!F411</f>
        <v>0</v>
      </c>
      <c r="G336" s="249">
        <f>[18]B!G411</f>
        <v>21</v>
      </c>
      <c r="H336" s="249">
        <f>[18]B!AA411</f>
        <v>1338</v>
      </c>
      <c r="I336" s="249">
        <f>[18]B!AB411</f>
        <v>2187</v>
      </c>
      <c r="J336" s="249">
        <f>[18]B!AC411</f>
        <v>97</v>
      </c>
      <c r="K336" s="249">
        <f>[18]B!AD411</f>
        <v>0</v>
      </c>
      <c r="L336" s="249">
        <f>[18]B!AE411</f>
        <v>0</v>
      </c>
      <c r="M336" s="249">
        <f>[18]B!AF411</f>
        <v>0</v>
      </c>
      <c r="N336" s="249">
        <f>[18]B!AG411</f>
        <v>0</v>
      </c>
      <c r="O336" s="249">
        <f>[18]B!AH411</f>
        <v>0</v>
      </c>
      <c r="P336" s="249">
        <f>[18]B!AI411</f>
        <v>0</v>
      </c>
      <c r="Q336" s="249">
        <f>[18]B!AJ411</f>
        <v>0</v>
      </c>
      <c r="R336" s="246"/>
      <c r="S336" s="250"/>
      <c r="T336" s="250"/>
    </row>
    <row r="337" spans="1:20" ht="15" customHeight="1" x14ac:dyDescent="0.15">
      <c r="A337" s="858"/>
      <c r="B337" s="93" t="s">
        <v>121</v>
      </c>
      <c r="C337" s="252">
        <f>[18]B!C432</f>
        <v>8</v>
      </c>
      <c r="D337" s="252">
        <f>[18]B!D432</f>
        <v>8</v>
      </c>
      <c r="E337" s="252">
        <f>[18]B!E432</f>
        <v>8</v>
      </c>
      <c r="F337" s="252">
        <f>[18]B!F432</f>
        <v>0</v>
      </c>
      <c r="G337" s="252">
        <f>[18]B!G432</f>
        <v>0</v>
      </c>
      <c r="H337" s="252">
        <f>[18]B!AA432</f>
        <v>0</v>
      </c>
      <c r="I337" s="252">
        <f>[18]B!AB432</f>
        <v>8</v>
      </c>
      <c r="J337" s="252">
        <f>[18]B!AC432</f>
        <v>0</v>
      </c>
      <c r="K337" s="252">
        <f>[18]B!AD432</f>
        <v>0</v>
      </c>
      <c r="L337" s="252">
        <f>[18]B!AE432</f>
        <v>0</v>
      </c>
      <c r="M337" s="252">
        <f>[18]B!AF432</f>
        <v>0</v>
      </c>
      <c r="N337" s="252">
        <f>[18]B!AG432</f>
        <v>0</v>
      </c>
      <c r="O337" s="252">
        <f>[18]B!AH432</f>
        <v>18</v>
      </c>
      <c r="P337" s="252">
        <f>[18]B!AI432</f>
        <v>0</v>
      </c>
      <c r="Q337" s="252">
        <f>[18]B!AJ432</f>
        <v>0</v>
      </c>
      <c r="R337" s="246"/>
      <c r="S337" s="250"/>
      <c r="T337" s="250"/>
    </row>
    <row r="338" spans="1:20" ht="15" customHeight="1" x14ac:dyDescent="0.15">
      <c r="A338" s="859"/>
      <c r="B338" s="264" t="s">
        <v>122</v>
      </c>
      <c r="C338" s="265">
        <f>[18]B!C451</f>
        <v>704</v>
      </c>
      <c r="D338" s="265">
        <f>[18]B!D451</f>
        <v>696</v>
      </c>
      <c r="E338" s="265">
        <f>[18]B!E451</f>
        <v>696</v>
      </c>
      <c r="F338" s="265">
        <f>[18]B!F451</f>
        <v>0</v>
      </c>
      <c r="G338" s="265">
        <f>[18]B!G451</f>
        <v>8</v>
      </c>
      <c r="H338" s="265">
        <f>[18]B!AA451</f>
        <v>230</v>
      </c>
      <c r="I338" s="265">
        <f>[18]B!AB451</f>
        <v>467</v>
      </c>
      <c r="J338" s="265">
        <f>[18]B!AC451</f>
        <v>7</v>
      </c>
      <c r="K338" s="265">
        <f>[18]B!AD451</f>
        <v>0</v>
      </c>
      <c r="L338" s="265">
        <f>[18]B!AE451</f>
        <v>0</v>
      </c>
      <c r="M338" s="265">
        <f>[18]B!AF451</f>
        <v>0</v>
      </c>
      <c r="N338" s="265">
        <f>[18]B!AG451</f>
        <v>0</v>
      </c>
      <c r="O338" s="265">
        <f>[18]B!AH451</f>
        <v>1</v>
      </c>
      <c r="P338" s="265">
        <f>[18]B!AI451</f>
        <v>11</v>
      </c>
      <c r="Q338" s="265">
        <f>[18]B!AJ451</f>
        <v>0</v>
      </c>
      <c r="R338" s="246"/>
      <c r="S338" s="250"/>
      <c r="T338" s="250"/>
    </row>
    <row r="339" spans="1:20" ht="15" customHeight="1" x14ac:dyDescent="0.15">
      <c r="A339" s="77" t="s">
        <v>123</v>
      </c>
      <c r="B339" s="248" t="s">
        <v>124</v>
      </c>
      <c r="C339" s="249">
        <f>[18]B!C461</f>
        <v>2</v>
      </c>
      <c r="D339" s="249">
        <f>[18]B!D461</f>
        <v>2</v>
      </c>
      <c r="E339" s="249">
        <f>[18]B!E461</f>
        <v>2</v>
      </c>
      <c r="F339" s="249">
        <f>[18]B!F461</f>
        <v>0</v>
      </c>
      <c r="G339" s="249">
        <f>[18]B!G461</f>
        <v>0</v>
      </c>
      <c r="H339" s="249">
        <f>[18]B!AA461</f>
        <v>0</v>
      </c>
      <c r="I339" s="249">
        <f>[18]B!AB461</f>
        <v>0</v>
      </c>
      <c r="J339" s="249">
        <f>[18]B!AC461</f>
        <v>2</v>
      </c>
      <c r="K339" s="249">
        <f>[18]B!AD461</f>
        <v>0</v>
      </c>
      <c r="L339" s="249">
        <f>[18]B!AE461</f>
        <v>0</v>
      </c>
      <c r="M339" s="249">
        <f>[18]B!AF461</f>
        <v>0</v>
      </c>
      <c r="N339" s="249">
        <f>[18]B!AG461</f>
        <v>0</v>
      </c>
      <c r="O339" s="249">
        <f>[18]B!AH461</f>
        <v>0</v>
      </c>
      <c r="P339" s="249">
        <f>[18]B!AI461</f>
        <v>0</v>
      </c>
      <c r="Q339" s="249">
        <f>[18]B!AJ461</f>
        <v>0</v>
      </c>
      <c r="R339" s="246"/>
      <c r="S339" s="250"/>
      <c r="T339" s="250"/>
    </row>
    <row r="340" spans="1:20" s="96" customFormat="1" ht="15" customHeight="1" x14ac:dyDescent="0.15">
      <c r="A340" s="663" t="s">
        <v>125</v>
      </c>
      <c r="B340" s="81" t="s">
        <v>126</v>
      </c>
      <c r="C340" s="252">
        <f>[18]B!C512</f>
        <v>59</v>
      </c>
      <c r="D340" s="252">
        <f>[18]B!D512</f>
        <v>58</v>
      </c>
      <c r="E340" s="252">
        <f>[18]B!E512</f>
        <v>58</v>
      </c>
      <c r="F340" s="252">
        <f>[18]B!F512</f>
        <v>0</v>
      </c>
      <c r="G340" s="252">
        <f>[18]B!G512</f>
        <v>1</v>
      </c>
      <c r="H340" s="252">
        <f>[18]B!AA512</f>
        <v>35</v>
      </c>
      <c r="I340" s="252">
        <f>[18]B!AB512</f>
        <v>14</v>
      </c>
      <c r="J340" s="252">
        <f>[18]B!AC512</f>
        <v>10</v>
      </c>
      <c r="K340" s="252">
        <f>[18]B!AD512</f>
        <v>0</v>
      </c>
      <c r="L340" s="252">
        <f>[18]B!AE512</f>
        <v>0</v>
      </c>
      <c r="M340" s="252">
        <f>[18]B!AF512</f>
        <v>0</v>
      </c>
      <c r="N340" s="252">
        <f>[18]B!AG512</f>
        <v>0</v>
      </c>
      <c r="O340" s="252">
        <f>[18]B!AH512</f>
        <v>0</v>
      </c>
      <c r="P340" s="252">
        <f>[18]B!AI512</f>
        <v>2</v>
      </c>
      <c r="Q340" s="252">
        <f>[18]B!AJ512</f>
        <v>0</v>
      </c>
      <c r="R340" s="246"/>
      <c r="S340" s="250"/>
      <c r="T340" s="250"/>
    </row>
    <row r="341" spans="1:20" ht="15" customHeight="1" x14ac:dyDescent="0.15">
      <c r="A341" s="663" t="s">
        <v>127</v>
      </c>
      <c r="B341" s="81" t="s">
        <v>128</v>
      </c>
      <c r="C341" s="252">
        <f>[18]B!C542</f>
        <v>2441</v>
      </c>
      <c r="D341" s="252">
        <f>[18]B!D542</f>
        <v>2431</v>
      </c>
      <c r="E341" s="252">
        <f>[18]B!E542</f>
        <v>2431</v>
      </c>
      <c r="F341" s="252">
        <f>[18]B!F542</f>
        <v>0</v>
      </c>
      <c r="G341" s="252">
        <f>[18]B!G542</f>
        <v>10</v>
      </c>
      <c r="H341" s="252">
        <f>[18]B!AA542</f>
        <v>373</v>
      </c>
      <c r="I341" s="252">
        <f>[18]B!AB542</f>
        <v>1380</v>
      </c>
      <c r="J341" s="252">
        <f>[18]B!AC542</f>
        <v>688</v>
      </c>
      <c r="K341" s="252">
        <f>[18]B!AD542</f>
        <v>0</v>
      </c>
      <c r="L341" s="252">
        <f>[18]B!AE542</f>
        <v>0</v>
      </c>
      <c r="M341" s="252">
        <f>[18]B!AF542</f>
        <v>0</v>
      </c>
      <c r="N341" s="252">
        <f>[18]B!AG542</f>
        <v>0</v>
      </c>
      <c r="O341" s="252">
        <f>[18]B!AH542</f>
        <v>0</v>
      </c>
      <c r="P341" s="252">
        <f>[18]B!AI542</f>
        <v>0</v>
      </c>
      <c r="Q341" s="252">
        <f>[18]B!AJ542</f>
        <v>0</v>
      </c>
      <c r="R341" s="246"/>
      <c r="S341" s="250"/>
      <c r="T341" s="250"/>
    </row>
    <row r="342" spans="1:20" s="99" customFormat="1" ht="15" customHeight="1" x14ac:dyDescent="0.15">
      <c r="A342" s="266" t="s">
        <v>129</v>
      </c>
      <c r="B342" s="267" t="s">
        <v>130</v>
      </c>
      <c r="C342" s="255">
        <f>[18]B!C2939</f>
        <v>10</v>
      </c>
      <c r="D342" s="255">
        <f>[18]B!D2939</f>
        <v>10</v>
      </c>
      <c r="E342" s="255">
        <f>[18]B!E2939</f>
        <v>10</v>
      </c>
      <c r="F342" s="255">
        <f>[18]B!F2939</f>
        <v>0</v>
      </c>
      <c r="G342" s="255">
        <f>[18]B!G2939</f>
        <v>0</v>
      </c>
      <c r="H342" s="255">
        <f>[18]B!AA2939</f>
        <v>8</v>
      </c>
      <c r="I342" s="255">
        <f>[18]B!AB2939</f>
        <v>0</v>
      </c>
      <c r="J342" s="255">
        <f>[18]B!AC2939</f>
        <v>2</v>
      </c>
      <c r="K342" s="255">
        <f>[18]B!AD2939</f>
        <v>0</v>
      </c>
      <c r="L342" s="255">
        <f>[18]B!AE2939</f>
        <v>0</v>
      </c>
      <c r="M342" s="255">
        <f>[18]B!AF2939</f>
        <v>0</v>
      </c>
      <c r="N342" s="255">
        <f>[18]B!AG2939</f>
        <v>0</v>
      </c>
      <c r="O342" s="255">
        <f>[18]B!AH2939</f>
        <v>0</v>
      </c>
      <c r="P342" s="255">
        <f>[18]B!AI2939</f>
        <v>8</v>
      </c>
      <c r="Q342" s="255">
        <f>[18]B!AJ2939</f>
        <v>0</v>
      </c>
      <c r="R342" s="246"/>
      <c r="S342" s="268"/>
      <c r="T342" s="268"/>
    </row>
    <row r="343" spans="1:20" s="3" customFormat="1" ht="15" customHeight="1" x14ac:dyDescent="0.15">
      <c r="A343" s="849" t="s">
        <v>131</v>
      </c>
      <c r="B343" s="850"/>
      <c r="C343" s="269">
        <f t="shared" ref="C343:Q343" si="3">+C344+C345+C346+C347+C351+C352</f>
        <v>4336</v>
      </c>
      <c r="D343" s="270">
        <f t="shared" si="3"/>
        <v>4318</v>
      </c>
      <c r="E343" s="259">
        <f t="shared" si="3"/>
        <v>4318</v>
      </c>
      <c r="F343" s="260">
        <f t="shared" si="3"/>
        <v>0</v>
      </c>
      <c r="G343" s="261">
        <f t="shared" si="3"/>
        <v>18</v>
      </c>
      <c r="H343" s="259">
        <f t="shared" si="3"/>
        <v>894</v>
      </c>
      <c r="I343" s="271">
        <f t="shared" si="3"/>
        <v>1627</v>
      </c>
      <c r="J343" s="260">
        <f t="shared" si="3"/>
        <v>1815</v>
      </c>
      <c r="K343" s="259">
        <f t="shared" si="3"/>
        <v>3</v>
      </c>
      <c r="L343" s="271">
        <f t="shared" si="3"/>
        <v>0</v>
      </c>
      <c r="M343" s="260">
        <f t="shared" si="3"/>
        <v>0</v>
      </c>
      <c r="N343" s="260">
        <f t="shared" si="3"/>
        <v>0</v>
      </c>
      <c r="O343" s="272">
        <f t="shared" si="3"/>
        <v>0</v>
      </c>
      <c r="P343" s="273">
        <f t="shared" si="3"/>
        <v>32</v>
      </c>
      <c r="Q343" s="274">
        <f t="shared" si="3"/>
        <v>0</v>
      </c>
      <c r="R343" s="246"/>
      <c r="S343" s="275"/>
      <c r="T343" s="275"/>
    </row>
    <row r="344" spans="1:20" ht="15" customHeight="1" x14ac:dyDescent="0.15">
      <c r="A344" s="77" t="s">
        <v>132</v>
      </c>
      <c r="B344" s="78" t="s">
        <v>133</v>
      </c>
      <c r="C344" s="249">
        <f>[18]B!C600</f>
        <v>2051</v>
      </c>
      <c r="D344" s="249">
        <f>[18]B!D600</f>
        <v>2035</v>
      </c>
      <c r="E344" s="249">
        <f>[18]B!E600</f>
        <v>2035</v>
      </c>
      <c r="F344" s="249">
        <f>[18]B!F600</f>
        <v>0</v>
      </c>
      <c r="G344" s="249">
        <f>[18]B!G600</f>
        <v>16</v>
      </c>
      <c r="H344" s="249">
        <f>[18]B!AA600</f>
        <v>256</v>
      </c>
      <c r="I344" s="249">
        <f>[18]B!AB600</f>
        <v>609</v>
      </c>
      <c r="J344" s="249">
        <f>[18]B!AC600</f>
        <v>1186</v>
      </c>
      <c r="K344" s="249">
        <f>[18]B!AD600</f>
        <v>2</v>
      </c>
      <c r="L344" s="249">
        <f>[18]B!AE600</f>
        <v>0</v>
      </c>
      <c r="M344" s="249">
        <f>[18]B!AF600</f>
        <v>0</v>
      </c>
      <c r="N344" s="249">
        <f>[18]B!AG600</f>
        <v>0</v>
      </c>
      <c r="O344" s="249">
        <f>[18]B!AH600</f>
        <v>0</v>
      </c>
      <c r="P344" s="249">
        <f>[18]B!AI600</f>
        <v>0</v>
      </c>
      <c r="Q344" s="249">
        <f>[18]B!AJ600</f>
        <v>0</v>
      </c>
      <c r="R344" s="246"/>
      <c r="S344" s="250"/>
      <c r="T344" s="250"/>
    </row>
    <row r="345" spans="1:20" ht="15" customHeight="1" x14ac:dyDescent="0.15">
      <c r="A345" s="253" t="s">
        <v>134</v>
      </c>
      <c r="B345" s="276" t="s">
        <v>135</v>
      </c>
      <c r="C345" s="252">
        <f>[18]B!C623</f>
        <v>2</v>
      </c>
      <c r="D345" s="252">
        <f>[18]B!D623</f>
        <v>2</v>
      </c>
      <c r="E345" s="252">
        <f>[18]B!E623</f>
        <v>2</v>
      </c>
      <c r="F345" s="252">
        <f>[18]B!F623</f>
        <v>0</v>
      </c>
      <c r="G345" s="252">
        <f>[18]B!G623</f>
        <v>0</v>
      </c>
      <c r="H345" s="252">
        <f>[18]B!AA623</f>
        <v>0</v>
      </c>
      <c r="I345" s="252">
        <f>[18]B!AB623</f>
        <v>2</v>
      </c>
      <c r="J345" s="252">
        <f>[18]B!AC623</f>
        <v>0</v>
      </c>
      <c r="K345" s="252">
        <f>[18]B!AD623</f>
        <v>0</v>
      </c>
      <c r="L345" s="252">
        <f>[18]B!AE623</f>
        <v>0</v>
      </c>
      <c r="M345" s="252">
        <f>[18]B!AF623</f>
        <v>0</v>
      </c>
      <c r="N345" s="252">
        <f>[18]B!AG623</f>
        <v>0</v>
      </c>
      <c r="O345" s="252">
        <f>[18]B!AH623</f>
        <v>0</v>
      </c>
      <c r="P345" s="252">
        <f>[18]B!AI623</f>
        <v>0</v>
      </c>
      <c r="Q345" s="252">
        <f>[18]B!AJ623</f>
        <v>0</v>
      </c>
      <c r="R345" s="246"/>
      <c r="S345" s="250"/>
      <c r="T345" s="250"/>
    </row>
    <row r="346" spans="1:20" ht="15" customHeight="1" x14ac:dyDescent="0.15">
      <c r="A346" s="672" t="s">
        <v>136</v>
      </c>
      <c r="B346" s="278" t="s">
        <v>137</v>
      </c>
      <c r="C346" s="255">
        <f>[18]B!C650</f>
        <v>995</v>
      </c>
      <c r="D346" s="255">
        <f>[18]B!D650</f>
        <v>993</v>
      </c>
      <c r="E346" s="255">
        <f>[18]B!E650</f>
        <v>993</v>
      </c>
      <c r="F346" s="255">
        <f>[18]B!F650</f>
        <v>0</v>
      </c>
      <c r="G346" s="255">
        <f>[18]B!G650</f>
        <v>2</v>
      </c>
      <c r="H346" s="255">
        <f>[18]B!AA650</f>
        <v>150</v>
      </c>
      <c r="I346" s="255">
        <f>[18]B!AB650</f>
        <v>326</v>
      </c>
      <c r="J346" s="255">
        <f>[18]B!AC650</f>
        <v>519</v>
      </c>
      <c r="K346" s="255">
        <f>[18]B!AD650</f>
        <v>1</v>
      </c>
      <c r="L346" s="255">
        <f>[18]B!AE650</f>
        <v>0</v>
      </c>
      <c r="M346" s="255">
        <f>[18]B!AF650</f>
        <v>0</v>
      </c>
      <c r="N346" s="255">
        <f>[18]B!AG650</f>
        <v>0</v>
      </c>
      <c r="O346" s="255">
        <f>[18]B!AH650</f>
        <v>0</v>
      </c>
      <c r="P346" s="255">
        <f>[18]B!AI650</f>
        <v>1</v>
      </c>
      <c r="Q346" s="255">
        <f>[18]B!AJ650</f>
        <v>0</v>
      </c>
      <c r="R346" s="246"/>
      <c r="S346" s="250"/>
      <c r="T346" s="250"/>
    </row>
    <row r="347" spans="1:20" ht="15" customHeight="1" x14ac:dyDescent="0.15">
      <c r="A347" s="748" t="s">
        <v>112</v>
      </c>
      <c r="B347" s="78" t="s">
        <v>138</v>
      </c>
      <c r="C347" s="279">
        <f>SUM(C348:C350)</f>
        <v>1288</v>
      </c>
      <c r="D347" s="55">
        <f>SUM(D348:D350)</f>
        <v>1288</v>
      </c>
      <c r="E347" s="150">
        <f t="shared" ref="E347:Q347" si="4">SUM(E348:E350)</f>
        <v>1288</v>
      </c>
      <c r="F347" s="280">
        <f t="shared" si="4"/>
        <v>0</v>
      </c>
      <c r="G347" s="281">
        <f t="shared" si="4"/>
        <v>0</v>
      </c>
      <c r="H347" s="150">
        <f t="shared" si="4"/>
        <v>488</v>
      </c>
      <c r="I347" s="282">
        <f t="shared" si="4"/>
        <v>690</v>
      </c>
      <c r="J347" s="280">
        <f t="shared" si="4"/>
        <v>110</v>
      </c>
      <c r="K347" s="150">
        <f t="shared" si="4"/>
        <v>0</v>
      </c>
      <c r="L347" s="282">
        <f t="shared" si="4"/>
        <v>0</v>
      </c>
      <c r="M347" s="280">
        <f t="shared" si="4"/>
        <v>0</v>
      </c>
      <c r="N347" s="280">
        <f>SUM(N348:N350)</f>
        <v>0</v>
      </c>
      <c r="O347" s="283">
        <f t="shared" si="4"/>
        <v>0</v>
      </c>
      <c r="P347" s="284">
        <f t="shared" si="4"/>
        <v>4</v>
      </c>
      <c r="Q347" s="285">
        <f t="shared" si="4"/>
        <v>0</v>
      </c>
      <c r="R347" s="246"/>
      <c r="S347" s="250"/>
      <c r="T347" s="250"/>
    </row>
    <row r="348" spans="1:20" ht="15" customHeight="1" x14ac:dyDescent="0.15">
      <c r="A348" s="748"/>
      <c r="B348" s="93" t="s">
        <v>139</v>
      </c>
      <c r="C348" s="249">
        <f>[18]B!C672-[18]B!C652-[18]B!C653</f>
        <v>840</v>
      </c>
      <c r="D348" s="249">
        <f>[18]B!D672-[18]B!D652-[18]B!D653</f>
        <v>840</v>
      </c>
      <c r="E348" s="249">
        <f>[18]B!E672-[18]B!E652-[18]B!E653</f>
        <v>840</v>
      </c>
      <c r="F348" s="249">
        <f>[18]B!F672-[18]B!F652-[18]B!F653</f>
        <v>0</v>
      </c>
      <c r="G348" s="249">
        <f>[18]B!G672-[18]B!G652-[18]B!G653</f>
        <v>0</v>
      </c>
      <c r="H348" s="249">
        <f>[18]B!AA672-[18]B!AA652-[18]B!AA653</f>
        <v>431</v>
      </c>
      <c r="I348" s="249">
        <f>[18]B!AB672-[18]B!AB652-[18]B!AB653</f>
        <v>331</v>
      </c>
      <c r="J348" s="249">
        <f>[18]B!AC672-[18]B!AC652-[18]B!AC653</f>
        <v>78</v>
      </c>
      <c r="K348" s="249">
        <f>[18]B!AD672-[18]B!AD652-[18]B!AD653</f>
        <v>0</v>
      </c>
      <c r="L348" s="249">
        <f>[18]B!AE672-[18]B!AE652-[18]B!AE653</f>
        <v>0</v>
      </c>
      <c r="M348" s="249">
        <f>[18]B!AF672-[18]B!AF652-[18]B!AF653</f>
        <v>0</v>
      </c>
      <c r="N348" s="249">
        <f>[18]B!AG672-[18]B!AG652-[18]B!AG653</f>
        <v>0</v>
      </c>
      <c r="O348" s="249">
        <f>[18]B!AH672-[18]B!AH652-[18]B!AH653</f>
        <v>0</v>
      </c>
      <c r="P348" s="249">
        <f>[18]B!AI672-[18]B!AI652-[18]B!AI653</f>
        <v>4</v>
      </c>
      <c r="Q348" s="249">
        <f>[18]B!AJ672-[18]B!AJ652-[18]B!AJ653</f>
        <v>0</v>
      </c>
      <c r="R348" s="246"/>
      <c r="S348" s="250"/>
      <c r="T348" s="250"/>
    </row>
    <row r="349" spans="1:20" ht="15" customHeight="1" x14ac:dyDescent="0.15">
      <c r="A349" s="748"/>
      <c r="B349" s="93" t="s">
        <v>140</v>
      </c>
      <c r="C349" s="252">
        <f>[18]B!C652</f>
        <v>304</v>
      </c>
      <c r="D349" s="252">
        <f>[18]B!D652</f>
        <v>304</v>
      </c>
      <c r="E349" s="252">
        <f>[18]B!E652</f>
        <v>304</v>
      </c>
      <c r="F349" s="252">
        <f>[18]B!F652</f>
        <v>0</v>
      </c>
      <c r="G349" s="252">
        <f>[18]B!G652</f>
        <v>0</v>
      </c>
      <c r="H349" s="252">
        <f>[18]B!AA652</f>
        <v>19</v>
      </c>
      <c r="I349" s="252">
        <f>[18]B!AB652</f>
        <v>270</v>
      </c>
      <c r="J349" s="252">
        <f>[18]B!AC652</f>
        <v>15</v>
      </c>
      <c r="K349" s="252">
        <f>[18]B!AD652</f>
        <v>0</v>
      </c>
      <c r="L349" s="252">
        <f>[18]B!AE652</f>
        <v>0</v>
      </c>
      <c r="M349" s="252">
        <f>[18]B!AF652</f>
        <v>0</v>
      </c>
      <c r="N349" s="252">
        <f>[18]B!AG652</f>
        <v>0</v>
      </c>
      <c r="O349" s="252">
        <f>[18]B!AH652</f>
        <v>0</v>
      </c>
      <c r="P349" s="252">
        <f>[18]B!AI652</f>
        <v>0</v>
      </c>
      <c r="Q349" s="252">
        <f>[18]B!AJ652</f>
        <v>0</v>
      </c>
      <c r="R349" s="246"/>
      <c r="S349" s="250"/>
      <c r="T349" s="250"/>
    </row>
    <row r="350" spans="1:20" ht="15" customHeight="1" x14ac:dyDescent="0.15">
      <c r="A350" s="748"/>
      <c r="B350" s="264" t="s">
        <v>141</v>
      </c>
      <c r="C350" s="255">
        <f>[18]B!C653</f>
        <v>144</v>
      </c>
      <c r="D350" s="255">
        <f>[18]B!D653</f>
        <v>144</v>
      </c>
      <c r="E350" s="255">
        <f>[18]B!E653</f>
        <v>144</v>
      </c>
      <c r="F350" s="255">
        <f>[18]B!F653</f>
        <v>0</v>
      </c>
      <c r="G350" s="255">
        <f>[18]B!G653</f>
        <v>0</v>
      </c>
      <c r="H350" s="255">
        <f>[18]B!AA653</f>
        <v>38</v>
      </c>
      <c r="I350" s="255">
        <f>[18]B!AB653</f>
        <v>89</v>
      </c>
      <c r="J350" s="255">
        <f>[18]B!AC653</f>
        <v>17</v>
      </c>
      <c r="K350" s="255">
        <f>[18]B!AD653</f>
        <v>0</v>
      </c>
      <c r="L350" s="255">
        <f>[18]B!AE653</f>
        <v>0</v>
      </c>
      <c r="M350" s="255">
        <f>[18]B!AF653</f>
        <v>0</v>
      </c>
      <c r="N350" s="255">
        <f>[18]B!AG653</f>
        <v>0</v>
      </c>
      <c r="O350" s="255">
        <f>[18]B!AH653</f>
        <v>0</v>
      </c>
      <c r="P350" s="255">
        <f>[18]B!AI653</f>
        <v>0</v>
      </c>
      <c r="Q350" s="255">
        <f>[18]B!AJ653</f>
        <v>0</v>
      </c>
      <c r="R350" s="246"/>
      <c r="S350" s="250"/>
      <c r="T350" s="250"/>
    </row>
    <row r="351" spans="1:20" ht="15" customHeight="1" x14ac:dyDescent="0.15">
      <c r="A351" s="77" t="s">
        <v>114</v>
      </c>
      <c r="B351" s="286" t="s">
        <v>142</v>
      </c>
      <c r="C351" s="287">
        <f>[18]B!C704</f>
        <v>0</v>
      </c>
      <c r="D351" s="287">
        <f>[18]B!D704</f>
        <v>0</v>
      </c>
      <c r="E351" s="287">
        <f>[18]B!E704</f>
        <v>0</v>
      </c>
      <c r="F351" s="287">
        <f>[18]B!F704</f>
        <v>0</v>
      </c>
      <c r="G351" s="287">
        <f>[18]B!G704</f>
        <v>0</v>
      </c>
      <c r="H351" s="287">
        <f>[18]B!AA704</f>
        <v>0</v>
      </c>
      <c r="I351" s="287">
        <f>[18]B!AB704</f>
        <v>0</v>
      </c>
      <c r="J351" s="287">
        <f>[18]B!AC704</f>
        <v>0</v>
      </c>
      <c r="K351" s="287">
        <f>[18]B!AD704</f>
        <v>0</v>
      </c>
      <c r="L351" s="287">
        <f>[18]B!AE704</f>
        <v>0</v>
      </c>
      <c r="M351" s="287">
        <f>[18]B!AF704</f>
        <v>0</v>
      </c>
      <c r="N351" s="287">
        <f>[18]B!AG704</f>
        <v>0</v>
      </c>
      <c r="O351" s="287">
        <f>[18]B!AH704</f>
        <v>0</v>
      </c>
      <c r="P351" s="287">
        <f>[18]B!AI704</f>
        <v>27</v>
      </c>
      <c r="Q351" s="287">
        <f>[18]B!AJ704</f>
        <v>0</v>
      </c>
      <c r="R351" s="246"/>
      <c r="S351" s="250"/>
      <c r="T351" s="250"/>
    </row>
    <row r="352" spans="1:20" s="99" customFormat="1" ht="15" customHeight="1" x14ac:dyDescent="0.15">
      <c r="A352" s="253"/>
      <c r="B352" s="288" t="s">
        <v>143</v>
      </c>
      <c r="C352" s="255">
        <f>[18]B!C763</f>
        <v>0</v>
      </c>
      <c r="D352" s="255">
        <f>[18]B!D763</f>
        <v>0</v>
      </c>
      <c r="E352" s="255">
        <f>[18]B!E763</f>
        <v>0</v>
      </c>
      <c r="F352" s="255">
        <f>[18]B!F763</f>
        <v>0</v>
      </c>
      <c r="G352" s="255">
        <f>[18]B!G763</f>
        <v>0</v>
      </c>
      <c r="H352" s="255">
        <f>[18]B!AA763</f>
        <v>0</v>
      </c>
      <c r="I352" s="255">
        <f>[18]B!AB763</f>
        <v>0</v>
      </c>
      <c r="J352" s="255">
        <f>[18]B!AC763</f>
        <v>0</v>
      </c>
      <c r="K352" s="255">
        <f>[18]B!AD763</f>
        <v>0</v>
      </c>
      <c r="L352" s="255">
        <f>[18]B!AE763</f>
        <v>0</v>
      </c>
      <c r="M352" s="255">
        <f>[18]B!AF763</f>
        <v>0</v>
      </c>
      <c r="N352" s="255">
        <f>[18]B!AG763</f>
        <v>0</v>
      </c>
      <c r="O352" s="255">
        <f>[18]B!AH763</f>
        <v>0</v>
      </c>
      <c r="P352" s="255">
        <f>[18]B!AI763</f>
        <v>0</v>
      </c>
      <c r="Q352" s="255">
        <f>[18]B!AJ763</f>
        <v>0</v>
      </c>
      <c r="R352" s="246"/>
      <c r="S352" s="268"/>
      <c r="T352" s="268"/>
    </row>
    <row r="353" spans="1:22" s="99" customFormat="1" ht="15" customHeight="1" x14ac:dyDescent="0.15">
      <c r="A353" s="851" t="s">
        <v>516</v>
      </c>
      <c r="B353" s="852"/>
      <c r="C353" s="249">
        <f>[18]B!C473</f>
        <v>4776</v>
      </c>
      <c r="D353" s="249">
        <f>[18]B!D473</f>
        <v>4672</v>
      </c>
      <c r="E353" s="249">
        <f>[18]B!E473</f>
        <v>4672</v>
      </c>
      <c r="F353" s="249">
        <f>[18]B!F473</f>
        <v>0</v>
      </c>
      <c r="G353" s="249">
        <f>[18]B!G473</f>
        <v>104</v>
      </c>
      <c r="H353" s="249">
        <f>[18]B!AA473</f>
        <v>2526</v>
      </c>
      <c r="I353" s="249">
        <f>[18]B!AB473</f>
        <v>1035</v>
      </c>
      <c r="J353" s="249">
        <f>[18]B!AC473</f>
        <v>1215</v>
      </c>
      <c r="K353" s="249">
        <f>[18]B!AD473</f>
        <v>0</v>
      </c>
      <c r="L353" s="249">
        <f>[18]B!AE473</f>
        <v>0</v>
      </c>
      <c r="M353" s="249">
        <f>[18]B!AF473</f>
        <v>0</v>
      </c>
      <c r="N353" s="249">
        <f>[18]B!AG473</f>
        <v>0</v>
      </c>
      <c r="O353" s="249">
        <f>[18]B!AH473</f>
        <v>0</v>
      </c>
      <c r="P353" s="249">
        <f>[18]B!AI473</f>
        <v>0</v>
      </c>
      <c r="Q353" s="249">
        <f>[18]B!AJ473</f>
        <v>0</v>
      </c>
      <c r="R353" s="246"/>
      <c r="S353" s="268"/>
      <c r="T353" s="268"/>
    </row>
    <row r="354" spans="1:22" s="3" customFormat="1" ht="15" customHeight="1" x14ac:dyDescent="0.15">
      <c r="A354" s="853" t="s">
        <v>144</v>
      </c>
      <c r="B354" s="854"/>
      <c r="C354" s="289">
        <f>[18]B!C958</f>
        <v>0</v>
      </c>
      <c r="D354" s="289">
        <f>[18]B!D958</f>
        <v>0</v>
      </c>
      <c r="E354" s="289">
        <f>[18]B!E958</f>
        <v>0</v>
      </c>
      <c r="F354" s="289">
        <f>[18]B!F958</f>
        <v>0</v>
      </c>
      <c r="G354" s="289">
        <f>[18]B!G958</f>
        <v>0</v>
      </c>
      <c r="H354" s="289">
        <f>[18]B!AA958</f>
        <v>0</v>
      </c>
      <c r="I354" s="289">
        <f>[18]B!AB958</f>
        <v>0</v>
      </c>
      <c r="J354" s="289">
        <f>[18]B!AC958</f>
        <v>0</v>
      </c>
      <c r="K354" s="289">
        <f>[18]B!AD958</f>
        <v>0</v>
      </c>
      <c r="L354" s="289">
        <f>[18]B!AE958</f>
        <v>0</v>
      </c>
      <c r="M354" s="289">
        <f>[18]B!AF958</f>
        <v>0</v>
      </c>
      <c r="N354" s="289">
        <f>[18]B!AG958</f>
        <v>0</v>
      </c>
      <c r="O354" s="289">
        <f>[18]B!AH958</f>
        <v>0</v>
      </c>
      <c r="P354" s="289">
        <f>[18]B!AI958</f>
        <v>1540</v>
      </c>
      <c r="Q354" s="289">
        <f>[18]B!AJ958</f>
        <v>0</v>
      </c>
      <c r="R354" s="246"/>
      <c r="S354" s="275"/>
      <c r="T354" s="275"/>
    </row>
    <row r="355" spans="1:22" s="291" customFormat="1" ht="22.5" customHeight="1" x14ac:dyDescent="0.15">
      <c r="A355" s="12" t="s">
        <v>517</v>
      </c>
      <c r="B355" s="290"/>
      <c r="C355" s="290"/>
      <c r="R355" s="292"/>
      <c r="S355" s="292"/>
      <c r="T355" s="292"/>
    </row>
    <row r="356" spans="1:22" ht="24" customHeight="1" x14ac:dyDescent="0.15">
      <c r="A356" s="750" t="s">
        <v>518</v>
      </c>
      <c r="B356" s="835"/>
      <c r="C356" s="692" t="s">
        <v>0</v>
      </c>
      <c r="D356" s="771" t="s">
        <v>519</v>
      </c>
      <c r="E356" s="772"/>
      <c r="F356" s="772"/>
      <c r="G356" s="848"/>
      <c r="H356" s="837" t="s">
        <v>498</v>
      </c>
      <c r="I356" s="837"/>
      <c r="J356" s="838"/>
      <c r="K356" s="784" t="s">
        <v>499</v>
      </c>
      <c r="L356" s="784"/>
      <c r="M356" s="784"/>
      <c r="N356" s="785" t="s">
        <v>500</v>
      </c>
      <c r="O356" s="788" t="s">
        <v>501</v>
      </c>
      <c r="P356" s="789"/>
      <c r="Q356" s="751" t="s">
        <v>502</v>
      </c>
    </row>
    <row r="357" spans="1:22" ht="18" customHeight="1" x14ac:dyDescent="0.15">
      <c r="A357" s="750"/>
      <c r="B357" s="835"/>
      <c r="C357" s="693"/>
      <c r="D357" s="844" t="s">
        <v>503</v>
      </c>
      <c r="E357" s="846" t="s">
        <v>504</v>
      </c>
      <c r="F357" s="847"/>
      <c r="G357" s="844" t="s">
        <v>505</v>
      </c>
      <c r="H357" s="759" t="s">
        <v>506</v>
      </c>
      <c r="I357" s="761" t="s">
        <v>507</v>
      </c>
      <c r="J357" s="773" t="s">
        <v>508</v>
      </c>
      <c r="K357" s="775" t="s">
        <v>509</v>
      </c>
      <c r="L357" s="776" t="s">
        <v>510</v>
      </c>
      <c r="M357" s="777" t="s">
        <v>511</v>
      </c>
      <c r="N357" s="786"/>
      <c r="O357" s="778" t="s">
        <v>512</v>
      </c>
      <c r="P357" s="779" t="s">
        <v>513</v>
      </c>
      <c r="Q357" s="752"/>
      <c r="R357" s="236"/>
    </row>
    <row r="358" spans="1:22" ht="18" customHeight="1" x14ac:dyDescent="0.15">
      <c r="A358" s="750"/>
      <c r="B358" s="835"/>
      <c r="C358" s="770"/>
      <c r="D358" s="845"/>
      <c r="E358" s="237" t="s">
        <v>514</v>
      </c>
      <c r="F358" s="238" t="s">
        <v>515</v>
      </c>
      <c r="G358" s="845"/>
      <c r="H358" s="760"/>
      <c r="I358" s="762"/>
      <c r="J358" s="774"/>
      <c r="K358" s="775"/>
      <c r="L358" s="776"/>
      <c r="M358" s="777"/>
      <c r="N358" s="787"/>
      <c r="O358" s="778"/>
      <c r="P358" s="779"/>
      <c r="Q358" s="753"/>
      <c r="R358" s="236"/>
      <c r="U358" s="250"/>
      <c r="V358" s="250"/>
    </row>
    <row r="359" spans="1:22" ht="14.25" customHeight="1" x14ac:dyDescent="0.15">
      <c r="A359" s="293" t="s">
        <v>520</v>
      </c>
      <c r="B359" s="294"/>
      <c r="C359" s="295"/>
      <c r="D359" s="296"/>
      <c r="E359" s="297"/>
      <c r="F359" s="298"/>
      <c r="G359" s="299"/>
      <c r="H359" s="297"/>
      <c r="I359" s="300"/>
      <c r="J359" s="301"/>
      <c r="K359" s="302"/>
      <c r="L359" s="300"/>
      <c r="M359" s="301"/>
      <c r="N359" s="303"/>
      <c r="O359" s="302"/>
      <c r="P359" s="298"/>
      <c r="Q359" s="304"/>
      <c r="R359" s="305"/>
      <c r="U359" s="250"/>
    </row>
    <row r="360" spans="1:22" ht="15" customHeight="1" x14ac:dyDescent="0.15">
      <c r="A360" s="306" t="s">
        <v>521</v>
      </c>
      <c r="B360" s="307"/>
      <c r="C360" s="295"/>
      <c r="D360" s="296"/>
      <c r="E360" s="297"/>
      <c r="F360" s="298"/>
      <c r="G360" s="299"/>
      <c r="H360" s="297"/>
      <c r="I360" s="300"/>
      <c r="J360" s="301"/>
      <c r="K360" s="302"/>
      <c r="L360" s="300"/>
      <c r="M360" s="301"/>
      <c r="N360" s="303"/>
      <c r="O360" s="302"/>
      <c r="P360" s="298"/>
      <c r="Q360" s="304"/>
      <c r="R360" s="308"/>
      <c r="U360" s="250"/>
    </row>
    <row r="361" spans="1:22" ht="15" customHeight="1" x14ac:dyDescent="0.15">
      <c r="A361" s="790" t="s">
        <v>522</v>
      </c>
      <c r="B361" s="839"/>
      <c r="C361" s="229">
        <f>SUM([18]B!C770,[18]B!C777,[18]B!C781,[18]B!C788,[18]B!C797)</f>
        <v>0</v>
      </c>
      <c r="D361" s="229">
        <f>SUM([18]B!D770,[18]B!D777,[18]B!D781,[18]B!D788,[18]B!D797)</f>
        <v>0</v>
      </c>
      <c r="E361" s="229">
        <f>SUM([18]B!E770,[18]B!E777,[18]B!E781,[18]B!E788,[18]B!E797)</f>
        <v>0</v>
      </c>
      <c r="F361" s="229">
        <f>SUM([18]B!F770,[18]B!F777,[18]B!F781,[18]B!F788,[18]B!F797)</f>
        <v>0</v>
      </c>
      <c r="G361" s="229">
        <f>SUM([18]B!G770,[18]B!G777,[18]B!G781,[18]B!G788,[18]B!G797)</f>
        <v>0</v>
      </c>
      <c r="H361" s="229">
        <f>SUM([18]B!AA770,[18]B!AA777,[18]B!AA781,[18]B!AA788,[18]B!AA797)</f>
        <v>0</v>
      </c>
      <c r="I361" s="229">
        <f>SUM([18]B!AB770,[18]B!AB777,[18]B!AB781,[18]B!AB788,[18]B!AB797)</f>
        <v>0</v>
      </c>
      <c r="J361" s="229">
        <f>SUM([18]B!AC770,[18]B!AC777,[18]B!AC781,[18]B!AC788,[18]B!AC797)</f>
        <v>0</v>
      </c>
      <c r="K361" s="229">
        <f>SUM([18]B!AD770,[18]B!AD777,[18]B!AD781,[18]B!AD788,[18]B!AD797)</f>
        <v>0</v>
      </c>
      <c r="L361" s="229">
        <f>SUM([18]B!AE770,[18]B!AE777,[18]B!AE781,[18]B!AE788,[18]B!AE797)</f>
        <v>0</v>
      </c>
      <c r="M361" s="229">
        <f>SUM([18]B!AF770,[18]B!AF777,[18]B!AF781,[18]B!AF788,[18]B!AF797)</f>
        <v>0</v>
      </c>
      <c r="N361" s="229">
        <f>SUM([18]B!AG770,[18]B!AG777,[18]B!AG781,[18]B!AG788,[18]B!AG797)</f>
        <v>0</v>
      </c>
      <c r="O361" s="229">
        <f>SUM([18]B!AH770,[18]B!AH777,[18]B!AH781,[18]B!AH788,[18]B!AH797)</f>
        <v>0</v>
      </c>
      <c r="P361" s="229">
        <f>SUM([18]B!AI770,[18]B!AI777,[18]B!AI781,[18]B!AI788,[18]B!AI797)</f>
        <v>20</v>
      </c>
      <c r="Q361" s="229">
        <f>SUM([18]B!AJ770,[18]B!AJ777,[18]B!AJ781,[18]B!AJ788,[18]B!AJ797)</f>
        <v>0</v>
      </c>
      <c r="R361" s="246"/>
      <c r="U361" s="250"/>
    </row>
    <row r="362" spans="1:22" ht="15" customHeight="1" x14ac:dyDescent="0.15">
      <c r="A362" s="840" t="s">
        <v>523</v>
      </c>
      <c r="B362" s="841"/>
      <c r="C362" s="190">
        <f>SUM([18]B!C801,[18]B!C805,[18]B!C809,[18]B!C817,[18]B!C820)</f>
        <v>0</v>
      </c>
      <c r="D362" s="190">
        <f>SUM([18]B!D801,[18]B!D805,[18]B!D809,[18]B!D817,[18]B!D820)</f>
        <v>0</v>
      </c>
      <c r="E362" s="190">
        <f>SUM([18]B!E801,[18]B!E805,[18]B!E809,[18]B!E817,[18]B!E820)</f>
        <v>0</v>
      </c>
      <c r="F362" s="190">
        <f>SUM([18]B!F801,[18]B!F805,[18]B!F809,[18]B!F817,[18]B!F820)</f>
        <v>0</v>
      </c>
      <c r="G362" s="190">
        <f>SUM([18]B!G801,[18]B!G805,[18]B!G809,[18]B!G817,[18]B!G820)</f>
        <v>0</v>
      </c>
      <c r="H362" s="229">
        <f>SUM([18]B!AA801,[18]B!AA805,[18]B!AA809,[18]B!AA817,[18]B!AA820)</f>
        <v>0</v>
      </c>
      <c r="I362" s="229">
        <f>SUM([18]B!AB801,[18]B!AB805,[18]B!AB809,[18]B!AB817,[18]B!AB820)</f>
        <v>0</v>
      </c>
      <c r="J362" s="229">
        <f>SUM([18]B!AC801,[18]B!AC805,[18]B!AC809,[18]B!AC817,[18]B!AC820)</f>
        <v>0</v>
      </c>
      <c r="K362" s="229">
        <f>SUM([18]B!AD801,[18]B!AD805,[18]B!AD809,[18]B!AD817,[18]B!AD820)</f>
        <v>0</v>
      </c>
      <c r="L362" s="229">
        <f>SUM([18]B!AE801,[18]B!AE805,[18]B!AE809,[18]B!AE817,[18]B!AE820)</f>
        <v>0</v>
      </c>
      <c r="M362" s="229">
        <f>SUM([18]B!AF801,[18]B!AF805,[18]B!AF809,[18]B!AF817,[18]B!AF820)</f>
        <v>0</v>
      </c>
      <c r="N362" s="229">
        <f>SUM([18]B!AG801,[18]B!AG805,[18]B!AG809,[18]B!AG817,[18]B!AG820)</f>
        <v>0</v>
      </c>
      <c r="O362" s="229">
        <f>SUM([18]B!AH801,[18]B!AH805,[18]B!AH809,[18]B!AH817,[18]B!AH820)</f>
        <v>0</v>
      </c>
      <c r="P362" s="229">
        <f>SUM([18]B!AI801,[18]B!AI805,[18]B!AI809,[18]B!AI817,[18]B!AI820)</f>
        <v>2</v>
      </c>
      <c r="Q362" s="229">
        <f>SUM([18]B!AJ801,[18]B!AJ805,[18]B!AJ809,[18]B!AJ817,[18]B!AJ820)</f>
        <v>0</v>
      </c>
      <c r="R362" s="76"/>
      <c r="U362" s="250"/>
    </row>
    <row r="363" spans="1:22" ht="15" customHeight="1" x14ac:dyDescent="0.15">
      <c r="A363" s="309" t="s">
        <v>524</v>
      </c>
      <c r="B363" s="310"/>
      <c r="C363" s="311"/>
      <c r="D363" s="312"/>
      <c r="E363" s="313"/>
      <c r="F363" s="314"/>
      <c r="G363" s="315"/>
      <c r="H363" s="313"/>
      <c r="I363" s="316"/>
      <c r="J363" s="314"/>
      <c r="K363" s="313"/>
      <c r="L363" s="316"/>
      <c r="M363" s="314"/>
      <c r="N363" s="317"/>
      <c r="O363" s="313"/>
      <c r="P363" s="314"/>
      <c r="Q363" s="312"/>
      <c r="R363" s="246"/>
      <c r="U363" s="250"/>
    </row>
    <row r="364" spans="1:22" ht="15" customHeight="1" x14ac:dyDescent="0.15">
      <c r="A364" s="842" t="s">
        <v>525</v>
      </c>
      <c r="B364" s="843"/>
      <c r="C364" s="233">
        <f>[18]B!C828</f>
        <v>0</v>
      </c>
      <c r="D364" s="233">
        <f>[18]B!D828</f>
        <v>0</v>
      </c>
      <c r="E364" s="233">
        <f>[18]B!E828</f>
        <v>0</v>
      </c>
      <c r="F364" s="233">
        <f>[18]B!F828</f>
        <v>0</v>
      </c>
      <c r="G364" s="233">
        <f>[18]B!G828</f>
        <v>0</v>
      </c>
      <c r="H364" s="229">
        <f>[18]B!AA828</f>
        <v>0</v>
      </c>
      <c r="I364" s="229">
        <f>[18]B!AB828</f>
        <v>0</v>
      </c>
      <c r="J364" s="229">
        <f>[18]B!AC828</f>
        <v>0</v>
      </c>
      <c r="K364" s="229">
        <f>[18]B!AD828</f>
        <v>0</v>
      </c>
      <c r="L364" s="229">
        <f>[18]B!AE828</f>
        <v>0</v>
      </c>
      <c r="M364" s="229">
        <f>[18]B!AF828</f>
        <v>0</v>
      </c>
      <c r="N364" s="229">
        <f>[18]B!AG828</f>
        <v>0</v>
      </c>
      <c r="O364" s="229">
        <f>[18]B!AH828</f>
        <v>0</v>
      </c>
      <c r="P364" s="229">
        <f>[18]B!AI828</f>
        <v>0</v>
      </c>
      <c r="Q364" s="229">
        <f>[18]B!AJ828</f>
        <v>0</v>
      </c>
      <c r="R364" s="246"/>
      <c r="U364" s="250"/>
    </row>
    <row r="365" spans="1:22" ht="15" customHeight="1" x14ac:dyDescent="0.15">
      <c r="A365" s="318" t="s">
        <v>526</v>
      </c>
      <c r="B365" s="319"/>
      <c r="C365" s="311"/>
      <c r="D365" s="312"/>
      <c r="E365" s="313"/>
      <c r="F365" s="314"/>
      <c r="G365" s="315"/>
      <c r="H365" s="313"/>
      <c r="I365" s="316"/>
      <c r="J365" s="314"/>
      <c r="K365" s="313"/>
      <c r="L365" s="316"/>
      <c r="M365" s="314"/>
      <c r="N365" s="317"/>
      <c r="O365" s="313"/>
      <c r="P365" s="314"/>
      <c r="Q365" s="312"/>
      <c r="R365" s="246"/>
      <c r="U365" s="250"/>
    </row>
    <row r="366" spans="1:22" ht="15" customHeight="1" x14ac:dyDescent="0.15">
      <c r="A366" s="790" t="s">
        <v>527</v>
      </c>
      <c r="B366" s="839"/>
      <c r="C366" s="320">
        <f>[18]B!C833</f>
        <v>0</v>
      </c>
      <c r="D366" s="320">
        <f>[18]B!D833</f>
        <v>0</v>
      </c>
      <c r="E366" s="320">
        <f>[18]B!E833</f>
        <v>0</v>
      </c>
      <c r="F366" s="320">
        <f>[18]B!F833</f>
        <v>0</v>
      </c>
      <c r="G366" s="320">
        <f>[18]B!G833</f>
        <v>0</v>
      </c>
      <c r="H366" s="229">
        <f>[18]B!AA833</f>
        <v>0</v>
      </c>
      <c r="I366" s="229">
        <f>[18]B!AB833</f>
        <v>0</v>
      </c>
      <c r="J366" s="229">
        <f>[18]B!AC833</f>
        <v>0</v>
      </c>
      <c r="K366" s="229">
        <f>[18]B!AD833</f>
        <v>0</v>
      </c>
      <c r="L366" s="229">
        <f>[18]B!AE833</f>
        <v>0</v>
      </c>
      <c r="M366" s="229">
        <f>[18]B!AF833</f>
        <v>0</v>
      </c>
      <c r="N366" s="229">
        <f>[18]B!AG833</f>
        <v>0</v>
      </c>
      <c r="O366" s="229">
        <f>[18]B!AH833</f>
        <v>0</v>
      </c>
      <c r="P366" s="229">
        <f>[18]B!AI833</f>
        <v>0</v>
      </c>
      <c r="Q366" s="229">
        <f>[18]B!AJ833</f>
        <v>0</v>
      </c>
      <c r="R366" s="246"/>
      <c r="U366" s="250"/>
    </row>
    <row r="367" spans="1:22" ht="15" customHeight="1" x14ac:dyDescent="0.15">
      <c r="A367" s="831" t="s">
        <v>528</v>
      </c>
      <c r="B367" s="832"/>
      <c r="C367" s="321">
        <f>[18]B!C851</f>
        <v>0</v>
      </c>
      <c r="D367" s="321">
        <f>[18]B!D851</f>
        <v>0</v>
      </c>
      <c r="E367" s="321">
        <f>[18]B!E851</f>
        <v>0</v>
      </c>
      <c r="F367" s="321">
        <f>[18]B!F851</f>
        <v>0</v>
      </c>
      <c r="G367" s="321">
        <f>[18]B!G851</f>
        <v>0</v>
      </c>
      <c r="H367" s="229">
        <f>[18]B!AA851</f>
        <v>0</v>
      </c>
      <c r="I367" s="229">
        <f>[18]B!AB851</f>
        <v>0</v>
      </c>
      <c r="J367" s="229">
        <f>[18]B!AC851</f>
        <v>0</v>
      </c>
      <c r="K367" s="229">
        <f>[18]B!AD851</f>
        <v>0</v>
      </c>
      <c r="L367" s="229">
        <f>[18]B!AE851</f>
        <v>0</v>
      </c>
      <c r="M367" s="229">
        <f>[18]B!AF851</f>
        <v>0</v>
      </c>
      <c r="N367" s="229">
        <f>[18]B!AG851</f>
        <v>0</v>
      </c>
      <c r="O367" s="229">
        <f>[18]B!AH851</f>
        <v>0</v>
      </c>
      <c r="P367" s="229">
        <f>[18]B!AI851</f>
        <v>0</v>
      </c>
      <c r="Q367" s="229">
        <f>[18]B!AJ851</f>
        <v>0</v>
      </c>
      <c r="R367" s="246"/>
      <c r="U367" s="250"/>
    </row>
    <row r="368" spans="1:22" ht="15" customHeight="1" x14ac:dyDescent="0.15">
      <c r="A368" s="831" t="s">
        <v>529</v>
      </c>
      <c r="B368" s="832"/>
      <c r="C368" s="321">
        <f>[18]B!C869</f>
        <v>0</v>
      </c>
      <c r="D368" s="321">
        <f>[18]B!D869</f>
        <v>0</v>
      </c>
      <c r="E368" s="321">
        <f>[18]B!E869</f>
        <v>0</v>
      </c>
      <c r="F368" s="321">
        <f>[18]B!F869</f>
        <v>0</v>
      </c>
      <c r="G368" s="321">
        <f>[18]B!G869</f>
        <v>0</v>
      </c>
      <c r="H368" s="229">
        <f>[18]B!AA869</f>
        <v>0</v>
      </c>
      <c r="I368" s="229">
        <f>[18]B!AB869</f>
        <v>0</v>
      </c>
      <c r="J368" s="229">
        <f>[18]B!AC869</f>
        <v>0</v>
      </c>
      <c r="K368" s="229">
        <f>[18]B!AD869</f>
        <v>0</v>
      </c>
      <c r="L368" s="229">
        <f>[18]B!AE869</f>
        <v>0</v>
      </c>
      <c r="M368" s="229">
        <f>[18]B!AF869</f>
        <v>0</v>
      </c>
      <c r="N368" s="229">
        <f>[18]B!AG869</f>
        <v>0</v>
      </c>
      <c r="O368" s="229">
        <f>[18]B!AH869</f>
        <v>0</v>
      </c>
      <c r="P368" s="229">
        <f>[18]B!AI869</f>
        <v>0</v>
      </c>
      <c r="Q368" s="229">
        <f>[18]B!AJ869</f>
        <v>0</v>
      </c>
      <c r="R368" s="246"/>
      <c r="U368" s="250"/>
    </row>
    <row r="369" spans="1:24" ht="15" customHeight="1" x14ac:dyDescent="0.15">
      <c r="A369" s="833" t="s">
        <v>530</v>
      </c>
      <c r="B369" s="834"/>
      <c r="C369" s="322">
        <f>SUM(C361+C362+C364+C366+C367+C368)</f>
        <v>0</v>
      </c>
      <c r="D369" s="322">
        <f t="shared" ref="D369:Q369" si="5">SUM(D361+D362+D364+D366+D367+D368)</f>
        <v>0</v>
      </c>
      <c r="E369" s="322">
        <f t="shared" si="5"/>
        <v>0</v>
      </c>
      <c r="F369" s="322">
        <f t="shared" si="5"/>
        <v>0</v>
      </c>
      <c r="G369" s="322">
        <f t="shared" si="5"/>
        <v>0</v>
      </c>
      <c r="H369" s="322">
        <f t="shared" si="5"/>
        <v>0</v>
      </c>
      <c r="I369" s="322">
        <f t="shared" si="5"/>
        <v>0</v>
      </c>
      <c r="J369" s="322">
        <f t="shared" si="5"/>
        <v>0</v>
      </c>
      <c r="K369" s="322">
        <f t="shared" si="5"/>
        <v>0</v>
      </c>
      <c r="L369" s="322">
        <f t="shared" si="5"/>
        <v>0</v>
      </c>
      <c r="M369" s="322">
        <f t="shared" si="5"/>
        <v>0</v>
      </c>
      <c r="N369" s="322">
        <f t="shared" si="5"/>
        <v>0</v>
      </c>
      <c r="O369" s="322">
        <f t="shared" si="5"/>
        <v>0</v>
      </c>
      <c r="P369" s="322">
        <f t="shared" si="5"/>
        <v>22</v>
      </c>
      <c r="Q369" s="322">
        <f t="shared" si="5"/>
        <v>0</v>
      </c>
      <c r="R369" s="246"/>
      <c r="U369" s="250"/>
    </row>
    <row r="370" spans="1:24" s="328" customFormat="1" ht="24.95" customHeight="1" x14ac:dyDescent="0.15">
      <c r="A370" s="323" t="s">
        <v>531</v>
      </c>
      <c r="B370" s="324"/>
      <c r="C370" s="324"/>
      <c r="D370" s="325"/>
      <c r="E370" s="325"/>
      <c r="F370" s="325"/>
      <c r="G370" s="325"/>
      <c r="H370" s="325"/>
      <c r="I370" s="325"/>
      <c r="J370" s="325"/>
      <c r="K370" s="325"/>
      <c r="L370" s="325"/>
      <c r="M370" s="325"/>
      <c r="N370" s="325"/>
      <c r="O370" s="326"/>
      <c r="P370" s="326"/>
      <c r="Q370" s="326"/>
      <c r="R370" s="326"/>
      <c r="S370" s="327"/>
      <c r="X370" s="5"/>
    </row>
    <row r="371" spans="1:24" ht="24" customHeight="1" x14ac:dyDescent="0.15">
      <c r="A371" s="750" t="s">
        <v>532</v>
      </c>
      <c r="B371" s="835"/>
      <c r="C371" s="692" t="s">
        <v>0</v>
      </c>
      <c r="D371" s="836" t="s">
        <v>519</v>
      </c>
      <c r="E371" s="836"/>
      <c r="F371" s="836"/>
      <c r="G371" s="836"/>
      <c r="H371" s="837" t="s">
        <v>498</v>
      </c>
      <c r="I371" s="837"/>
      <c r="J371" s="838"/>
      <c r="K371" s="784" t="s">
        <v>499</v>
      </c>
      <c r="L371" s="784"/>
      <c r="M371" s="784"/>
      <c r="N371" s="785" t="s">
        <v>500</v>
      </c>
      <c r="O371" s="788" t="s">
        <v>501</v>
      </c>
      <c r="P371" s="789"/>
      <c r="Q371" s="751" t="s">
        <v>502</v>
      </c>
      <c r="S371" s="236"/>
    </row>
    <row r="372" spans="1:24" ht="18" customHeight="1" x14ac:dyDescent="0.15">
      <c r="A372" s="750"/>
      <c r="B372" s="835"/>
      <c r="C372" s="693"/>
      <c r="D372" s="754" t="s">
        <v>492</v>
      </c>
      <c r="E372" s="827" t="s">
        <v>504</v>
      </c>
      <c r="F372" s="828"/>
      <c r="G372" s="829" t="s">
        <v>533</v>
      </c>
      <c r="H372" s="759" t="s">
        <v>506</v>
      </c>
      <c r="I372" s="761" t="s">
        <v>507</v>
      </c>
      <c r="J372" s="773" t="s">
        <v>508</v>
      </c>
      <c r="K372" s="775" t="s">
        <v>509</v>
      </c>
      <c r="L372" s="776" t="s">
        <v>510</v>
      </c>
      <c r="M372" s="777" t="s">
        <v>511</v>
      </c>
      <c r="N372" s="786"/>
      <c r="O372" s="778" t="s">
        <v>512</v>
      </c>
      <c r="P372" s="779" t="s">
        <v>513</v>
      </c>
      <c r="Q372" s="752"/>
    </row>
    <row r="373" spans="1:24" ht="18" customHeight="1" x14ac:dyDescent="0.15">
      <c r="A373" s="750"/>
      <c r="B373" s="835"/>
      <c r="C373" s="770"/>
      <c r="D373" s="755"/>
      <c r="E373" s="237" t="s">
        <v>514</v>
      </c>
      <c r="F373" s="238" t="s">
        <v>515</v>
      </c>
      <c r="G373" s="830"/>
      <c r="H373" s="760"/>
      <c r="I373" s="762"/>
      <c r="J373" s="774"/>
      <c r="K373" s="775"/>
      <c r="L373" s="776"/>
      <c r="M373" s="777"/>
      <c r="N373" s="787"/>
      <c r="O373" s="778"/>
      <c r="P373" s="779"/>
      <c r="Q373" s="753"/>
    </row>
    <row r="374" spans="1:24" ht="15" customHeight="1" x14ac:dyDescent="0.15">
      <c r="A374" s="329">
        <v>1901023</v>
      </c>
      <c r="B374" s="330" t="s">
        <v>456</v>
      </c>
      <c r="C374" s="331">
        <f>[18]B!C2101</f>
        <v>0</v>
      </c>
      <c r="D374" s="332">
        <f>[18]B!D2101</f>
        <v>0</v>
      </c>
      <c r="E374" s="332">
        <f>[18]B!E2101</f>
        <v>0</v>
      </c>
      <c r="F374" s="332">
        <f>[18]B!F2101</f>
        <v>0</v>
      </c>
      <c r="G374" s="332">
        <f>[18]B!G2101</f>
        <v>0</v>
      </c>
      <c r="H374" s="332">
        <f>[18]B!AA2101</f>
        <v>0</v>
      </c>
      <c r="I374" s="332">
        <f>[18]B!AB2101</f>
        <v>0</v>
      </c>
      <c r="J374" s="332">
        <f>[18]B!AC2101</f>
        <v>0</v>
      </c>
      <c r="K374" s="332">
        <f>[18]B!AD2101</f>
        <v>0</v>
      </c>
      <c r="L374" s="332">
        <f>[18]B!AE2101</f>
        <v>0</v>
      </c>
      <c r="M374" s="332">
        <f>[18]B!AF2101</f>
        <v>0</v>
      </c>
      <c r="N374" s="332">
        <f>[18]B!AG2101</f>
        <v>0</v>
      </c>
      <c r="O374" s="332">
        <f>[18]B!AH2101</f>
        <v>0</v>
      </c>
      <c r="P374" s="332">
        <f>[18]B!AI2101</f>
        <v>0</v>
      </c>
      <c r="Q374" s="332">
        <f>[18]B!AJ2101</f>
        <v>0</v>
      </c>
      <c r="R374" s="246"/>
    </row>
    <row r="375" spans="1:24" ht="15" customHeight="1" x14ac:dyDescent="0.15">
      <c r="A375" s="333">
        <v>1901024</v>
      </c>
      <c r="B375" s="334" t="s">
        <v>457</v>
      </c>
      <c r="C375" s="332">
        <f>[18]B!C2102</f>
        <v>0</v>
      </c>
      <c r="D375" s="332">
        <f>[18]B!D2102</f>
        <v>0</v>
      </c>
      <c r="E375" s="332">
        <f>[18]B!E2102</f>
        <v>0</v>
      </c>
      <c r="F375" s="332">
        <f>[18]B!F2102</f>
        <v>0</v>
      </c>
      <c r="G375" s="332">
        <f>[18]B!G2102</f>
        <v>0</v>
      </c>
      <c r="H375" s="332">
        <f>[18]B!AA2102</f>
        <v>0</v>
      </c>
      <c r="I375" s="332">
        <f>[18]B!AB2102</f>
        <v>0</v>
      </c>
      <c r="J375" s="332">
        <f>[18]B!AC2102</f>
        <v>0</v>
      </c>
      <c r="K375" s="332">
        <f>[18]B!AD2102</f>
        <v>0</v>
      </c>
      <c r="L375" s="332">
        <f>[18]B!AE2102</f>
        <v>0</v>
      </c>
      <c r="M375" s="332">
        <f>[18]B!AF2102</f>
        <v>0</v>
      </c>
      <c r="N375" s="332">
        <f>[18]B!AG2102</f>
        <v>0</v>
      </c>
      <c r="O375" s="332">
        <f>[18]B!AH2102</f>
        <v>0</v>
      </c>
      <c r="P375" s="332">
        <f>[18]B!AI2102</f>
        <v>0</v>
      </c>
      <c r="Q375" s="332">
        <f>[18]B!AJ2102</f>
        <v>0</v>
      </c>
      <c r="R375" s="246"/>
    </row>
    <row r="376" spans="1:24" ht="15" customHeight="1" x14ac:dyDescent="0.15">
      <c r="A376" s="333">
        <v>1901025</v>
      </c>
      <c r="B376" s="334" t="s">
        <v>534</v>
      </c>
      <c r="C376" s="332">
        <f>[18]B!C2103</f>
        <v>0</v>
      </c>
      <c r="D376" s="332">
        <f>[18]B!D2103</f>
        <v>0</v>
      </c>
      <c r="E376" s="332">
        <f>[18]B!E2103</f>
        <v>0</v>
      </c>
      <c r="F376" s="332">
        <f>[18]B!F2103</f>
        <v>0</v>
      </c>
      <c r="G376" s="332">
        <f>[18]B!G2103</f>
        <v>0</v>
      </c>
      <c r="H376" s="332">
        <f>[18]B!AA2103</f>
        <v>0</v>
      </c>
      <c r="I376" s="332">
        <f>[18]B!AB2103</f>
        <v>0</v>
      </c>
      <c r="J376" s="332">
        <f>[18]B!AC2103</f>
        <v>0</v>
      </c>
      <c r="K376" s="332">
        <f>[18]B!AD2103</f>
        <v>0</v>
      </c>
      <c r="L376" s="332">
        <f>[18]B!AE2103</f>
        <v>0</v>
      </c>
      <c r="M376" s="332">
        <f>[18]B!AF2103</f>
        <v>0</v>
      </c>
      <c r="N376" s="332">
        <f>[18]B!AG2103</f>
        <v>0</v>
      </c>
      <c r="O376" s="332">
        <f>[18]B!AH2103</f>
        <v>0</v>
      </c>
      <c r="P376" s="332">
        <f>[18]B!AI2103</f>
        <v>0</v>
      </c>
      <c r="Q376" s="332">
        <f>[18]B!AJ2103</f>
        <v>0</v>
      </c>
      <c r="R376" s="246"/>
    </row>
    <row r="377" spans="1:24" ht="15" customHeight="1" x14ac:dyDescent="0.15">
      <c r="A377" s="333">
        <v>1901026</v>
      </c>
      <c r="B377" s="334" t="s">
        <v>461</v>
      </c>
      <c r="C377" s="332">
        <f>[18]B!C2104</f>
        <v>0</v>
      </c>
      <c r="D377" s="332">
        <f>[18]B!D2104</f>
        <v>0</v>
      </c>
      <c r="E377" s="332">
        <f>[18]B!E2104</f>
        <v>0</v>
      </c>
      <c r="F377" s="332">
        <f>[18]B!F2104</f>
        <v>0</v>
      </c>
      <c r="G377" s="332">
        <f>[18]B!G2104</f>
        <v>0</v>
      </c>
      <c r="H377" s="332">
        <f>[18]B!AA2104</f>
        <v>0</v>
      </c>
      <c r="I377" s="332">
        <f>[18]B!AB2104</f>
        <v>0</v>
      </c>
      <c r="J377" s="332">
        <f>[18]B!AC2104</f>
        <v>0</v>
      </c>
      <c r="K377" s="332">
        <f>[18]B!AD2104</f>
        <v>0</v>
      </c>
      <c r="L377" s="332">
        <f>[18]B!AE2104</f>
        <v>0</v>
      </c>
      <c r="M377" s="332">
        <f>[18]B!AF2104</f>
        <v>0</v>
      </c>
      <c r="N377" s="332">
        <f>[18]B!AG2104</f>
        <v>0</v>
      </c>
      <c r="O377" s="332">
        <f>[18]B!AH2104</f>
        <v>0</v>
      </c>
      <c r="P377" s="332">
        <f>[18]B!AI2104</f>
        <v>0</v>
      </c>
      <c r="Q377" s="332">
        <f>[18]B!AJ2104</f>
        <v>0</v>
      </c>
      <c r="R377" s="246"/>
    </row>
    <row r="378" spans="1:24" ht="15" customHeight="1" x14ac:dyDescent="0.15">
      <c r="A378" s="333">
        <v>1901126</v>
      </c>
      <c r="B378" s="334" t="s">
        <v>462</v>
      </c>
      <c r="C378" s="332">
        <f>[18]B!C2105</f>
        <v>0</v>
      </c>
      <c r="D378" s="332">
        <f>[18]B!D2105</f>
        <v>0</v>
      </c>
      <c r="E378" s="332">
        <f>[18]B!E2105</f>
        <v>0</v>
      </c>
      <c r="F378" s="332">
        <f>[18]B!F2105</f>
        <v>0</v>
      </c>
      <c r="G378" s="332">
        <f>[18]B!G2105</f>
        <v>0</v>
      </c>
      <c r="H378" s="332">
        <f>[18]B!AA2105</f>
        <v>0</v>
      </c>
      <c r="I378" s="332">
        <f>[18]B!AB2105</f>
        <v>0</v>
      </c>
      <c r="J378" s="332">
        <f>[18]B!AC2105</f>
        <v>0</v>
      </c>
      <c r="K378" s="332">
        <f>[18]B!AD2105</f>
        <v>0</v>
      </c>
      <c r="L378" s="332">
        <f>[18]B!AE2105</f>
        <v>0</v>
      </c>
      <c r="M378" s="332">
        <f>[18]B!AF2105</f>
        <v>0</v>
      </c>
      <c r="N378" s="332">
        <f>[18]B!AG2105</f>
        <v>0</v>
      </c>
      <c r="O378" s="332">
        <f>[18]B!AH2105</f>
        <v>0</v>
      </c>
      <c r="P378" s="332">
        <f>[18]B!AI2105</f>
        <v>0</v>
      </c>
      <c r="Q378" s="332">
        <f>[18]B!AJ2105</f>
        <v>0</v>
      </c>
      <c r="R378" s="246"/>
    </row>
    <row r="379" spans="1:24" ht="15" customHeight="1" x14ac:dyDescent="0.15">
      <c r="A379" s="333">
        <v>1901027</v>
      </c>
      <c r="B379" s="334" t="s">
        <v>535</v>
      </c>
      <c r="C379" s="332">
        <f>[18]B!C2106</f>
        <v>0</v>
      </c>
      <c r="D379" s="332">
        <f>[18]B!D2106</f>
        <v>0</v>
      </c>
      <c r="E379" s="332">
        <f>[18]B!E2106</f>
        <v>0</v>
      </c>
      <c r="F379" s="332">
        <f>[18]B!F2106</f>
        <v>0</v>
      </c>
      <c r="G379" s="332">
        <f>[18]B!G2106</f>
        <v>0</v>
      </c>
      <c r="H379" s="332">
        <f>[18]B!AA2106</f>
        <v>0</v>
      </c>
      <c r="I379" s="332">
        <f>[18]B!AB2106</f>
        <v>0</v>
      </c>
      <c r="J379" s="332">
        <f>[18]B!AC2106</f>
        <v>0</v>
      </c>
      <c r="K379" s="332">
        <f>[18]B!AD2106</f>
        <v>0</v>
      </c>
      <c r="L379" s="332">
        <f>[18]B!AE2106</f>
        <v>0</v>
      </c>
      <c r="M379" s="332">
        <f>[18]B!AF2106</f>
        <v>0</v>
      </c>
      <c r="N379" s="332">
        <f>[18]B!AG2106</f>
        <v>0</v>
      </c>
      <c r="O379" s="332">
        <f>[18]B!AH2106</f>
        <v>0</v>
      </c>
      <c r="P379" s="332">
        <f>[18]B!AI2106</f>
        <v>0</v>
      </c>
      <c r="Q379" s="332">
        <f>[18]B!AJ2106</f>
        <v>0</v>
      </c>
      <c r="R379" s="246"/>
    </row>
    <row r="380" spans="1:24" ht="15" customHeight="1" x14ac:dyDescent="0.15">
      <c r="A380" s="333">
        <v>1901028</v>
      </c>
      <c r="B380" s="334" t="s">
        <v>466</v>
      </c>
      <c r="C380" s="332">
        <f>[18]B!C2107</f>
        <v>0</v>
      </c>
      <c r="D380" s="332">
        <f>[18]B!D2107</f>
        <v>0</v>
      </c>
      <c r="E380" s="332">
        <f>[18]B!E2107</f>
        <v>0</v>
      </c>
      <c r="F380" s="332">
        <f>[18]B!F2107</f>
        <v>0</v>
      </c>
      <c r="G380" s="332">
        <f>[18]B!G2107</f>
        <v>0</v>
      </c>
      <c r="H380" s="332">
        <f>[18]B!AA2107</f>
        <v>0</v>
      </c>
      <c r="I380" s="332">
        <f>[18]B!AB2107</f>
        <v>0</v>
      </c>
      <c r="J380" s="332">
        <f>[18]B!AC2107</f>
        <v>0</v>
      </c>
      <c r="K380" s="332">
        <f>[18]B!AD2107</f>
        <v>0</v>
      </c>
      <c r="L380" s="332">
        <f>[18]B!AE2107</f>
        <v>0</v>
      </c>
      <c r="M380" s="332">
        <f>[18]B!AF2107</f>
        <v>0</v>
      </c>
      <c r="N380" s="332">
        <f>[18]B!AG2107</f>
        <v>0</v>
      </c>
      <c r="O380" s="332">
        <f>[18]B!AH2107</f>
        <v>0</v>
      </c>
      <c r="P380" s="332">
        <f>[18]B!AI2107</f>
        <v>0</v>
      </c>
      <c r="Q380" s="332">
        <f>[18]B!AJ2107</f>
        <v>0</v>
      </c>
      <c r="R380" s="246"/>
    </row>
    <row r="381" spans="1:24" ht="15" customHeight="1" x14ac:dyDescent="0.15">
      <c r="A381" s="335">
        <v>1901029</v>
      </c>
      <c r="B381" s="336" t="s">
        <v>467</v>
      </c>
      <c r="C381" s="337">
        <f>[18]B!C2108</f>
        <v>0</v>
      </c>
      <c r="D381" s="332">
        <f>[18]B!D2108</f>
        <v>0</v>
      </c>
      <c r="E381" s="332">
        <f>[18]B!E2108</f>
        <v>0</v>
      </c>
      <c r="F381" s="332">
        <f>[18]B!F2108</f>
        <v>0</v>
      </c>
      <c r="G381" s="332">
        <f>[18]B!G2108</f>
        <v>0</v>
      </c>
      <c r="H381" s="332">
        <f>[18]B!AA2108</f>
        <v>0</v>
      </c>
      <c r="I381" s="332">
        <f>[18]B!AB2108</f>
        <v>0</v>
      </c>
      <c r="J381" s="332">
        <f>[18]B!AC2108</f>
        <v>0</v>
      </c>
      <c r="K381" s="332">
        <f>[18]B!AD2108</f>
        <v>0</v>
      </c>
      <c r="L381" s="332">
        <f>[18]B!AE2108</f>
        <v>0</v>
      </c>
      <c r="M381" s="332">
        <f>[18]B!AF2108</f>
        <v>0</v>
      </c>
      <c r="N381" s="332">
        <f>[18]B!AG2108</f>
        <v>0</v>
      </c>
      <c r="O381" s="332">
        <f>[18]B!AH2108</f>
        <v>0</v>
      </c>
      <c r="P381" s="332">
        <f>[18]B!AI2108</f>
        <v>0</v>
      </c>
      <c r="Q381" s="332">
        <f>[18]B!AJ2108</f>
        <v>0</v>
      </c>
      <c r="R381" s="246"/>
    </row>
    <row r="382" spans="1:24" s="341" customFormat="1" ht="15" customHeight="1" x14ac:dyDescent="0.15">
      <c r="A382" s="816" t="s">
        <v>0</v>
      </c>
      <c r="B382" s="817"/>
      <c r="C382" s="338">
        <f>SUM(C374:C381)</f>
        <v>0</v>
      </c>
      <c r="D382" s="339">
        <f>SUM(D374:D381)</f>
        <v>0</v>
      </c>
      <c r="E382" s="340">
        <f t="shared" ref="E382:Q382" si="6">SUM(E374:E381)</f>
        <v>0</v>
      </c>
      <c r="F382" s="340">
        <f t="shared" si="6"/>
        <v>0</v>
      </c>
      <c r="G382" s="340">
        <f t="shared" si="6"/>
        <v>0</v>
      </c>
      <c r="H382" s="340">
        <f t="shared" si="6"/>
        <v>0</v>
      </c>
      <c r="I382" s="340">
        <f t="shared" si="6"/>
        <v>0</v>
      </c>
      <c r="J382" s="340">
        <f t="shared" si="6"/>
        <v>0</v>
      </c>
      <c r="K382" s="340">
        <f t="shared" si="6"/>
        <v>0</v>
      </c>
      <c r="L382" s="340">
        <f t="shared" si="6"/>
        <v>0</v>
      </c>
      <c r="M382" s="340">
        <f t="shared" si="6"/>
        <v>0</v>
      </c>
      <c r="N382" s="340">
        <f t="shared" si="6"/>
        <v>0</v>
      </c>
      <c r="O382" s="340">
        <f t="shared" si="6"/>
        <v>0</v>
      </c>
      <c r="P382" s="322">
        <f t="shared" si="6"/>
        <v>0</v>
      </c>
      <c r="Q382" s="322">
        <f t="shared" si="6"/>
        <v>0</v>
      </c>
      <c r="R382" s="246"/>
    </row>
    <row r="383" spans="1:24" ht="24.95" customHeight="1" x14ac:dyDescent="0.15">
      <c r="A383" s="818" t="s">
        <v>536</v>
      </c>
      <c r="B383" s="818"/>
      <c r="C383" s="342"/>
      <c r="D383" s="343"/>
      <c r="E383" s="343"/>
      <c r="F383" s="343"/>
      <c r="G383" s="343"/>
      <c r="H383" s="343"/>
      <c r="I383" s="343"/>
      <c r="J383" s="343"/>
      <c r="K383" s="343"/>
      <c r="L383" s="343"/>
      <c r="M383" s="343"/>
      <c r="N383" s="344"/>
      <c r="O383" s="345"/>
      <c r="P383" s="345"/>
    </row>
    <row r="384" spans="1:24" ht="15" customHeight="1" x14ac:dyDescent="0.15">
      <c r="A384" s="797" t="s">
        <v>537</v>
      </c>
      <c r="B384" s="798"/>
      <c r="C384" s="821" t="s">
        <v>7</v>
      </c>
      <c r="D384" s="763" t="s">
        <v>503</v>
      </c>
      <c r="E384" s="825" t="s">
        <v>538</v>
      </c>
      <c r="F384" s="825"/>
      <c r="G384" s="825"/>
      <c r="H384" s="825"/>
      <c r="I384" s="825"/>
      <c r="J384" s="826"/>
      <c r="K384" s="801" t="s">
        <v>539</v>
      </c>
      <c r="L384" s="804" t="s">
        <v>499</v>
      </c>
      <c r="M384" s="805"/>
      <c r="N384" s="806"/>
      <c r="O384" s="785" t="s">
        <v>500</v>
      </c>
      <c r="P384" s="810" t="s">
        <v>501</v>
      </c>
      <c r="Q384" s="811"/>
      <c r="R384" s="751" t="s">
        <v>502</v>
      </c>
    </row>
    <row r="385" spans="1:18" ht="15" customHeight="1" x14ac:dyDescent="0.15">
      <c r="A385" s="819"/>
      <c r="B385" s="820"/>
      <c r="C385" s="822"/>
      <c r="D385" s="824"/>
      <c r="E385" s="814" t="s">
        <v>540</v>
      </c>
      <c r="F385" s="815"/>
      <c r="G385" s="815"/>
      <c r="H385" s="815" t="s">
        <v>541</v>
      </c>
      <c r="I385" s="815"/>
      <c r="J385" s="815"/>
      <c r="K385" s="802"/>
      <c r="L385" s="807"/>
      <c r="M385" s="808"/>
      <c r="N385" s="809"/>
      <c r="O385" s="786"/>
      <c r="P385" s="812"/>
      <c r="Q385" s="813"/>
      <c r="R385" s="752"/>
    </row>
    <row r="386" spans="1:18" ht="45" customHeight="1" x14ac:dyDescent="0.15">
      <c r="A386" s="799"/>
      <c r="B386" s="800"/>
      <c r="C386" s="823"/>
      <c r="D386" s="764"/>
      <c r="E386" s="346" t="s">
        <v>514</v>
      </c>
      <c r="F386" s="347" t="s">
        <v>515</v>
      </c>
      <c r="G386" s="670" t="s">
        <v>533</v>
      </c>
      <c r="H386" s="346" t="s">
        <v>514</v>
      </c>
      <c r="I386" s="347" t="s">
        <v>515</v>
      </c>
      <c r="J386" s="670" t="s">
        <v>533</v>
      </c>
      <c r="K386" s="803"/>
      <c r="L386" s="349" t="s">
        <v>509</v>
      </c>
      <c r="M386" s="350" t="s">
        <v>510</v>
      </c>
      <c r="N386" s="351" t="s">
        <v>511</v>
      </c>
      <c r="O386" s="787"/>
      <c r="P386" s="352" t="s">
        <v>512</v>
      </c>
      <c r="Q386" s="353" t="s">
        <v>513</v>
      </c>
      <c r="R386" s="753"/>
    </row>
    <row r="387" spans="1:18" ht="15" customHeight="1" x14ac:dyDescent="0.15">
      <c r="A387" s="354" t="s">
        <v>542</v>
      </c>
      <c r="B387" s="355" t="s">
        <v>543</v>
      </c>
      <c r="C387" s="332">
        <f>[18]B!C1125</f>
        <v>5</v>
      </c>
      <c r="D387" s="332">
        <f>[18]B!H1125</f>
        <v>5</v>
      </c>
      <c r="E387" s="332">
        <f>[18]B!I1125</f>
        <v>5</v>
      </c>
      <c r="F387" s="332">
        <f>[18]B!J1125</f>
        <v>0</v>
      </c>
      <c r="G387" s="332">
        <f>[18]B!K1125</f>
        <v>0</v>
      </c>
      <c r="H387" s="332">
        <f>[18]B!L1125</f>
        <v>0</v>
      </c>
      <c r="I387" s="332">
        <f>[18]B!M1125</f>
        <v>0</v>
      </c>
      <c r="J387" s="332">
        <f>[18]B!N1125</f>
        <v>0</v>
      </c>
      <c r="K387" s="356"/>
      <c r="L387" s="332">
        <f>[18]B!AD1125</f>
        <v>0</v>
      </c>
      <c r="M387" s="332">
        <f>[18]B!AE1125</f>
        <v>0</v>
      </c>
      <c r="N387" s="332">
        <f>[18]B!AF1125</f>
        <v>0</v>
      </c>
      <c r="O387" s="332">
        <f>[18]B!AG1125</f>
        <v>0</v>
      </c>
      <c r="P387" s="332">
        <f>[18]B!AH1125</f>
        <v>0</v>
      </c>
      <c r="Q387" s="332">
        <f>[18]B!AI1125</f>
        <v>0</v>
      </c>
      <c r="R387" s="332">
        <f>[18]B!AJ1125</f>
        <v>0</v>
      </c>
    </row>
    <row r="388" spans="1:18" ht="15" customHeight="1" x14ac:dyDescent="0.15">
      <c r="A388" s="357" t="s">
        <v>544</v>
      </c>
      <c r="B388" s="358" t="s">
        <v>545</v>
      </c>
      <c r="C388" s="332">
        <f>[18]B!C1262</f>
        <v>449</v>
      </c>
      <c r="D388" s="332">
        <f>[18]B!H1262</f>
        <v>440</v>
      </c>
      <c r="E388" s="332">
        <f>[18]B!I1262</f>
        <v>427</v>
      </c>
      <c r="F388" s="332">
        <f>[18]B!J1262</f>
        <v>13</v>
      </c>
      <c r="G388" s="332">
        <f>[18]B!K1262</f>
        <v>1</v>
      </c>
      <c r="H388" s="332">
        <f>[18]B!L1262</f>
        <v>7</v>
      </c>
      <c r="I388" s="332">
        <f>[18]B!M1262</f>
        <v>1</v>
      </c>
      <c r="J388" s="332">
        <f>[18]B!N1262</f>
        <v>0</v>
      </c>
      <c r="K388" s="332">
        <v>87</v>
      </c>
      <c r="L388" s="332">
        <f>[18]B!AD1262</f>
        <v>2</v>
      </c>
      <c r="M388" s="332">
        <f>[18]B!AE1262</f>
        <v>0</v>
      </c>
      <c r="N388" s="332">
        <f>[18]B!AF1262</f>
        <v>0</v>
      </c>
      <c r="O388" s="332">
        <f>[18]B!AG1262</f>
        <v>0</v>
      </c>
      <c r="P388" s="332">
        <f>[18]B!AH1262</f>
        <v>4</v>
      </c>
      <c r="Q388" s="332">
        <f>[18]B!AI1262</f>
        <v>351</v>
      </c>
      <c r="R388" s="332">
        <f>[18]B!AJ1262</f>
        <v>15</v>
      </c>
    </row>
    <row r="389" spans="1:18" ht="15" customHeight="1" x14ac:dyDescent="0.15">
      <c r="A389" s="357" t="s">
        <v>112</v>
      </c>
      <c r="B389" s="358" t="s">
        <v>546</v>
      </c>
      <c r="C389" s="332">
        <f>[18]B!C1404</f>
        <v>77</v>
      </c>
      <c r="D389" s="332">
        <f>[18]B!H1404</f>
        <v>70</v>
      </c>
      <c r="E389" s="332">
        <f>[18]B!I1404</f>
        <v>69</v>
      </c>
      <c r="F389" s="332">
        <f>[18]B!J1404</f>
        <v>1</v>
      </c>
      <c r="G389" s="332">
        <f>[18]B!K1404</f>
        <v>3</v>
      </c>
      <c r="H389" s="332">
        <f>[18]B!L1404</f>
        <v>2</v>
      </c>
      <c r="I389" s="332">
        <f>[18]B!M1404</f>
        <v>2</v>
      </c>
      <c r="J389" s="332">
        <f>[18]B!N1404</f>
        <v>0</v>
      </c>
      <c r="K389" s="332">
        <v>19</v>
      </c>
      <c r="L389" s="332">
        <f>[18]B!AD1404</f>
        <v>1</v>
      </c>
      <c r="M389" s="332">
        <f>[18]B!AE1404</f>
        <v>0</v>
      </c>
      <c r="N389" s="332">
        <f>[18]B!AF1404</f>
        <v>0</v>
      </c>
      <c r="O389" s="332">
        <f>[18]B!AG1404</f>
        <v>0</v>
      </c>
      <c r="P389" s="332">
        <f>[18]B!AH1404</f>
        <v>0</v>
      </c>
      <c r="Q389" s="332">
        <f>[18]B!AI1404</f>
        <v>37</v>
      </c>
      <c r="R389" s="332">
        <f>[18]B!AJ1404</f>
        <v>3</v>
      </c>
    </row>
    <row r="390" spans="1:18" ht="15" customHeight="1" x14ac:dyDescent="0.15">
      <c r="A390" s="357" t="s">
        <v>114</v>
      </c>
      <c r="B390" s="358" t="s">
        <v>547</v>
      </c>
      <c r="C390" s="332">
        <f>[18]B!C1468</f>
        <v>5</v>
      </c>
      <c r="D390" s="332">
        <f>[18]B!H1468</f>
        <v>5</v>
      </c>
      <c r="E390" s="332">
        <f>[18]B!I1468</f>
        <v>5</v>
      </c>
      <c r="F390" s="332">
        <f>[18]B!J1468</f>
        <v>0</v>
      </c>
      <c r="G390" s="332">
        <f>[18]B!K1468</f>
        <v>0</v>
      </c>
      <c r="H390" s="332">
        <f>[18]B!L1468</f>
        <v>0</v>
      </c>
      <c r="I390" s="332">
        <f>[18]B!M1468</f>
        <v>0</v>
      </c>
      <c r="J390" s="332">
        <f>[18]B!N1468</f>
        <v>0</v>
      </c>
      <c r="K390" s="332">
        <v>3</v>
      </c>
      <c r="L390" s="332">
        <f>[18]B!AD1468</f>
        <v>0</v>
      </c>
      <c r="M390" s="332">
        <f>[18]B!AE1468</f>
        <v>0</v>
      </c>
      <c r="N390" s="332">
        <f>[18]B!AF1468</f>
        <v>0</v>
      </c>
      <c r="O390" s="332">
        <f>[18]B!AG1468</f>
        <v>0</v>
      </c>
      <c r="P390" s="332">
        <f>[18]B!AH1468</f>
        <v>0</v>
      </c>
      <c r="Q390" s="332">
        <f>[18]B!AI1468</f>
        <v>0</v>
      </c>
      <c r="R390" s="332">
        <f>[18]B!AJ1468</f>
        <v>0</v>
      </c>
    </row>
    <row r="391" spans="1:18" ht="15" customHeight="1" x14ac:dyDescent="0.15">
      <c r="A391" s="357" t="s">
        <v>116</v>
      </c>
      <c r="B391" s="358" t="s">
        <v>548</v>
      </c>
      <c r="C391" s="332">
        <f>[18]B!C1537</f>
        <v>25</v>
      </c>
      <c r="D391" s="332">
        <f>[18]B!H1537</f>
        <v>21</v>
      </c>
      <c r="E391" s="332">
        <f>[18]B!I1537</f>
        <v>21</v>
      </c>
      <c r="F391" s="332">
        <f>[18]B!J1537</f>
        <v>0</v>
      </c>
      <c r="G391" s="332">
        <f>[18]B!K1537</f>
        <v>0</v>
      </c>
      <c r="H391" s="332">
        <f>[18]B!L1537</f>
        <v>4</v>
      </c>
      <c r="I391" s="332">
        <f>[18]B!M1537</f>
        <v>0</v>
      </c>
      <c r="J391" s="332">
        <f>[18]B!N1537</f>
        <v>0</v>
      </c>
      <c r="K391" s="332">
        <v>18</v>
      </c>
      <c r="L391" s="332">
        <f>[18]B!AD1537</f>
        <v>0</v>
      </c>
      <c r="M391" s="332">
        <f>[18]B!AE1537</f>
        <v>0</v>
      </c>
      <c r="N391" s="332">
        <f>[18]B!AF1537</f>
        <v>0</v>
      </c>
      <c r="O391" s="332">
        <f>[18]B!AG1537</f>
        <v>0</v>
      </c>
      <c r="P391" s="332">
        <f>[18]B!AH1537</f>
        <v>0</v>
      </c>
      <c r="Q391" s="332">
        <f>[18]B!AI1537</f>
        <v>0</v>
      </c>
      <c r="R391" s="332">
        <f>[18]B!AJ1537</f>
        <v>0</v>
      </c>
    </row>
    <row r="392" spans="1:18" ht="15" customHeight="1" x14ac:dyDescent="0.15">
      <c r="A392" s="357" t="s">
        <v>549</v>
      </c>
      <c r="B392" s="358" t="s">
        <v>550</v>
      </c>
      <c r="C392" s="332">
        <f>[18]B!C1582</f>
        <v>53</v>
      </c>
      <c r="D392" s="332">
        <f>[18]B!H1582</f>
        <v>46</v>
      </c>
      <c r="E392" s="332">
        <f>[18]B!I1582</f>
        <v>39</v>
      </c>
      <c r="F392" s="332">
        <f>[18]B!J1582</f>
        <v>7</v>
      </c>
      <c r="G392" s="332">
        <f>[18]B!K1582</f>
        <v>3</v>
      </c>
      <c r="H392" s="332">
        <f>[18]B!L1582</f>
        <v>3</v>
      </c>
      <c r="I392" s="332">
        <f>[18]B!M1582</f>
        <v>0</v>
      </c>
      <c r="J392" s="332">
        <f>[18]B!N1582</f>
        <v>1</v>
      </c>
      <c r="K392" s="332">
        <v>52</v>
      </c>
      <c r="L392" s="332">
        <f>[18]B!AD1582</f>
        <v>0</v>
      </c>
      <c r="M392" s="332">
        <f>[18]B!AE1582</f>
        <v>0</v>
      </c>
      <c r="N392" s="332">
        <f>[18]B!AF1582</f>
        <v>1</v>
      </c>
      <c r="O392" s="332">
        <f>[18]B!AG1582</f>
        <v>0</v>
      </c>
      <c r="P392" s="332">
        <f>[18]B!AH1582</f>
        <v>0</v>
      </c>
      <c r="Q392" s="332">
        <f>[18]B!AI1582</f>
        <v>0</v>
      </c>
      <c r="R392" s="332">
        <f>[18]B!AJ1582</f>
        <v>8</v>
      </c>
    </row>
    <row r="393" spans="1:18" ht="15" customHeight="1" x14ac:dyDescent="0.15">
      <c r="A393" s="357" t="s">
        <v>123</v>
      </c>
      <c r="B393" s="358" t="s">
        <v>551</v>
      </c>
      <c r="C393" s="332">
        <f>[18]B!C1800</f>
        <v>8</v>
      </c>
      <c r="D393" s="332">
        <f>[18]B!H1800</f>
        <v>5</v>
      </c>
      <c r="E393" s="332">
        <f>[18]B!I1800</f>
        <v>4</v>
      </c>
      <c r="F393" s="332">
        <f>[18]B!J1800</f>
        <v>1</v>
      </c>
      <c r="G393" s="332">
        <f>[18]B!K1800</f>
        <v>0</v>
      </c>
      <c r="H393" s="332">
        <f>[18]B!L1800</f>
        <v>3</v>
      </c>
      <c r="I393" s="332">
        <f>[18]B!M1800</f>
        <v>0</v>
      </c>
      <c r="J393" s="332">
        <f>[18]B!N1800</f>
        <v>0</v>
      </c>
      <c r="K393" s="332">
        <v>0</v>
      </c>
      <c r="L393" s="332">
        <f>[18]B!AD1800</f>
        <v>0</v>
      </c>
      <c r="M393" s="332">
        <f>[18]B!AE1800</f>
        <v>0</v>
      </c>
      <c r="N393" s="332">
        <f>[18]B!AF1800</f>
        <v>0</v>
      </c>
      <c r="O393" s="332">
        <f>[18]B!AG1800</f>
        <v>0</v>
      </c>
      <c r="P393" s="332">
        <f>[18]B!AH1800</f>
        <v>0</v>
      </c>
      <c r="Q393" s="332">
        <f>[18]B!AI1800</f>
        <v>0</v>
      </c>
      <c r="R393" s="332">
        <f>[18]B!AJ1800</f>
        <v>1</v>
      </c>
    </row>
    <row r="394" spans="1:18" ht="15" customHeight="1" x14ac:dyDescent="0.15">
      <c r="A394" s="357" t="s">
        <v>552</v>
      </c>
      <c r="B394" s="358" t="s">
        <v>553</v>
      </c>
      <c r="C394" s="332">
        <f>[18]B!C1870</f>
        <v>3</v>
      </c>
      <c r="D394" s="332">
        <f>[18]B!H1870</f>
        <v>2</v>
      </c>
      <c r="E394" s="332">
        <f>[18]B!I1870</f>
        <v>2</v>
      </c>
      <c r="F394" s="332">
        <f>[18]B!J1870</f>
        <v>0</v>
      </c>
      <c r="G394" s="332">
        <f>[18]B!K1870</f>
        <v>0</v>
      </c>
      <c r="H394" s="332">
        <f>[18]B!L1870</f>
        <v>1</v>
      </c>
      <c r="I394" s="332">
        <f>[18]B!M1870</f>
        <v>0</v>
      </c>
      <c r="J394" s="332">
        <f>[18]B!N1870</f>
        <v>0</v>
      </c>
      <c r="K394" s="332">
        <v>3</v>
      </c>
      <c r="L394" s="332">
        <f>[18]B!AD1870</f>
        <v>0</v>
      </c>
      <c r="M394" s="332">
        <f>[18]B!AE1870</f>
        <v>0</v>
      </c>
      <c r="N394" s="332">
        <f>[18]B!AF1870</f>
        <v>0</v>
      </c>
      <c r="O394" s="332">
        <f>[18]B!AG1870</f>
        <v>0</v>
      </c>
      <c r="P394" s="332">
        <f>[18]B!AH1870</f>
        <v>0</v>
      </c>
      <c r="Q394" s="332">
        <f>[18]B!AI1870</f>
        <v>0</v>
      </c>
      <c r="R394" s="332">
        <f>[18]B!AJ1870</f>
        <v>0</v>
      </c>
    </row>
    <row r="395" spans="1:18" ht="15" customHeight="1" x14ac:dyDescent="0.15">
      <c r="A395" s="357" t="s">
        <v>554</v>
      </c>
      <c r="B395" s="358" t="s">
        <v>555</v>
      </c>
      <c r="C395" s="332">
        <f>[18]B!C2032</f>
        <v>174</v>
      </c>
      <c r="D395" s="332">
        <f>[18]B!H2032</f>
        <v>149</v>
      </c>
      <c r="E395" s="332">
        <f>[18]B!I2032</f>
        <v>131</v>
      </c>
      <c r="F395" s="332">
        <f>[18]B!J2032</f>
        <v>18</v>
      </c>
      <c r="G395" s="332">
        <f>[18]B!K2032</f>
        <v>4</v>
      </c>
      <c r="H395" s="332">
        <f>[18]B!L2032</f>
        <v>21</v>
      </c>
      <c r="I395" s="332">
        <f>[18]B!M2032</f>
        <v>0</v>
      </c>
      <c r="J395" s="332">
        <f>[18]B!N2032</f>
        <v>0</v>
      </c>
      <c r="K395" s="359"/>
      <c r="L395" s="332">
        <f>[18]B!AD2032</f>
        <v>0</v>
      </c>
      <c r="M395" s="332">
        <f>[18]B!AE2032</f>
        <v>0</v>
      </c>
      <c r="N395" s="332">
        <f>[18]B!AF2032</f>
        <v>0</v>
      </c>
      <c r="O395" s="332">
        <f>[18]B!AG2032</f>
        <v>0</v>
      </c>
      <c r="P395" s="332">
        <f>[18]B!AH2032</f>
        <v>0</v>
      </c>
      <c r="Q395" s="332">
        <f>[18]B!AI2032</f>
        <v>0</v>
      </c>
      <c r="R395" s="332">
        <f>[18]B!AJ2032</f>
        <v>21</v>
      </c>
    </row>
    <row r="396" spans="1:18" ht="15" customHeight="1" x14ac:dyDescent="0.15">
      <c r="A396" s="357" t="s">
        <v>129</v>
      </c>
      <c r="B396" s="358" t="s">
        <v>556</v>
      </c>
      <c r="C396" s="332">
        <f>[18]B!C2071</f>
        <v>9</v>
      </c>
      <c r="D396" s="332">
        <f>[18]B!H2071</f>
        <v>9</v>
      </c>
      <c r="E396" s="332">
        <f>[18]B!I2071</f>
        <v>8</v>
      </c>
      <c r="F396" s="332">
        <f>[18]B!J2071</f>
        <v>1</v>
      </c>
      <c r="G396" s="332">
        <f>[18]B!K2071</f>
        <v>0</v>
      </c>
      <c r="H396" s="332">
        <f>[18]B!L2071</f>
        <v>0</v>
      </c>
      <c r="I396" s="332">
        <f>[18]B!M2071</f>
        <v>0</v>
      </c>
      <c r="J396" s="332">
        <f>[18]B!N2071</f>
        <v>0</v>
      </c>
      <c r="K396" s="332">
        <v>1</v>
      </c>
      <c r="L396" s="332">
        <f>[18]B!AD2071</f>
        <v>0</v>
      </c>
      <c r="M396" s="332">
        <f>[18]B!AE2071</f>
        <v>0</v>
      </c>
      <c r="N396" s="332">
        <f>[18]B!AF2071</f>
        <v>0</v>
      </c>
      <c r="O396" s="332">
        <f>[18]B!AG2071</f>
        <v>0</v>
      </c>
      <c r="P396" s="332">
        <f>[18]B!AH2071</f>
        <v>0</v>
      </c>
      <c r="Q396" s="332">
        <f>[18]B!AI2071</f>
        <v>0</v>
      </c>
      <c r="R396" s="332">
        <f>[18]B!AJ2071</f>
        <v>1</v>
      </c>
    </row>
    <row r="397" spans="1:18" ht="15" customHeight="1" x14ac:dyDescent="0.15">
      <c r="A397" s="357" t="s">
        <v>557</v>
      </c>
      <c r="B397" s="358" t="s">
        <v>558</v>
      </c>
      <c r="C397" s="332">
        <f>[18]B!C2194</f>
        <v>47</v>
      </c>
      <c r="D397" s="332">
        <f>[18]B!H2194</f>
        <v>44</v>
      </c>
      <c r="E397" s="332">
        <f>[18]B!I2194</f>
        <v>32</v>
      </c>
      <c r="F397" s="332">
        <f>[18]B!J2194</f>
        <v>12</v>
      </c>
      <c r="G397" s="332">
        <f>[18]B!K2194</f>
        <v>2</v>
      </c>
      <c r="H397" s="332">
        <f>[18]B!L2194</f>
        <v>1</v>
      </c>
      <c r="I397" s="332">
        <f>[18]B!M2194</f>
        <v>0</v>
      </c>
      <c r="J397" s="332">
        <f>[18]B!N2194</f>
        <v>0</v>
      </c>
      <c r="K397" s="332">
        <v>0</v>
      </c>
      <c r="L397" s="332">
        <f>[18]B!AD2194</f>
        <v>0</v>
      </c>
      <c r="M397" s="332">
        <f>[18]B!AE2194</f>
        <v>0</v>
      </c>
      <c r="N397" s="332">
        <f>[18]B!AF2194</f>
        <v>0</v>
      </c>
      <c r="O397" s="332">
        <f>[18]B!AG2194</f>
        <v>0</v>
      </c>
      <c r="P397" s="332">
        <f>[18]B!AH2194</f>
        <v>0</v>
      </c>
      <c r="Q397" s="332">
        <f>[18]B!AI2194</f>
        <v>0</v>
      </c>
      <c r="R397" s="332">
        <f>[18]B!AJ2194</f>
        <v>12</v>
      </c>
    </row>
    <row r="398" spans="1:18" ht="15" customHeight="1" x14ac:dyDescent="0.15">
      <c r="A398" s="357" t="s">
        <v>559</v>
      </c>
      <c r="B398" s="358" t="s">
        <v>560</v>
      </c>
      <c r="C398" s="332">
        <f>[18]B!C2229</f>
        <v>5</v>
      </c>
      <c r="D398" s="332">
        <f>[18]B!H2229</f>
        <v>4</v>
      </c>
      <c r="E398" s="332">
        <f>[18]B!I2229</f>
        <v>4</v>
      </c>
      <c r="F398" s="332">
        <f>[18]B!J2229</f>
        <v>0</v>
      </c>
      <c r="G398" s="332">
        <f>[18]B!K2229</f>
        <v>0</v>
      </c>
      <c r="H398" s="332">
        <f>[18]B!L2229</f>
        <v>1</v>
      </c>
      <c r="I398" s="332">
        <f>[18]B!M2229</f>
        <v>0</v>
      </c>
      <c r="J398" s="332">
        <f>[18]B!N2229</f>
        <v>0</v>
      </c>
      <c r="K398" s="332">
        <v>0</v>
      </c>
      <c r="L398" s="332">
        <f>[18]B!AD2229</f>
        <v>0</v>
      </c>
      <c r="M398" s="332">
        <f>[18]B!AE2229</f>
        <v>0</v>
      </c>
      <c r="N398" s="332">
        <f>[18]B!AF2229</f>
        <v>1</v>
      </c>
      <c r="O398" s="332">
        <f>[18]B!AG2229</f>
        <v>0</v>
      </c>
      <c r="P398" s="332">
        <f>[18]B!AH2229</f>
        <v>0</v>
      </c>
      <c r="Q398" s="332">
        <f>[18]B!AI2229</f>
        <v>0</v>
      </c>
      <c r="R398" s="332">
        <f>[18]B!AJ2229</f>
        <v>0</v>
      </c>
    </row>
    <row r="399" spans="1:18" ht="15" customHeight="1" x14ac:dyDescent="0.15">
      <c r="A399" s="357" t="s">
        <v>561</v>
      </c>
      <c r="B399" s="358" t="s">
        <v>562</v>
      </c>
      <c r="C399" s="332">
        <f>[18]B!C2264</f>
        <v>63</v>
      </c>
      <c r="D399" s="332">
        <f>[18]B!H2264</f>
        <v>30</v>
      </c>
      <c r="E399" s="332">
        <f>[18]B!I2264</f>
        <v>21</v>
      </c>
      <c r="F399" s="332">
        <f>[18]B!J2264</f>
        <v>9</v>
      </c>
      <c r="G399" s="332">
        <f>[18]B!K2264</f>
        <v>1</v>
      </c>
      <c r="H399" s="332">
        <f>[18]B!L2264</f>
        <v>18</v>
      </c>
      <c r="I399" s="332">
        <f>[18]B!M2264</f>
        <v>14</v>
      </c>
      <c r="J399" s="332">
        <f>[18]B!N2264</f>
        <v>0</v>
      </c>
      <c r="K399" s="332">
        <v>4</v>
      </c>
      <c r="L399" s="332">
        <f>[18]B!AD2264</f>
        <v>0</v>
      </c>
      <c r="M399" s="332">
        <f>[18]B!AE2264</f>
        <v>0</v>
      </c>
      <c r="N399" s="332">
        <f>[18]B!AF2264</f>
        <v>0</v>
      </c>
      <c r="O399" s="332">
        <f>[18]B!AG2264</f>
        <v>0</v>
      </c>
      <c r="P399" s="332">
        <f>[18]B!AH2264</f>
        <v>0</v>
      </c>
      <c r="Q399" s="332">
        <f>[18]B!AI2264</f>
        <v>0</v>
      </c>
      <c r="R399" s="332">
        <f>[18]B!AJ2264</f>
        <v>9</v>
      </c>
    </row>
    <row r="400" spans="1:18" ht="15" customHeight="1" x14ac:dyDescent="0.15">
      <c r="A400" s="360" t="s">
        <v>563</v>
      </c>
      <c r="B400" s="358" t="s">
        <v>564</v>
      </c>
      <c r="C400" s="361">
        <f t="shared" ref="C400:J400" si="7">SUM(C401:C403)</f>
        <v>101</v>
      </c>
      <c r="D400" s="361">
        <f t="shared" si="7"/>
        <v>101</v>
      </c>
      <c r="E400" s="361">
        <f t="shared" si="7"/>
        <v>41</v>
      </c>
      <c r="F400" s="361">
        <f t="shared" si="7"/>
        <v>60</v>
      </c>
      <c r="G400" s="361">
        <f t="shared" si="7"/>
        <v>0</v>
      </c>
      <c r="H400" s="361">
        <f t="shared" si="7"/>
        <v>0</v>
      </c>
      <c r="I400" s="361">
        <f t="shared" si="7"/>
        <v>0</v>
      </c>
      <c r="J400" s="361">
        <f t="shared" si="7"/>
        <v>0</v>
      </c>
      <c r="K400" s="359"/>
      <c r="L400" s="361">
        <f t="shared" ref="L400:R400" si="8">SUM(L401:L403)</f>
        <v>0</v>
      </c>
      <c r="M400" s="361">
        <f t="shared" si="8"/>
        <v>0</v>
      </c>
      <c r="N400" s="361">
        <f t="shared" si="8"/>
        <v>0</v>
      </c>
      <c r="O400" s="361">
        <f t="shared" si="8"/>
        <v>0</v>
      </c>
      <c r="P400" s="361">
        <f t="shared" si="8"/>
        <v>0</v>
      </c>
      <c r="Q400" s="361">
        <f t="shared" si="8"/>
        <v>0</v>
      </c>
      <c r="R400" s="361">
        <f t="shared" si="8"/>
        <v>55</v>
      </c>
    </row>
    <row r="401" spans="1:28" ht="15" customHeight="1" x14ac:dyDescent="0.15">
      <c r="A401" s="362"/>
      <c r="B401" s="120" t="s">
        <v>185</v>
      </c>
      <c r="C401" s="363"/>
      <c r="D401" s="363"/>
      <c r="E401" s="363"/>
      <c r="F401" s="363"/>
      <c r="G401" s="363"/>
      <c r="H401" s="363"/>
      <c r="I401" s="363"/>
      <c r="J401" s="363"/>
      <c r="K401" s="359"/>
      <c r="L401" s="363"/>
      <c r="M401" s="363"/>
      <c r="N401" s="363"/>
      <c r="O401" s="363"/>
      <c r="P401" s="363"/>
      <c r="Q401" s="363"/>
      <c r="R401" s="363"/>
    </row>
    <row r="402" spans="1:28" ht="15" customHeight="1" x14ac:dyDescent="0.15">
      <c r="A402" s="362"/>
      <c r="B402" s="120" t="s">
        <v>186</v>
      </c>
      <c r="C402" s="363"/>
      <c r="D402" s="363"/>
      <c r="E402" s="363"/>
      <c r="F402" s="363"/>
      <c r="G402" s="363"/>
      <c r="H402" s="363"/>
      <c r="I402" s="363"/>
      <c r="J402" s="363"/>
      <c r="K402" s="359"/>
      <c r="L402" s="363"/>
      <c r="M402" s="363"/>
      <c r="N402" s="363"/>
      <c r="O402" s="363"/>
      <c r="P402" s="363"/>
      <c r="Q402" s="363"/>
      <c r="R402" s="363"/>
    </row>
    <row r="403" spans="1:28" ht="15" customHeight="1" x14ac:dyDescent="0.15">
      <c r="A403" s="362"/>
      <c r="B403" s="120" t="s">
        <v>187</v>
      </c>
      <c r="C403" s="361">
        <f>[18]B!C2272</f>
        <v>101</v>
      </c>
      <c r="D403" s="361">
        <f>[18]B!H2272</f>
        <v>101</v>
      </c>
      <c r="E403" s="361">
        <f>[18]B!I2272</f>
        <v>41</v>
      </c>
      <c r="F403" s="361">
        <f>[18]B!J2272</f>
        <v>60</v>
      </c>
      <c r="G403" s="361">
        <f>[18]B!K2272</f>
        <v>0</v>
      </c>
      <c r="H403" s="361">
        <f>[18]B!L2272</f>
        <v>0</v>
      </c>
      <c r="I403" s="361">
        <f>[18]B!M2272</f>
        <v>0</v>
      </c>
      <c r="J403" s="361">
        <f>[18]B!N2272</f>
        <v>0</v>
      </c>
      <c r="K403" s="359"/>
      <c r="L403" s="361">
        <f>[18]B!AD2272</f>
        <v>0</v>
      </c>
      <c r="M403" s="361">
        <f>[18]B!AE2272</f>
        <v>0</v>
      </c>
      <c r="N403" s="361">
        <f>[18]B!AF2272</f>
        <v>0</v>
      </c>
      <c r="O403" s="361">
        <f>[18]B!AG2272</f>
        <v>0</v>
      </c>
      <c r="P403" s="361">
        <f>[18]B!AH2272</f>
        <v>0</v>
      </c>
      <c r="Q403" s="361">
        <f>[18]B!AI2272</f>
        <v>0</v>
      </c>
      <c r="R403" s="361">
        <f>[18]B!AJ2272</f>
        <v>55</v>
      </c>
    </row>
    <row r="404" spans="1:28" ht="15" customHeight="1" x14ac:dyDescent="0.15">
      <c r="A404" s="357" t="s">
        <v>565</v>
      </c>
      <c r="B404" s="358" t="s">
        <v>566</v>
      </c>
      <c r="C404" s="332">
        <f>[18]B!C2505</f>
        <v>95</v>
      </c>
      <c r="D404" s="332">
        <f>[18]B!H2505</f>
        <v>86</v>
      </c>
      <c r="E404" s="332">
        <f>[18]B!I2505</f>
        <v>77</v>
      </c>
      <c r="F404" s="332">
        <f>[18]B!J2505</f>
        <v>9</v>
      </c>
      <c r="G404" s="332">
        <f>[18]B!K2505</f>
        <v>3</v>
      </c>
      <c r="H404" s="332">
        <f>[18]B!L2505</f>
        <v>6</v>
      </c>
      <c r="I404" s="332">
        <f>[18]B!M2505</f>
        <v>0</v>
      </c>
      <c r="J404" s="332">
        <f>[18]B!N2505</f>
        <v>0</v>
      </c>
      <c r="K404" s="332">
        <v>6</v>
      </c>
      <c r="L404" s="332">
        <f>[18]B!AD2505</f>
        <v>0</v>
      </c>
      <c r="M404" s="332">
        <f>[18]B!AE2505</f>
        <v>0</v>
      </c>
      <c r="N404" s="332">
        <f>[18]B!AF2505</f>
        <v>0</v>
      </c>
      <c r="O404" s="332">
        <f>[18]B!AG2505</f>
        <v>0</v>
      </c>
      <c r="P404" s="332">
        <f>[18]B!AH2505</f>
        <v>0</v>
      </c>
      <c r="Q404" s="332">
        <f>[18]B!AI2505</f>
        <v>1</v>
      </c>
      <c r="R404" s="332">
        <f>[18]B!AJ2505</f>
        <v>12</v>
      </c>
    </row>
    <row r="405" spans="1:28" ht="15" customHeight="1" x14ac:dyDescent="0.15">
      <c r="A405" s="357" t="s">
        <v>567</v>
      </c>
      <c r="B405" s="358" t="s">
        <v>568</v>
      </c>
      <c r="C405" s="332">
        <f>[18]B!C2688+[18]B!C2661</f>
        <v>58</v>
      </c>
      <c r="D405" s="332">
        <f>[18]B!H2688-[18]B!H2684-[18]B!H2685+[18]B!H2661</f>
        <v>57</v>
      </c>
      <c r="E405" s="332">
        <f>[18]B!I2688-[18]B!I2684-[18]B!I2685+[18]B!I2661</f>
        <v>56</v>
      </c>
      <c r="F405" s="332">
        <f>[18]B!J2688-[18]B!J2684-[18]B!J2685+[18]B!J2661</f>
        <v>1</v>
      </c>
      <c r="G405" s="332">
        <f>[18]B!K2688-[18]B!K2684-[18]B!K2685+[18]B!K2661</f>
        <v>0</v>
      </c>
      <c r="H405" s="332">
        <f>[18]B!L2688-[18]B!L2684-[18]B!L2685+[18]B!L2661</f>
        <v>1</v>
      </c>
      <c r="I405" s="332">
        <f>[18]B!M2688-[18]B!M2684-[18]B!M2685+[18]B!M2661</f>
        <v>0</v>
      </c>
      <c r="J405" s="332">
        <f>[18]B!N2688-[18]B!N2684-[18]B!N2685+[18]B!N2661</f>
        <v>0</v>
      </c>
      <c r="K405" s="332">
        <v>58</v>
      </c>
      <c r="L405" s="332">
        <f>[18]B!AD2688-[18]B!AD2684-[18]B!AD2685+[18]B!AD2661</f>
        <v>0</v>
      </c>
      <c r="M405" s="332">
        <f>[18]B!AE2688-[18]B!AE2684-[18]B!AE2685+[18]B!AE2661</f>
        <v>0</v>
      </c>
      <c r="N405" s="332">
        <f>[18]B!AF2688-[18]B!AF2684-[18]B!AF2685+[18]B!AF2661</f>
        <v>0</v>
      </c>
      <c r="O405" s="332">
        <f>[18]B!AG2688-[18]B!AG2684-[18]B!AG2685+[18]B!AG2661</f>
        <v>0</v>
      </c>
      <c r="P405" s="332">
        <f>[18]B!AH2688-[18]B!AH2684-[18]B!AH2685+[18]B!AH2661</f>
        <v>0</v>
      </c>
      <c r="Q405" s="332">
        <f>[18]B!AI2688-[18]B!AI2684-[18]B!AI2685+[18]B!AI2661</f>
        <v>0</v>
      </c>
      <c r="R405" s="332">
        <f>[18]B!AJ2688-[18]B!AJ2684-[18]B!AJ2685+[18]B!AJ2661</f>
        <v>1</v>
      </c>
    </row>
    <row r="406" spans="1:28" ht="15" customHeight="1" x14ac:dyDescent="0.15">
      <c r="A406" s="364" t="s">
        <v>567</v>
      </c>
      <c r="B406" s="365" t="s">
        <v>569</v>
      </c>
      <c r="C406" s="366">
        <f>[18]B!C2517</f>
        <v>9</v>
      </c>
      <c r="D406" s="332">
        <f>[18]B!H2517</f>
        <v>9</v>
      </c>
      <c r="E406" s="366">
        <f>[18]B!I2517</f>
        <v>9</v>
      </c>
      <c r="F406" s="366">
        <f>[18]B!J2517</f>
        <v>0</v>
      </c>
      <c r="G406" s="366">
        <f>[18]B!K2517</f>
        <v>0</v>
      </c>
      <c r="H406" s="366">
        <f>[18]B!L2517</f>
        <v>0</v>
      </c>
      <c r="I406" s="366">
        <f>[18]B!M2517</f>
        <v>0</v>
      </c>
      <c r="J406" s="366">
        <f>[18]B!N2517</f>
        <v>0</v>
      </c>
      <c r="K406" s="367"/>
      <c r="L406" s="366">
        <f>[18]B!AD2517</f>
        <v>0</v>
      </c>
      <c r="M406" s="366">
        <f>[18]B!AE2517</f>
        <v>0</v>
      </c>
      <c r="N406" s="366">
        <f>[18]B!AF2517</f>
        <v>0</v>
      </c>
      <c r="O406" s="366">
        <f>[18]B!AG2517</f>
        <v>0</v>
      </c>
      <c r="P406" s="366">
        <f>[18]B!AH2517</f>
        <v>0</v>
      </c>
      <c r="Q406" s="366">
        <f>[18]B!AI2517</f>
        <v>0</v>
      </c>
      <c r="R406" s="366">
        <f>[18]B!AJ2517</f>
        <v>0</v>
      </c>
    </row>
    <row r="407" spans="1:28" s="3" customFormat="1" ht="15" customHeight="1" x14ac:dyDescent="0.15">
      <c r="A407" s="750" t="s">
        <v>570</v>
      </c>
      <c r="B407" s="750"/>
      <c r="C407" s="338">
        <f t="shared" ref="C407:J407" si="9">SUM(C387:C400)+C404+C405+C406</f>
        <v>1186</v>
      </c>
      <c r="D407" s="338">
        <f t="shared" si="9"/>
        <v>1083</v>
      </c>
      <c r="E407" s="338">
        <f t="shared" si="9"/>
        <v>951</v>
      </c>
      <c r="F407" s="338">
        <f t="shared" si="9"/>
        <v>132</v>
      </c>
      <c r="G407" s="338">
        <f t="shared" si="9"/>
        <v>17</v>
      </c>
      <c r="H407" s="338">
        <f t="shared" si="9"/>
        <v>68</v>
      </c>
      <c r="I407" s="338">
        <f t="shared" si="9"/>
        <v>17</v>
      </c>
      <c r="J407" s="338">
        <f t="shared" si="9"/>
        <v>1</v>
      </c>
      <c r="K407" s="338">
        <f>SUM(K388:K394)+K404+K405+K396+K397+K398+K399</f>
        <v>251</v>
      </c>
      <c r="L407" s="338">
        <f t="shared" ref="L407:R407" si="10">SUM(L387:L400)+L404+L405+L406</f>
        <v>3</v>
      </c>
      <c r="M407" s="338">
        <f t="shared" si="10"/>
        <v>0</v>
      </c>
      <c r="N407" s="338">
        <f t="shared" si="10"/>
        <v>2</v>
      </c>
      <c r="O407" s="338">
        <f t="shared" si="10"/>
        <v>0</v>
      </c>
      <c r="P407" s="338">
        <f t="shared" si="10"/>
        <v>4</v>
      </c>
      <c r="Q407" s="338">
        <f t="shared" si="10"/>
        <v>389</v>
      </c>
      <c r="R407" s="338">
        <f t="shared" si="10"/>
        <v>138</v>
      </c>
    </row>
    <row r="408" spans="1:28" ht="24.95" customHeight="1" x14ac:dyDescent="0.15">
      <c r="A408" s="796" t="s">
        <v>571</v>
      </c>
      <c r="B408" s="796"/>
      <c r="C408" s="796"/>
      <c r="D408" s="796"/>
      <c r="E408" s="796"/>
      <c r="F408" s="796"/>
      <c r="I408" s="368"/>
    </row>
    <row r="409" spans="1:28" ht="42" customHeight="1" x14ac:dyDescent="0.15">
      <c r="A409" s="797" t="s">
        <v>572</v>
      </c>
      <c r="B409" s="798"/>
      <c r="C409" s="692" t="s">
        <v>0</v>
      </c>
      <c r="D409" s="692" t="s">
        <v>573</v>
      </c>
      <c r="E409" s="785" t="s">
        <v>574</v>
      </c>
      <c r="F409" s="785" t="s">
        <v>575</v>
      </c>
      <c r="G409" s="352" t="s">
        <v>576</v>
      </c>
      <c r="H409" s="352" t="s">
        <v>577</v>
      </c>
      <c r="I409" s="352" t="s">
        <v>578</v>
      </c>
      <c r="J409" s="369" t="s">
        <v>578</v>
      </c>
    </row>
    <row r="410" spans="1:28" ht="32.25" customHeight="1" x14ac:dyDescent="0.15">
      <c r="A410" s="799"/>
      <c r="B410" s="800"/>
      <c r="C410" s="770"/>
      <c r="D410" s="770"/>
      <c r="E410" s="787"/>
      <c r="F410" s="787"/>
      <c r="G410" s="370" t="s">
        <v>574</v>
      </c>
      <c r="H410" s="370" t="s">
        <v>575</v>
      </c>
      <c r="I410" s="370" t="s">
        <v>574</v>
      </c>
      <c r="J410" s="371" t="s">
        <v>575</v>
      </c>
    </row>
    <row r="411" spans="1:28" ht="15" customHeight="1" x14ac:dyDescent="0.15">
      <c r="A411" s="790" t="s">
        <v>579</v>
      </c>
      <c r="B411" s="791"/>
      <c r="C411" s="372">
        <f>SUM(E411,F411)</f>
        <v>270</v>
      </c>
      <c r="D411" s="373">
        <v>156</v>
      </c>
      <c r="E411" s="374">
        <f>SUM([18]B!P1125,[18]B!P1262,[18]B!P1404,[18]B!P1468,[18]B!P1537,[18]B!P1582,[18]B!P1787,[18]B!P1799,[18]B!P1870,[18]B!P2032,[18]B!P2071,[18]B!P2194,[18]B!P2229,[18]B!P2264,[18]B!P2275,[18]B!P2512,[18]B!P2517,[18]B!P2662,[18]B!P2688)</f>
        <v>42</v>
      </c>
      <c r="F411" s="374">
        <f>SUM([18]B!Q1125,[18]B!Q1262,[18]B!Q1404,[18]B!Q1468,[18]B!Q1537,[18]B!Q1582,[18]B!Q1787,[18]B!Q1799,[18]B!Q1870,[18]B!Q2032,[18]B!Q2071,[18]B!Q2194,[18]B!Q2229,[18]B!Q2264,[18]B!Q2275,[18]B!Q2512,[18]B!Q2517,[18]B!Q2662,[18]B!Q2688)</f>
        <v>228</v>
      </c>
      <c r="G411" s="373"/>
      <c r="H411" s="375"/>
      <c r="I411" s="375"/>
      <c r="J411" s="376"/>
      <c r="K411" s="305" t="str">
        <f>AA411</f>
        <v/>
      </c>
      <c r="AA411" s="377" t="str">
        <f>IF(C411&lt;D411,"Beneficiarios MAI no puede ser mayor al TOTAL","")</f>
        <v/>
      </c>
      <c r="AB411" s="377">
        <f>IF(C411&lt;D411,1,0)</f>
        <v>0</v>
      </c>
    </row>
    <row r="412" spans="1:28" ht="15" customHeight="1" x14ac:dyDescent="0.15">
      <c r="A412" s="792" t="s">
        <v>580</v>
      </c>
      <c r="B412" s="793"/>
      <c r="C412" s="378">
        <f>SUM(E412,F412)</f>
        <v>427</v>
      </c>
      <c r="D412" s="379">
        <v>412</v>
      </c>
      <c r="E412" s="380">
        <f>SUM([18]B!S1125,[18]B!S1262,[18]B!S1404,[18]B!S1468,[18]B!S1537,[18]B!S1582,[18]B!S1787,[18]B!S1799,[18]B!S1870,[18]B!S2032,[18]B!S2071,[18]B!S2194,[18]B!S2229,[18]B!S2264,[18]B!S2275,[18]B!S2512,[18]B!S2517,[18]B!S2662,[18]B!S2688)</f>
        <v>28</v>
      </c>
      <c r="F412" s="380">
        <f>SUM([18]B!T1125,[18]B!T1262,[18]B!T1404,[18]B!T1468,[18]B!T1537,[18]B!T1582,[18]B!T1787,[18]B!T1799,[18]B!T1870,[18]B!T2032,[18]B!T2071,[18]B!T2194,[18]B!T2229,[18]B!T2264,[18]B!T2275,[18]B!T2512,[18]B!T2517,[18]B!T2662,[18]B!T2688)</f>
        <v>399</v>
      </c>
      <c r="G412" s="379"/>
      <c r="H412" s="381"/>
      <c r="I412" s="381"/>
      <c r="J412" s="381"/>
      <c r="K412" s="305" t="str">
        <f>AA412</f>
        <v/>
      </c>
      <c r="AA412" s="377" t="str">
        <f>IF(C412&lt;D412,"Beneficiarios MAI no puede ser mayor al TOTAL","")</f>
        <v/>
      </c>
      <c r="AB412" s="377">
        <f>IF(C412&lt;D412,1,0)</f>
        <v>0</v>
      </c>
    </row>
    <row r="413" spans="1:28" ht="15" customHeight="1" x14ac:dyDescent="0.15">
      <c r="A413" s="794" t="s">
        <v>581</v>
      </c>
      <c r="B413" s="382" t="s">
        <v>582</v>
      </c>
      <c r="C413" s="372">
        <f>SUM(E413,F413)</f>
        <v>236</v>
      </c>
      <c r="D413" s="373">
        <v>222</v>
      </c>
      <c r="E413" s="374">
        <f>SUM([18]B!Y1125,[18]B!Y1262,[18]B!Y1404,[18]B!Y1468,[18]B!Y1537,[18]B!Y1582,[18]B!Y1787,[18]B!Y1799,[18]B!Y1870,[18]B!Y2032,[18]B!Y2071,[18]B!Y2194,[18]B!Y2229,[18]B!Y2264,[18]B!Y2275,[18]B!Y2512,[18]B!Y2517,[18]B!Y2662,[18]B!Y2688)</f>
        <v>29</v>
      </c>
      <c r="F413" s="374">
        <f>SUM([18]B!Z1125,[18]B!Z1262,[18]B!Z1404,[18]B!Z1468,[18]B!Z1537,[18]B!Z1582,[18]B!Z1787,[18]B!Z1799,[18]B!Z1870,[18]B!Z2032,[18]B!Z2071,[18]B!Z2194,[18]B!Z2229,[18]B!Z2264,[18]B!Z2275,[18]B!Z2512,[18]B!Z2517,[18]B!Z2662,[18]B!Z2688)</f>
        <v>207</v>
      </c>
      <c r="G413" s="373"/>
      <c r="H413" s="375"/>
      <c r="I413" s="375"/>
      <c r="J413" s="375"/>
      <c r="K413" s="305" t="str">
        <f>AA413</f>
        <v/>
      </c>
      <c r="AA413" s="377" t="str">
        <f>IF(C413&lt;D413,"Beneficiarios MAI no puede ser mayor al TOTAL","")</f>
        <v/>
      </c>
      <c r="AB413" s="377">
        <f>IF(C413&lt;D413,1,0)</f>
        <v>0</v>
      </c>
    </row>
    <row r="414" spans="1:28" ht="15" customHeight="1" x14ac:dyDescent="0.15">
      <c r="A414" s="795"/>
      <c r="B414" s="383" t="s">
        <v>583</v>
      </c>
      <c r="C414" s="384">
        <f>SUM(E414,F414)</f>
        <v>2</v>
      </c>
      <c r="D414" s="385">
        <v>2</v>
      </c>
      <c r="E414" s="386">
        <f>SUM([18]B!V1125,[18]B!V1262,[18]B!V1404,[18]B!V1468,[18]B!V1537,[18]B!V1582,[18]B!V1787,[18]B!V1799,[18]B!V1870,[18]B!V2032,[18]B!V2071,[18]B!V2194,[18]B!V2229,[18]B!V2264,[18]B!V2275,[18]B!V2512,[18]B!V2517,[18]B!V2662,[18]B!V2688)</f>
        <v>0</v>
      </c>
      <c r="F414" s="386">
        <f>SUM([18]B!W1125,[18]B!W1262,[18]B!W1404,[18]B!W1468,[18]B!W1537,[18]B!W1582,[18]B!W1787,[18]B!W1799,[18]B!W1870,[18]B!W2032,[18]B!W2071,[18]B!W2194,[18]B!W2229,[18]B!W2264,[18]B!W2275,[18]B!W2512,[18]B!W2517,[18]B!W2662,[18]B!W2688)</f>
        <v>2</v>
      </c>
      <c r="G414" s="385"/>
      <c r="H414" s="387"/>
      <c r="I414" s="387"/>
      <c r="J414" s="387"/>
      <c r="K414" s="305" t="str">
        <f>AA414</f>
        <v/>
      </c>
      <c r="AA414" s="377" t="str">
        <f>IF(C414&lt;D414,"Beneficiarios MAI no puede ser mayor al TOTAL","")</f>
        <v/>
      </c>
      <c r="AB414" s="377">
        <f>IF(C414&lt;D414,1,0)</f>
        <v>0</v>
      </c>
    </row>
    <row r="415" spans="1:28" ht="24.95" customHeight="1" x14ac:dyDescent="0.15">
      <c r="A415" s="796" t="s">
        <v>584</v>
      </c>
      <c r="B415" s="796"/>
      <c r="C415" s="388"/>
      <c r="D415" s="388"/>
      <c r="E415" s="389"/>
      <c r="F415" s="389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5"/>
    </row>
    <row r="416" spans="1:28" ht="29.25" customHeight="1" x14ac:dyDescent="0.15">
      <c r="A416" s="734" t="s">
        <v>585</v>
      </c>
      <c r="B416" s="735"/>
      <c r="C416" s="692" t="s">
        <v>7</v>
      </c>
      <c r="D416" s="763" t="s">
        <v>8</v>
      </c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5"/>
    </row>
    <row r="417" spans="1:18" ht="20.25" customHeight="1" x14ac:dyDescent="0.15">
      <c r="A417" s="736"/>
      <c r="B417" s="737"/>
      <c r="C417" s="770"/>
      <c r="D417" s="76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5"/>
    </row>
    <row r="418" spans="1:18" ht="15" customHeight="1" x14ac:dyDescent="0.15">
      <c r="A418" s="765" t="s">
        <v>586</v>
      </c>
      <c r="B418" s="766"/>
      <c r="C418" s="390">
        <f>[18]B!C2509</f>
        <v>3</v>
      </c>
      <c r="D418" s="391">
        <f>[18]B!H2509</f>
        <v>3</v>
      </c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5"/>
    </row>
    <row r="419" spans="1:18" ht="15" customHeight="1" x14ac:dyDescent="0.15">
      <c r="A419" s="767" t="s">
        <v>587</v>
      </c>
      <c r="B419" s="767"/>
      <c r="C419" s="392">
        <f>[18]B!C2510+[18]B!C2508</f>
        <v>3</v>
      </c>
      <c r="D419" s="393">
        <f>[18]B!H2510+[18]B!H2508</f>
        <v>3</v>
      </c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5"/>
    </row>
    <row r="420" spans="1:18" ht="24.95" customHeight="1" x14ac:dyDescent="0.15">
      <c r="A420" s="768" t="s">
        <v>588</v>
      </c>
      <c r="B420" s="768"/>
      <c r="C420" s="394"/>
      <c r="D420" s="395"/>
      <c r="E420" s="395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5"/>
    </row>
    <row r="421" spans="1:18" ht="15" customHeight="1" x14ac:dyDescent="0.15">
      <c r="A421" s="769" t="s">
        <v>518</v>
      </c>
      <c r="B421" s="769"/>
      <c r="C421" s="692" t="s">
        <v>0</v>
      </c>
      <c r="D421" s="771" t="s">
        <v>519</v>
      </c>
      <c r="E421" s="772"/>
      <c r="F421" s="772"/>
      <c r="G421" s="772"/>
      <c r="H421" s="780" t="s">
        <v>498</v>
      </c>
      <c r="I421" s="781"/>
      <c r="J421" s="782"/>
      <c r="K421" s="783" t="s">
        <v>499</v>
      </c>
      <c r="L421" s="784"/>
      <c r="M421" s="784"/>
      <c r="N421" s="785" t="s">
        <v>500</v>
      </c>
      <c r="O421" s="788" t="s">
        <v>501</v>
      </c>
      <c r="P421" s="789"/>
      <c r="Q421" s="751" t="s">
        <v>502</v>
      </c>
    </row>
    <row r="422" spans="1:18" s="106" customFormat="1" ht="32.25" customHeight="1" x14ac:dyDescent="0.15">
      <c r="A422" s="769"/>
      <c r="B422" s="769"/>
      <c r="C422" s="693"/>
      <c r="D422" s="754" t="s">
        <v>503</v>
      </c>
      <c r="E422" s="756" t="s">
        <v>504</v>
      </c>
      <c r="F422" s="756"/>
      <c r="G422" s="757" t="s">
        <v>533</v>
      </c>
      <c r="H422" s="759" t="s">
        <v>506</v>
      </c>
      <c r="I422" s="761" t="s">
        <v>507</v>
      </c>
      <c r="J422" s="773" t="s">
        <v>508</v>
      </c>
      <c r="K422" s="775" t="s">
        <v>589</v>
      </c>
      <c r="L422" s="776" t="s">
        <v>510</v>
      </c>
      <c r="M422" s="777" t="s">
        <v>511</v>
      </c>
      <c r="N422" s="786"/>
      <c r="O422" s="778" t="s">
        <v>512</v>
      </c>
      <c r="P422" s="779" t="s">
        <v>513</v>
      </c>
      <c r="Q422" s="752"/>
    </row>
    <row r="423" spans="1:18" s="106" customFormat="1" ht="20.25" customHeight="1" x14ac:dyDescent="0.15">
      <c r="A423" s="769"/>
      <c r="B423" s="769"/>
      <c r="C423" s="770"/>
      <c r="D423" s="755"/>
      <c r="E423" s="237" t="s">
        <v>514</v>
      </c>
      <c r="F423" s="238" t="s">
        <v>515</v>
      </c>
      <c r="G423" s="758"/>
      <c r="H423" s="760"/>
      <c r="I423" s="762"/>
      <c r="J423" s="774"/>
      <c r="K423" s="775"/>
      <c r="L423" s="776"/>
      <c r="M423" s="777"/>
      <c r="N423" s="787"/>
      <c r="O423" s="778"/>
      <c r="P423" s="779"/>
      <c r="Q423" s="753"/>
    </row>
    <row r="424" spans="1:18" ht="15" customHeight="1" x14ac:dyDescent="0.15">
      <c r="A424" s="717" t="s">
        <v>590</v>
      </c>
      <c r="B424" s="396" t="s">
        <v>591</v>
      </c>
      <c r="C424" s="397">
        <f>[18]B!C999</f>
        <v>3</v>
      </c>
      <c r="D424" s="398">
        <f>[18]B!D999</f>
        <v>3</v>
      </c>
      <c r="E424" s="398">
        <f>[18]B!E999</f>
        <v>3</v>
      </c>
      <c r="F424" s="398">
        <f>[18]B!F999</f>
        <v>0</v>
      </c>
      <c r="G424" s="398">
        <f>[18]B!G999</f>
        <v>0</v>
      </c>
      <c r="H424" s="399">
        <f>[18]B!AA999</f>
        <v>3</v>
      </c>
      <c r="I424" s="399">
        <f>[18]B!AB999</f>
        <v>0</v>
      </c>
      <c r="J424" s="399">
        <f>[18]B!AC999</f>
        <v>0</v>
      </c>
      <c r="K424" s="399">
        <f>[18]B!AD999</f>
        <v>0</v>
      </c>
      <c r="L424" s="399">
        <f>[18]B!AE999</f>
        <v>0</v>
      </c>
      <c r="M424" s="399">
        <f>[18]B!AF999</f>
        <v>0</v>
      </c>
      <c r="N424" s="399">
        <f>[18]B!AG999</f>
        <v>0</v>
      </c>
      <c r="O424" s="399">
        <f>[18]B!AH999</f>
        <v>0</v>
      </c>
      <c r="P424" s="399">
        <f>[18]B!AI999</f>
        <v>0</v>
      </c>
      <c r="Q424" s="399">
        <f>[18]B!AJ999</f>
        <v>0</v>
      </c>
    </row>
    <row r="425" spans="1:18" ht="15" customHeight="1" x14ac:dyDescent="0.15">
      <c r="A425" s="748"/>
      <c r="B425" s="400" t="s">
        <v>592</v>
      </c>
      <c r="C425" s="401">
        <f>[18]B!C1053</f>
        <v>4</v>
      </c>
      <c r="D425" s="401">
        <f>[18]B!D1053</f>
        <v>4</v>
      </c>
      <c r="E425" s="401">
        <f>[18]B!E1053</f>
        <v>4</v>
      </c>
      <c r="F425" s="401">
        <f>[18]B!F1053</f>
        <v>0</v>
      </c>
      <c r="G425" s="401">
        <f>[18]B!G1053</f>
        <v>0</v>
      </c>
      <c r="H425" s="402">
        <f>[18]B!AA1053</f>
        <v>4</v>
      </c>
      <c r="I425" s="402">
        <f>[18]B!AB1053</f>
        <v>0</v>
      </c>
      <c r="J425" s="402">
        <f>[18]B!AC1053</f>
        <v>0</v>
      </c>
      <c r="K425" s="402">
        <f>[18]B!AD1053</f>
        <v>0</v>
      </c>
      <c r="L425" s="402">
        <f>[18]B!AE1053</f>
        <v>0</v>
      </c>
      <c r="M425" s="402">
        <f>[18]B!AF1053</f>
        <v>0</v>
      </c>
      <c r="N425" s="402">
        <f>[18]B!AG1053</f>
        <v>0</v>
      </c>
      <c r="O425" s="402">
        <f>[18]B!AH1053</f>
        <v>0</v>
      </c>
      <c r="P425" s="402">
        <f>[18]B!AI1053</f>
        <v>6</v>
      </c>
      <c r="Q425" s="402">
        <f>[18]B!AJ1053</f>
        <v>0</v>
      </c>
    </row>
    <row r="426" spans="1:18" ht="15" customHeight="1" x14ac:dyDescent="0.15">
      <c r="A426" s="718"/>
      <c r="B426" s="669" t="s">
        <v>0</v>
      </c>
      <c r="C426" s="404">
        <f>SUM(C424:C425)</f>
        <v>7</v>
      </c>
      <c r="D426" s="405">
        <f>SUM(D424:D425)</f>
        <v>7</v>
      </c>
      <c r="E426" s="406">
        <f t="shared" ref="E426:Q426" si="11">SUM(E424:E425)</f>
        <v>7</v>
      </c>
      <c r="F426" s="407">
        <f t="shared" si="11"/>
        <v>0</v>
      </c>
      <c r="G426" s="408">
        <f t="shared" si="11"/>
        <v>0</v>
      </c>
      <c r="H426" s="409">
        <f t="shared" si="11"/>
        <v>7</v>
      </c>
      <c r="I426" s="410">
        <f t="shared" si="11"/>
        <v>0</v>
      </c>
      <c r="J426" s="407">
        <f t="shared" si="11"/>
        <v>0</v>
      </c>
      <c r="K426" s="406">
        <f t="shared" si="11"/>
        <v>0</v>
      </c>
      <c r="L426" s="410">
        <f t="shared" si="11"/>
        <v>0</v>
      </c>
      <c r="M426" s="407">
        <f t="shared" si="11"/>
        <v>0</v>
      </c>
      <c r="N426" s="407">
        <f t="shared" si="11"/>
        <v>0</v>
      </c>
      <c r="O426" s="406">
        <f t="shared" si="11"/>
        <v>0</v>
      </c>
      <c r="P426" s="407">
        <f t="shared" si="11"/>
        <v>6</v>
      </c>
      <c r="Q426" s="412">
        <f t="shared" si="11"/>
        <v>0</v>
      </c>
    </row>
    <row r="427" spans="1:18" ht="24" customHeight="1" x14ac:dyDescent="0.15">
      <c r="A427" s="413" t="s">
        <v>593</v>
      </c>
      <c r="B427" s="414" t="s">
        <v>592</v>
      </c>
      <c r="C427" s="415">
        <f>[18]B!C1182</f>
        <v>1626</v>
      </c>
      <c r="D427" s="415">
        <f>[18]B!D1182</f>
        <v>1626</v>
      </c>
      <c r="E427" s="415">
        <f>[18]B!E1182</f>
        <v>1625</v>
      </c>
      <c r="F427" s="415">
        <f>[18]B!F1182</f>
        <v>1</v>
      </c>
      <c r="G427" s="415">
        <f>[18]B!G1182</f>
        <v>0</v>
      </c>
      <c r="H427" s="416">
        <f>[18]B!AA1182</f>
        <v>28</v>
      </c>
      <c r="I427" s="416">
        <f>[18]B!AB1182</f>
        <v>1598</v>
      </c>
      <c r="J427" s="416">
        <f>[18]B!AC1182</f>
        <v>0</v>
      </c>
      <c r="K427" s="416">
        <f>[18]B!AD1182</f>
        <v>0</v>
      </c>
      <c r="L427" s="416">
        <f>[18]B!AE1182</f>
        <v>0</v>
      </c>
      <c r="M427" s="416">
        <f>[18]B!AF1182</f>
        <v>0</v>
      </c>
      <c r="N427" s="416">
        <f>[18]B!AG1182</f>
        <v>0</v>
      </c>
      <c r="O427" s="416">
        <f>[18]B!AH1182</f>
        <v>0</v>
      </c>
      <c r="P427" s="416">
        <f>[18]B!AI1182</f>
        <v>180</v>
      </c>
      <c r="Q427" s="416">
        <f>[18]B!AJ1182</f>
        <v>1</v>
      </c>
    </row>
    <row r="428" spans="1:18" ht="33" customHeight="1" x14ac:dyDescent="0.15">
      <c r="A428" s="672" t="s">
        <v>594</v>
      </c>
      <c r="B428" s="414" t="s">
        <v>592</v>
      </c>
      <c r="C428" s="415">
        <f>[18]B!C1327</f>
        <v>258</v>
      </c>
      <c r="D428" s="415">
        <f>[18]B!D1327</f>
        <v>230</v>
      </c>
      <c r="E428" s="415">
        <f>[18]B!E1327</f>
        <v>230</v>
      </c>
      <c r="F428" s="415">
        <f>[18]B!F1327</f>
        <v>0</v>
      </c>
      <c r="G428" s="415">
        <f>[18]B!G1327</f>
        <v>28</v>
      </c>
      <c r="H428" s="416">
        <f>[18]B!AA1327</f>
        <v>6</v>
      </c>
      <c r="I428" s="416">
        <f>[18]B!AB1327</f>
        <v>248</v>
      </c>
      <c r="J428" s="416">
        <f>[18]B!AC1327</f>
        <v>4</v>
      </c>
      <c r="K428" s="416">
        <f>[18]B!AD1327</f>
        <v>0</v>
      </c>
      <c r="L428" s="416">
        <f>[18]B!AE1327</f>
        <v>0</v>
      </c>
      <c r="M428" s="416">
        <f>[18]B!AF1327</f>
        <v>0</v>
      </c>
      <c r="N428" s="416">
        <f>[18]B!AG1327</f>
        <v>0</v>
      </c>
      <c r="O428" s="416">
        <f>[18]B!AH1327</f>
        <v>0</v>
      </c>
      <c r="P428" s="416">
        <f>[18]B!AI1327</f>
        <v>0</v>
      </c>
      <c r="Q428" s="416">
        <f>[18]B!AJ1327</f>
        <v>0</v>
      </c>
    </row>
    <row r="429" spans="1:18" ht="24.75" customHeight="1" x14ac:dyDescent="0.15">
      <c r="A429" s="672" t="s">
        <v>595</v>
      </c>
      <c r="B429" s="417" t="s">
        <v>591</v>
      </c>
      <c r="C429" s="415">
        <f>[18]B!C1407</f>
        <v>0</v>
      </c>
      <c r="D429" s="415">
        <f>[18]B!D1407</f>
        <v>0</v>
      </c>
      <c r="E429" s="415">
        <f>[18]B!E1407</f>
        <v>0</v>
      </c>
      <c r="F429" s="415">
        <f>[18]B!F1407</f>
        <v>0</v>
      </c>
      <c r="G429" s="415">
        <f>[18]B!G1407</f>
        <v>0</v>
      </c>
      <c r="H429" s="416">
        <f>[18]B!AA1407</f>
        <v>0</v>
      </c>
      <c r="I429" s="416">
        <f>[18]B!AB1407</f>
        <v>0</v>
      </c>
      <c r="J429" s="416">
        <f>[18]B!AC1407</f>
        <v>0</v>
      </c>
      <c r="K429" s="416">
        <f>[18]B!AD1407</f>
        <v>0</v>
      </c>
      <c r="L429" s="416">
        <f>[18]B!AE1407</f>
        <v>0</v>
      </c>
      <c r="M429" s="416">
        <f>[18]B!AF1407</f>
        <v>0</v>
      </c>
      <c r="N429" s="416">
        <f>[18]B!AG1407</f>
        <v>0</v>
      </c>
      <c r="O429" s="416">
        <f>[18]B!AH1407</f>
        <v>0</v>
      </c>
      <c r="P429" s="416">
        <f>[18]B!AI1407</f>
        <v>1</v>
      </c>
      <c r="Q429" s="416">
        <f>[18]B!AJ1407</f>
        <v>0</v>
      </c>
    </row>
    <row r="430" spans="1:18" ht="33" customHeight="1" x14ac:dyDescent="0.15">
      <c r="A430" s="418" t="s">
        <v>596</v>
      </c>
      <c r="B430" s="414" t="s">
        <v>592</v>
      </c>
      <c r="C430" s="415">
        <f>[18]B!C1555</f>
        <v>1956</v>
      </c>
      <c r="D430" s="415">
        <f>[18]B!D1555</f>
        <v>1956</v>
      </c>
      <c r="E430" s="415">
        <f>[18]B!E1555</f>
        <v>1955</v>
      </c>
      <c r="F430" s="415">
        <f>[18]B!F1555</f>
        <v>1</v>
      </c>
      <c r="G430" s="415">
        <f>[18]B!G1555</f>
        <v>0</v>
      </c>
      <c r="H430" s="416">
        <f>[18]B!AA1555</f>
        <v>1927</v>
      </c>
      <c r="I430" s="416">
        <f>[18]B!AB1555</f>
        <v>29</v>
      </c>
      <c r="J430" s="416">
        <f>[18]B!AC1555</f>
        <v>0</v>
      </c>
      <c r="K430" s="416">
        <f>[18]B!AD1555</f>
        <v>0</v>
      </c>
      <c r="L430" s="416">
        <f>[18]B!AE1555</f>
        <v>0</v>
      </c>
      <c r="M430" s="416">
        <f>[18]B!AF1555</f>
        <v>0</v>
      </c>
      <c r="N430" s="416">
        <f>[18]B!AG1555</f>
        <v>0</v>
      </c>
      <c r="O430" s="416">
        <f>[18]B!AH1555</f>
        <v>0</v>
      </c>
      <c r="P430" s="416">
        <f>[18]B!AI1555</f>
        <v>0</v>
      </c>
      <c r="Q430" s="416">
        <f>[18]B!AJ1555</f>
        <v>1</v>
      </c>
    </row>
    <row r="431" spans="1:18" ht="15" customHeight="1" x14ac:dyDescent="0.15">
      <c r="A431" s="717" t="s">
        <v>597</v>
      </c>
      <c r="B431" s="419" t="s">
        <v>591</v>
      </c>
      <c r="C431" s="420">
        <f>[18]B!C1717</f>
        <v>1077</v>
      </c>
      <c r="D431" s="420">
        <f>[18]B!D1717</f>
        <v>1060</v>
      </c>
      <c r="E431" s="420">
        <f>[18]B!E1717</f>
        <v>1060</v>
      </c>
      <c r="F431" s="420">
        <f>[18]B!F1717</f>
        <v>0</v>
      </c>
      <c r="G431" s="420">
        <f>[18]B!G1717</f>
        <v>17</v>
      </c>
      <c r="H431" s="421">
        <f>[18]B!AA1717</f>
        <v>442</v>
      </c>
      <c r="I431" s="421">
        <f>[18]B!AB1717</f>
        <v>452</v>
      </c>
      <c r="J431" s="421">
        <f>[18]B!AC1717</f>
        <v>183</v>
      </c>
      <c r="K431" s="421">
        <f>[18]B!AD1717</f>
        <v>0</v>
      </c>
      <c r="L431" s="421">
        <f>[18]B!AE1717</f>
        <v>0</v>
      </c>
      <c r="M431" s="421">
        <f>[18]B!AF1717</f>
        <v>0</v>
      </c>
      <c r="N431" s="421">
        <f>[18]B!AG1717</f>
        <v>0</v>
      </c>
      <c r="O431" s="421">
        <f>[18]B!AH1717</f>
        <v>0</v>
      </c>
      <c r="P431" s="421">
        <f>[18]B!AI1717</f>
        <v>1</v>
      </c>
      <c r="Q431" s="421">
        <f>[18]B!AJ1717</f>
        <v>0</v>
      </c>
    </row>
    <row r="432" spans="1:18" ht="15" customHeight="1" x14ac:dyDescent="0.15">
      <c r="A432" s="748"/>
      <c r="B432" s="400" t="s">
        <v>592</v>
      </c>
      <c r="C432" s="422">
        <f>[18]B!C1691+[18]B!C1719</f>
        <v>24282</v>
      </c>
      <c r="D432" s="422">
        <f>[18]B!D1691+[18]B!D1719</f>
        <v>23878</v>
      </c>
      <c r="E432" s="422">
        <f>[18]B!E1691+[18]B!E1719</f>
        <v>23878</v>
      </c>
      <c r="F432" s="422">
        <f>[18]B!F1691+[18]B!F1719</f>
        <v>0</v>
      </c>
      <c r="G432" s="422">
        <f>[18]B!G1691+[18]B!G1719</f>
        <v>404</v>
      </c>
      <c r="H432" s="402">
        <f>[18]B!AA1691+[18]B!AA1719</f>
        <v>22729</v>
      </c>
      <c r="I432" s="402">
        <f>[18]B!AB1691+[18]B!AB1719</f>
        <v>288</v>
      </c>
      <c r="J432" s="402">
        <f>[18]B!AC1691+[18]B!AC1719</f>
        <v>1265</v>
      </c>
      <c r="K432" s="402">
        <f>[18]B!AD1691+[18]B!AD1719</f>
        <v>0</v>
      </c>
      <c r="L432" s="402">
        <f>[18]B!AE1691+[18]B!AE1719</f>
        <v>0</v>
      </c>
      <c r="M432" s="402">
        <f>[18]B!AF1691+[18]B!AF1719</f>
        <v>0</v>
      </c>
      <c r="N432" s="402">
        <f>[18]B!AG1691+[18]B!AG1719</f>
        <v>0</v>
      </c>
      <c r="O432" s="402">
        <f>[18]B!AH1691+[18]B!AH1719</f>
        <v>0</v>
      </c>
      <c r="P432" s="402">
        <f>[18]B!AI1691+[18]B!AI1719</f>
        <v>0</v>
      </c>
      <c r="Q432" s="402">
        <f>[18]B!AJ1691+[18]B!AJ1719</f>
        <v>0</v>
      </c>
    </row>
    <row r="433" spans="1:19" ht="15" customHeight="1" x14ac:dyDescent="0.15">
      <c r="A433" s="718"/>
      <c r="B433" s="669" t="s">
        <v>0</v>
      </c>
      <c r="C433" s="404">
        <f t="shared" ref="C433:Q433" si="12">SUM(C431:C432)</f>
        <v>25359</v>
      </c>
      <c r="D433" s="405">
        <f t="shared" si="12"/>
        <v>24938</v>
      </c>
      <c r="E433" s="406">
        <f t="shared" si="12"/>
        <v>24938</v>
      </c>
      <c r="F433" s="407">
        <f t="shared" si="12"/>
        <v>0</v>
      </c>
      <c r="G433" s="408">
        <f t="shared" si="12"/>
        <v>421</v>
      </c>
      <c r="H433" s="409">
        <f t="shared" si="12"/>
        <v>23171</v>
      </c>
      <c r="I433" s="410">
        <f t="shared" si="12"/>
        <v>740</v>
      </c>
      <c r="J433" s="407">
        <f t="shared" si="12"/>
        <v>1448</v>
      </c>
      <c r="K433" s="406">
        <f t="shared" si="12"/>
        <v>0</v>
      </c>
      <c r="L433" s="410">
        <f t="shared" si="12"/>
        <v>0</v>
      </c>
      <c r="M433" s="407">
        <f t="shared" si="12"/>
        <v>0</v>
      </c>
      <c r="N433" s="407">
        <f>SUM(N431:N432)</f>
        <v>0</v>
      </c>
      <c r="O433" s="406">
        <f t="shared" si="12"/>
        <v>0</v>
      </c>
      <c r="P433" s="407">
        <f t="shared" si="12"/>
        <v>1</v>
      </c>
      <c r="Q433" s="412">
        <f t="shared" si="12"/>
        <v>0</v>
      </c>
    </row>
    <row r="434" spans="1:19" ht="15" customHeight="1" x14ac:dyDescent="0.15">
      <c r="A434" s="748" t="s">
        <v>598</v>
      </c>
      <c r="B434" s="419" t="s">
        <v>591</v>
      </c>
      <c r="C434" s="423">
        <f>[18]B!C1940</f>
        <v>78</v>
      </c>
      <c r="D434" s="423">
        <f>[18]B!D1940</f>
        <v>74</v>
      </c>
      <c r="E434" s="423">
        <f>[18]B!E1940</f>
        <v>74</v>
      </c>
      <c r="F434" s="423">
        <f>[18]B!F1940</f>
        <v>0</v>
      </c>
      <c r="G434" s="423">
        <f>[18]B!G1940</f>
        <v>4</v>
      </c>
      <c r="H434" s="399">
        <f>[18]B!AA1940</f>
        <v>28</v>
      </c>
      <c r="I434" s="399">
        <f>[18]B!AB1940</f>
        <v>50</v>
      </c>
      <c r="J434" s="399">
        <f>[18]B!AC1940</f>
        <v>0</v>
      </c>
      <c r="K434" s="399">
        <f>[18]B!AD1940</f>
        <v>0</v>
      </c>
      <c r="L434" s="399">
        <f>[18]B!AE1940</f>
        <v>0</v>
      </c>
      <c r="M434" s="399">
        <f>[18]B!AF1940</f>
        <v>0</v>
      </c>
      <c r="N434" s="399">
        <f>[18]B!AG1940</f>
        <v>0</v>
      </c>
      <c r="O434" s="399">
        <f>[18]B!AH1940</f>
        <v>2</v>
      </c>
      <c r="P434" s="399">
        <f>[18]B!AI1940</f>
        <v>4</v>
      </c>
      <c r="Q434" s="399">
        <f>[18]B!AJ1940</f>
        <v>0</v>
      </c>
    </row>
    <row r="435" spans="1:19" ht="15" customHeight="1" x14ac:dyDescent="0.15">
      <c r="A435" s="748"/>
      <c r="B435" s="400" t="s">
        <v>592</v>
      </c>
      <c r="C435" s="422">
        <f>[18]B!C1934</f>
        <v>296</v>
      </c>
      <c r="D435" s="422">
        <f>[18]B!D1934</f>
        <v>292</v>
      </c>
      <c r="E435" s="422">
        <f>[18]B!E1934</f>
        <v>292</v>
      </c>
      <c r="F435" s="422">
        <f>[18]B!F1934</f>
        <v>0</v>
      </c>
      <c r="G435" s="422">
        <f>[18]B!G1934</f>
        <v>4</v>
      </c>
      <c r="H435" s="402">
        <f>[18]B!AA1934</f>
        <v>193</v>
      </c>
      <c r="I435" s="402">
        <f>[18]B!AB1934</f>
        <v>76</v>
      </c>
      <c r="J435" s="402">
        <f>[18]B!AC1934</f>
        <v>27</v>
      </c>
      <c r="K435" s="402">
        <f>[18]B!AD1934</f>
        <v>0</v>
      </c>
      <c r="L435" s="402">
        <f>[18]B!AE1934</f>
        <v>0</v>
      </c>
      <c r="M435" s="402">
        <f>[18]B!AF1934</f>
        <v>0</v>
      </c>
      <c r="N435" s="402">
        <f>[18]B!AG1934</f>
        <v>0</v>
      </c>
      <c r="O435" s="402">
        <f>[18]B!AH1934</f>
        <v>0</v>
      </c>
      <c r="P435" s="402">
        <f>[18]B!AI1934</f>
        <v>0</v>
      </c>
      <c r="Q435" s="402">
        <f>[18]B!AJ1934</f>
        <v>0</v>
      </c>
    </row>
    <row r="436" spans="1:19" ht="15" customHeight="1" x14ac:dyDescent="0.15">
      <c r="A436" s="748"/>
      <c r="B436" s="669" t="s">
        <v>0</v>
      </c>
      <c r="C436" s="404">
        <f t="shared" ref="C436:Q436" si="13">SUM(C434:C435)</f>
        <v>374</v>
      </c>
      <c r="D436" s="405">
        <f t="shared" si="13"/>
        <v>366</v>
      </c>
      <c r="E436" s="406">
        <f t="shared" si="13"/>
        <v>366</v>
      </c>
      <c r="F436" s="407">
        <f t="shared" si="13"/>
        <v>0</v>
      </c>
      <c r="G436" s="408">
        <f t="shared" si="13"/>
        <v>8</v>
      </c>
      <c r="H436" s="409">
        <f t="shared" si="13"/>
        <v>221</v>
      </c>
      <c r="I436" s="410">
        <f t="shared" si="13"/>
        <v>126</v>
      </c>
      <c r="J436" s="407">
        <f t="shared" si="13"/>
        <v>27</v>
      </c>
      <c r="K436" s="406">
        <f t="shared" si="13"/>
        <v>0</v>
      </c>
      <c r="L436" s="410">
        <f t="shared" si="13"/>
        <v>0</v>
      </c>
      <c r="M436" s="407">
        <f t="shared" si="13"/>
        <v>0</v>
      </c>
      <c r="N436" s="407">
        <f t="shared" si="13"/>
        <v>0</v>
      </c>
      <c r="O436" s="406">
        <f t="shared" si="13"/>
        <v>2</v>
      </c>
      <c r="P436" s="407">
        <f t="shared" si="13"/>
        <v>4</v>
      </c>
      <c r="Q436" s="412">
        <f t="shared" si="13"/>
        <v>0</v>
      </c>
    </row>
    <row r="437" spans="1:19" ht="24" customHeight="1" x14ac:dyDescent="0.15">
      <c r="A437" s="424" t="s">
        <v>599</v>
      </c>
      <c r="B437" s="400" t="s">
        <v>592</v>
      </c>
      <c r="C437" s="415">
        <f>[18]B!C2098</f>
        <v>335</v>
      </c>
      <c r="D437" s="415">
        <f>[18]B!D2098</f>
        <v>327</v>
      </c>
      <c r="E437" s="415">
        <f>[18]B!E2098</f>
        <v>326</v>
      </c>
      <c r="F437" s="415">
        <f>[18]B!F2098</f>
        <v>1</v>
      </c>
      <c r="G437" s="415">
        <f>[18]B!G2098</f>
        <v>8</v>
      </c>
      <c r="H437" s="416">
        <f>[18]B!AA2098</f>
        <v>89</v>
      </c>
      <c r="I437" s="416">
        <f>[18]B!AB2098</f>
        <v>39</v>
      </c>
      <c r="J437" s="416">
        <f>[18]B!AC2098</f>
        <v>207</v>
      </c>
      <c r="K437" s="416">
        <f>[18]B!AD2098</f>
        <v>0</v>
      </c>
      <c r="L437" s="416">
        <f>[18]B!AE2098</f>
        <v>0</v>
      </c>
      <c r="M437" s="416">
        <f>[18]B!AF2098</f>
        <v>0</v>
      </c>
      <c r="N437" s="416">
        <f>[18]B!AG2098</f>
        <v>0</v>
      </c>
      <c r="O437" s="416">
        <f>[18]B!AH2098</f>
        <v>0</v>
      </c>
      <c r="P437" s="416">
        <f>[18]B!AI2098</f>
        <v>0</v>
      </c>
      <c r="Q437" s="416">
        <f>[18]B!AJ2098</f>
        <v>0</v>
      </c>
    </row>
    <row r="438" spans="1:19" ht="15" customHeight="1" x14ac:dyDescent="0.15">
      <c r="A438" s="734" t="s">
        <v>600</v>
      </c>
      <c r="B438" s="417" t="s">
        <v>601</v>
      </c>
      <c r="C438" s="420">
        <f>[18]B!C2214+[18]B!C2266+[18]B!C2267</f>
        <v>659</v>
      </c>
      <c r="D438" s="420">
        <f>[18]B!D2214+[18]B!D2266+[18]B!D2267</f>
        <v>483</v>
      </c>
      <c r="E438" s="420">
        <f>[18]B!E2214+[18]B!E2266+[18]B!E2267</f>
        <v>482</v>
      </c>
      <c r="F438" s="420">
        <f>[18]B!F2214+[18]B!F2266+[18]B!F2267</f>
        <v>1</v>
      </c>
      <c r="G438" s="420">
        <f>[18]B!G2214+[18]B!G2266+[18]B!G2267</f>
        <v>176</v>
      </c>
      <c r="H438" s="421">
        <f>[18]B!AA2214+[18]B!AA2266+[18]B!AA2267</f>
        <v>582</v>
      </c>
      <c r="I438" s="421">
        <f>[18]B!AB2214+[18]B!AB2266+[18]B!AB2267</f>
        <v>58</v>
      </c>
      <c r="J438" s="421">
        <f>[18]B!AC2214+[18]B!AC2266+[18]B!AC2267</f>
        <v>19</v>
      </c>
      <c r="K438" s="421">
        <f>[18]B!AD2214+[18]B!AD2266+[18]B!AD2267</f>
        <v>0</v>
      </c>
      <c r="L438" s="421">
        <f>[18]B!AE2214+[18]B!AE2266+[18]B!AE2267</f>
        <v>0</v>
      </c>
      <c r="M438" s="421">
        <f>[18]B!AF2214+[18]B!AF2266+[18]B!AF2267</f>
        <v>0</v>
      </c>
      <c r="N438" s="421">
        <f>[18]B!AG2214+[18]B!AG2266+[18]B!AG2267</f>
        <v>0</v>
      </c>
      <c r="O438" s="421">
        <f>[18]B!AH2214+[18]B!AH2266+[18]B!AH2267</f>
        <v>0</v>
      </c>
      <c r="P438" s="421">
        <f>[18]B!AI2214+[18]B!AI2266+[18]B!AI2267</f>
        <v>0</v>
      </c>
      <c r="Q438" s="421">
        <f>[18]B!AJ2214+[18]B!AJ2266+[18]B!AJ2267</f>
        <v>1</v>
      </c>
    </row>
    <row r="439" spans="1:19" ht="15" customHeight="1" x14ac:dyDescent="0.15">
      <c r="A439" s="749"/>
      <c r="B439" s="425" t="s">
        <v>592</v>
      </c>
      <c r="C439" s="426">
        <f>[18]B!C2222</f>
        <v>0</v>
      </c>
      <c r="D439" s="426">
        <f>[18]B!D2222</f>
        <v>0</v>
      </c>
      <c r="E439" s="426">
        <f>[18]B!E2222</f>
        <v>0</v>
      </c>
      <c r="F439" s="426">
        <f>[18]B!F2222</f>
        <v>0</v>
      </c>
      <c r="G439" s="426">
        <f>[18]B!G2222</f>
        <v>0</v>
      </c>
      <c r="H439" s="426">
        <f>[18]B!AA2222</f>
        <v>0</v>
      </c>
      <c r="I439" s="426">
        <f>[18]B!AB2222</f>
        <v>0</v>
      </c>
      <c r="J439" s="426">
        <f>[18]B!AC2222</f>
        <v>0</v>
      </c>
      <c r="K439" s="426">
        <f>[18]B!AD2222</f>
        <v>0</v>
      </c>
      <c r="L439" s="426">
        <f>[18]B!AE2222</f>
        <v>0</v>
      </c>
      <c r="M439" s="426">
        <f>[18]B!AF2222</f>
        <v>0</v>
      </c>
      <c r="N439" s="426">
        <f>[18]B!AG2222</f>
        <v>0</v>
      </c>
      <c r="O439" s="426">
        <f>[18]B!AH2222</f>
        <v>0</v>
      </c>
      <c r="P439" s="426">
        <f>[18]B!AI2222</f>
        <v>0</v>
      </c>
      <c r="Q439" s="401">
        <f>[18]B!AJ2222</f>
        <v>0</v>
      </c>
    </row>
    <row r="440" spans="1:19" ht="15" customHeight="1" x14ac:dyDescent="0.15">
      <c r="A440" s="736"/>
      <c r="B440" s="669" t="s">
        <v>0</v>
      </c>
      <c r="C440" s="427">
        <f>SUM(C438:C439)</f>
        <v>659</v>
      </c>
      <c r="D440" s="427">
        <f t="shared" ref="D440:Q440" si="14">SUM(D438:D439)</f>
        <v>483</v>
      </c>
      <c r="E440" s="427">
        <f t="shared" si="14"/>
        <v>482</v>
      </c>
      <c r="F440" s="427">
        <f t="shared" si="14"/>
        <v>1</v>
      </c>
      <c r="G440" s="427">
        <f t="shared" si="14"/>
        <v>176</v>
      </c>
      <c r="H440" s="427">
        <f t="shared" si="14"/>
        <v>582</v>
      </c>
      <c r="I440" s="427">
        <f t="shared" si="14"/>
        <v>58</v>
      </c>
      <c r="J440" s="427">
        <f t="shared" si="14"/>
        <v>19</v>
      </c>
      <c r="K440" s="427">
        <f t="shared" si="14"/>
        <v>0</v>
      </c>
      <c r="L440" s="427">
        <f t="shared" si="14"/>
        <v>0</v>
      </c>
      <c r="M440" s="427">
        <f t="shared" si="14"/>
        <v>0</v>
      </c>
      <c r="N440" s="427">
        <f t="shared" si="14"/>
        <v>0</v>
      </c>
      <c r="O440" s="427">
        <f t="shared" si="14"/>
        <v>0</v>
      </c>
      <c r="P440" s="427">
        <f t="shared" si="14"/>
        <v>0</v>
      </c>
      <c r="Q440" s="405">
        <f t="shared" si="14"/>
        <v>1</v>
      </c>
    </row>
    <row r="441" spans="1:19" ht="15" customHeight="1" x14ac:dyDescent="0.15">
      <c r="A441" s="717" t="s">
        <v>602</v>
      </c>
      <c r="B441" s="419" t="s">
        <v>591</v>
      </c>
      <c r="C441" s="420">
        <f>[18]B!C2529</f>
        <v>4</v>
      </c>
      <c r="D441" s="420">
        <f>[18]B!D2529</f>
        <v>3</v>
      </c>
      <c r="E441" s="420">
        <f>[18]B!E2529</f>
        <v>3</v>
      </c>
      <c r="F441" s="420">
        <f>[18]B!F2529</f>
        <v>0</v>
      </c>
      <c r="G441" s="420">
        <f>[18]B!G2529</f>
        <v>1</v>
      </c>
      <c r="H441" s="421">
        <f>[18]B!AA2529</f>
        <v>2</v>
      </c>
      <c r="I441" s="421">
        <f>[18]B!AB2529</f>
        <v>2</v>
      </c>
      <c r="J441" s="421">
        <f>[18]B!AC2529</f>
        <v>0</v>
      </c>
      <c r="K441" s="421">
        <f>[18]B!AD2529</f>
        <v>0</v>
      </c>
      <c r="L441" s="421">
        <f>[18]B!AE2529</f>
        <v>0</v>
      </c>
      <c r="M441" s="421">
        <f>[18]B!AF2529</f>
        <v>0</v>
      </c>
      <c r="N441" s="421">
        <f>[18]B!AG2529</f>
        <v>0</v>
      </c>
      <c r="O441" s="421">
        <f>[18]B!AH2529</f>
        <v>0</v>
      </c>
      <c r="P441" s="421">
        <f>[18]B!AI2529</f>
        <v>0</v>
      </c>
      <c r="Q441" s="421">
        <f>[18]B!AJ2529</f>
        <v>1</v>
      </c>
    </row>
    <row r="442" spans="1:19" ht="15" customHeight="1" x14ac:dyDescent="0.15">
      <c r="A442" s="748"/>
      <c r="B442" s="400" t="s">
        <v>592</v>
      </c>
      <c r="C442" s="422">
        <f>[18]B!C2298</f>
        <v>153</v>
      </c>
      <c r="D442" s="422">
        <f>[18]B!D2298</f>
        <v>153</v>
      </c>
      <c r="E442" s="422">
        <f>[18]B!E2298</f>
        <v>153</v>
      </c>
      <c r="F442" s="422">
        <f>[18]B!F2298</f>
        <v>0</v>
      </c>
      <c r="G442" s="422">
        <f>[18]B!G2298</f>
        <v>0</v>
      </c>
      <c r="H442" s="402">
        <f>[18]B!AA2298</f>
        <v>0</v>
      </c>
      <c r="I442" s="402">
        <f>[18]B!AB2298</f>
        <v>124</v>
      </c>
      <c r="J442" s="402">
        <f>[18]B!AC2298</f>
        <v>29</v>
      </c>
      <c r="K442" s="402">
        <f>[18]B!AD2298</f>
        <v>0</v>
      </c>
      <c r="L442" s="402">
        <f>[18]B!AE2298</f>
        <v>0</v>
      </c>
      <c r="M442" s="402">
        <f>[18]B!AF2298</f>
        <v>0</v>
      </c>
      <c r="N442" s="402">
        <f>[18]B!AG2298</f>
        <v>0</v>
      </c>
      <c r="O442" s="402">
        <f>[18]B!AH2298</f>
        <v>0</v>
      </c>
      <c r="P442" s="402">
        <f>[18]B!AI2298</f>
        <v>0</v>
      </c>
      <c r="Q442" s="402">
        <f>[18]B!AJ2298</f>
        <v>0</v>
      </c>
    </row>
    <row r="443" spans="1:19" ht="15" customHeight="1" x14ac:dyDescent="0.15">
      <c r="A443" s="718"/>
      <c r="B443" s="669" t="s">
        <v>0</v>
      </c>
      <c r="C443" s="404">
        <f t="shared" ref="C443:Q443" si="15">SUM(C441:C442)</f>
        <v>157</v>
      </c>
      <c r="D443" s="405">
        <f t="shared" si="15"/>
        <v>156</v>
      </c>
      <c r="E443" s="406">
        <f t="shared" si="15"/>
        <v>156</v>
      </c>
      <c r="F443" s="407">
        <f t="shared" si="15"/>
        <v>0</v>
      </c>
      <c r="G443" s="408">
        <f t="shared" si="15"/>
        <v>1</v>
      </c>
      <c r="H443" s="409">
        <f t="shared" si="15"/>
        <v>2</v>
      </c>
      <c r="I443" s="410">
        <f t="shared" si="15"/>
        <v>126</v>
      </c>
      <c r="J443" s="407">
        <f t="shared" si="15"/>
        <v>29</v>
      </c>
      <c r="K443" s="406">
        <f t="shared" si="15"/>
        <v>0</v>
      </c>
      <c r="L443" s="410">
        <f t="shared" si="15"/>
        <v>0</v>
      </c>
      <c r="M443" s="407">
        <f t="shared" si="15"/>
        <v>0</v>
      </c>
      <c r="N443" s="407">
        <f t="shared" si="15"/>
        <v>0</v>
      </c>
      <c r="O443" s="406">
        <f t="shared" si="15"/>
        <v>0</v>
      </c>
      <c r="P443" s="407">
        <f t="shared" si="15"/>
        <v>0</v>
      </c>
      <c r="Q443" s="412">
        <f t="shared" si="15"/>
        <v>1</v>
      </c>
    </row>
    <row r="444" spans="1:19" ht="26.25" customHeight="1" x14ac:dyDescent="0.15">
      <c r="A444" s="413" t="s">
        <v>603</v>
      </c>
      <c r="B444" s="400" t="s">
        <v>592</v>
      </c>
      <c r="C444" s="415">
        <f>[18]B!C930</f>
        <v>3465</v>
      </c>
      <c r="D444" s="415">
        <f>[18]B!D930</f>
        <v>3465</v>
      </c>
      <c r="E444" s="415">
        <f>[18]B!E930</f>
        <v>3465</v>
      </c>
      <c r="F444" s="415">
        <f>[18]B!F930</f>
        <v>0</v>
      </c>
      <c r="G444" s="415">
        <f>[18]B!G930</f>
        <v>0</v>
      </c>
      <c r="H444" s="398">
        <f>[18]B!AA930</f>
        <v>1280</v>
      </c>
      <c r="I444" s="398">
        <f>[18]B!AB930</f>
        <v>2185</v>
      </c>
      <c r="J444" s="398">
        <f>[18]B!AC930</f>
        <v>0</v>
      </c>
      <c r="K444" s="398">
        <f>[18]B!AD930</f>
        <v>0</v>
      </c>
      <c r="L444" s="398">
        <f>[18]B!AE930</f>
        <v>0</v>
      </c>
      <c r="M444" s="398">
        <f>[18]B!AF930</f>
        <v>0</v>
      </c>
      <c r="N444" s="398">
        <f>[18]B!AG930</f>
        <v>0</v>
      </c>
      <c r="O444" s="398">
        <f>[18]B!AH930</f>
        <v>0</v>
      </c>
      <c r="P444" s="398">
        <f>[18]B!AI930</f>
        <v>0</v>
      </c>
      <c r="Q444" s="398">
        <f>[18]B!AJ930</f>
        <v>0</v>
      </c>
    </row>
    <row r="445" spans="1:19" ht="15" customHeight="1" x14ac:dyDescent="0.15">
      <c r="A445" s="750" t="s">
        <v>604</v>
      </c>
      <c r="B445" s="428" t="s">
        <v>591</v>
      </c>
      <c r="C445" s="429">
        <f>D445+G445</f>
        <v>1821</v>
      </c>
      <c r="D445" s="423">
        <f>+D424+D429+D431+D434+D438+D441</f>
        <v>1623</v>
      </c>
      <c r="E445" s="423">
        <f>+E424+E429+E431+E434+E438+E441</f>
        <v>1622</v>
      </c>
      <c r="F445" s="423">
        <f>+F424+F429+F431+F434+F438+F441</f>
        <v>1</v>
      </c>
      <c r="G445" s="423">
        <f>+G424+G429+G431+G434+G438+G441</f>
        <v>198</v>
      </c>
      <c r="H445" s="423">
        <f t="shared" ref="H445:Q445" si="16">+H424+H429+H431+H434+H438+H441</f>
        <v>1057</v>
      </c>
      <c r="I445" s="423">
        <f t="shared" si="16"/>
        <v>562</v>
      </c>
      <c r="J445" s="423">
        <f t="shared" si="16"/>
        <v>202</v>
      </c>
      <c r="K445" s="423">
        <f t="shared" si="16"/>
        <v>0</v>
      </c>
      <c r="L445" s="423">
        <f t="shared" si="16"/>
        <v>0</v>
      </c>
      <c r="M445" s="423">
        <f t="shared" si="16"/>
        <v>0</v>
      </c>
      <c r="N445" s="423">
        <f t="shared" si="16"/>
        <v>0</v>
      </c>
      <c r="O445" s="423">
        <f t="shared" si="16"/>
        <v>2</v>
      </c>
      <c r="P445" s="423">
        <f t="shared" si="16"/>
        <v>6</v>
      </c>
      <c r="Q445" s="430">
        <f t="shared" si="16"/>
        <v>2</v>
      </c>
    </row>
    <row r="446" spans="1:19" ht="15" customHeight="1" x14ac:dyDescent="0.15">
      <c r="A446" s="750"/>
      <c r="B446" s="431" t="s">
        <v>592</v>
      </c>
      <c r="C446" s="431">
        <f>D446+G446</f>
        <v>32375</v>
      </c>
      <c r="D446" s="422">
        <f>+D425+D427+D428+D430+D432+D435+D437+D442+D444</f>
        <v>31931</v>
      </c>
      <c r="E446" s="422">
        <f>+E425+E427+E428+E430+E432+E435+E437+E442+E444</f>
        <v>31928</v>
      </c>
      <c r="F446" s="422">
        <f>+F425+F427+F428+F430+F432+F435+F437+F442+F444</f>
        <v>3</v>
      </c>
      <c r="G446" s="422">
        <f>+G425+G427+G428+G430+G432+G435+G437+G442+G444</f>
        <v>444</v>
      </c>
      <c r="H446" s="422">
        <f t="shared" ref="H446:Q446" si="17">+H425+H427+H428+H430+H432+H435+H437+H442+H444</f>
        <v>26256</v>
      </c>
      <c r="I446" s="422">
        <f t="shared" si="17"/>
        <v>4587</v>
      </c>
      <c r="J446" s="422">
        <f t="shared" si="17"/>
        <v>1532</v>
      </c>
      <c r="K446" s="422">
        <f t="shared" si="17"/>
        <v>0</v>
      </c>
      <c r="L446" s="422">
        <f t="shared" si="17"/>
        <v>0</v>
      </c>
      <c r="M446" s="422">
        <f t="shared" si="17"/>
        <v>0</v>
      </c>
      <c r="N446" s="422">
        <f t="shared" si="17"/>
        <v>0</v>
      </c>
      <c r="O446" s="422">
        <f t="shared" si="17"/>
        <v>0</v>
      </c>
      <c r="P446" s="422">
        <f t="shared" si="17"/>
        <v>186</v>
      </c>
      <c r="Q446" s="401">
        <f t="shared" si="17"/>
        <v>2</v>
      </c>
    </row>
    <row r="447" spans="1:19" ht="15" customHeight="1" x14ac:dyDescent="0.15">
      <c r="A447" s="750"/>
      <c r="B447" s="432" t="s">
        <v>605</v>
      </c>
      <c r="C447" s="404">
        <f>SUM(C445:C446)</f>
        <v>34196</v>
      </c>
      <c r="D447" s="405">
        <f>SUM(D445:D446)</f>
        <v>33554</v>
      </c>
      <c r="E447" s="406">
        <f>SUM(E445:E446)</f>
        <v>33550</v>
      </c>
      <c r="F447" s="407">
        <f>SUM(F445:F446)</f>
        <v>4</v>
      </c>
      <c r="G447" s="408">
        <f>SUM(G445:G446)</f>
        <v>642</v>
      </c>
      <c r="H447" s="408">
        <f t="shared" ref="H447:Q447" si="18">SUM(H445:H446)</f>
        <v>27313</v>
      </c>
      <c r="I447" s="408">
        <f t="shared" si="18"/>
        <v>5149</v>
      </c>
      <c r="J447" s="408">
        <f t="shared" si="18"/>
        <v>1734</v>
      </c>
      <c r="K447" s="408">
        <f t="shared" si="18"/>
        <v>0</v>
      </c>
      <c r="L447" s="408">
        <f t="shared" si="18"/>
        <v>0</v>
      </c>
      <c r="M447" s="408">
        <f t="shared" si="18"/>
        <v>0</v>
      </c>
      <c r="N447" s="408">
        <f>SUM(N445:N446)</f>
        <v>0</v>
      </c>
      <c r="O447" s="408">
        <f t="shared" si="18"/>
        <v>2</v>
      </c>
      <c r="P447" s="408">
        <f t="shared" si="18"/>
        <v>192</v>
      </c>
      <c r="Q447" s="433">
        <f t="shared" si="18"/>
        <v>4</v>
      </c>
    </row>
    <row r="448" spans="1:19" ht="27.75" customHeight="1" x14ac:dyDescent="0.15">
      <c r="A448" s="434" t="s">
        <v>606</v>
      </c>
      <c r="B448" s="667"/>
      <c r="E448" s="344"/>
      <c r="F448" s="436"/>
      <c r="G448" s="436"/>
      <c r="H448" s="436"/>
      <c r="I448" s="436"/>
      <c r="J448" s="436"/>
      <c r="K448" s="436"/>
      <c r="L448" s="436"/>
      <c r="M448" s="436"/>
      <c r="N448" s="436"/>
      <c r="O448" s="436"/>
      <c r="P448" s="437"/>
      <c r="Q448" s="437"/>
      <c r="R448" s="437"/>
      <c r="S448" s="436"/>
    </row>
    <row r="449" spans="1:23" ht="39.75" customHeight="1" x14ac:dyDescent="0.15">
      <c r="A449" s="744" t="s">
        <v>607</v>
      </c>
      <c r="B449" s="745"/>
      <c r="C449" s="668" t="s">
        <v>0</v>
      </c>
      <c r="D449" s="671" t="s">
        <v>8</v>
      </c>
      <c r="E449" s="73" t="s">
        <v>9</v>
      </c>
      <c r="F449" s="436"/>
      <c r="G449" s="436"/>
      <c r="H449" s="436"/>
      <c r="I449" s="436"/>
      <c r="J449" s="436"/>
      <c r="K449" s="436"/>
      <c r="L449" s="436"/>
      <c r="M449" s="437"/>
      <c r="N449" s="437"/>
      <c r="O449" s="437"/>
    </row>
    <row r="450" spans="1:23" ht="15" customHeight="1" x14ac:dyDescent="0.2">
      <c r="A450" s="746" t="s">
        <v>608</v>
      </c>
      <c r="B450" s="747"/>
      <c r="C450" s="440">
        <f>[18]B!C981</f>
        <v>0</v>
      </c>
      <c r="D450" s="441">
        <f>[18]B!E981</f>
        <v>0</v>
      </c>
      <c r="E450" s="442"/>
      <c r="F450" s="436"/>
      <c r="G450" s="436"/>
      <c r="H450" s="436"/>
      <c r="I450" s="436"/>
      <c r="J450" s="436"/>
      <c r="K450" s="436"/>
      <c r="L450" s="436"/>
      <c r="M450" s="437"/>
      <c r="N450" s="437"/>
      <c r="O450" s="437"/>
    </row>
    <row r="451" spans="1:23" ht="15" customHeight="1" x14ac:dyDescent="0.2">
      <c r="A451" s="740" t="s">
        <v>609</v>
      </c>
      <c r="B451" s="741"/>
      <c r="C451" s="440">
        <f>[18]B!C2587</f>
        <v>0</v>
      </c>
      <c r="D451" s="441">
        <f>[18]B!E2587</f>
        <v>0</v>
      </c>
      <c r="E451" s="215">
        <f>[18]B!AL2587</f>
        <v>0</v>
      </c>
      <c r="F451" s="436"/>
      <c r="G451" s="436"/>
      <c r="H451" s="436"/>
      <c r="I451" s="436"/>
      <c r="J451" s="436"/>
      <c r="K451" s="436"/>
      <c r="L451" s="436"/>
      <c r="M451" s="437"/>
      <c r="N451" s="437"/>
      <c r="O451" s="437"/>
    </row>
    <row r="452" spans="1:23" ht="15" customHeight="1" x14ac:dyDescent="0.2">
      <c r="A452" s="740" t="s">
        <v>610</v>
      </c>
      <c r="B452" s="741"/>
      <c r="C452" s="440">
        <f>[18]B!C2596</f>
        <v>0</v>
      </c>
      <c r="D452" s="441">
        <f>[18]B!E2596</f>
        <v>0</v>
      </c>
      <c r="E452" s="443"/>
      <c r="F452" s="436"/>
      <c r="G452" s="436"/>
      <c r="H452" s="436"/>
      <c r="I452" s="436"/>
      <c r="J452" s="436"/>
      <c r="K452" s="436"/>
      <c r="L452" s="436"/>
      <c r="M452" s="437"/>
      <c r="N452" s="437"/>
      <c r="O452" s="437"/>
    </row>
    <row r="453" spans="1:23" ht="15" customHeight="1" x14ac:dyDescent="0.2">
      <c r="A453" s="740" t="s">
        <v>611</v>
      </c>
      <c r="B453" s="741"/>
      <c r="C453" s="440">
        <f>[18]B!C66</f>
        <v>444</v>
      </c>
      <c r="D453" s="441">
        <f>[18]B!E66</f>
        <v>408</v>
      </c>
      <c r="E453" s="215">
        <f>[18]B!AL66</f>
        <v>306000</v>
      </c>
      <c r="F453" s="436"/>
      <c r="G453" s="436"/>
      <c r="H453" s="436"/>
      <c r="I453" s="436"/>
      <c r="J453" s="436"/>
      <c r="K453" s="436"/>
      <c r="L453" s="436"/>
      <c r="M453" s="437"/>
      <c r="N453" s="437"/>
      <c r="O453" s="437"/>
    </row>
    <row r="454" spans="1:23" ht="15" customHeight="1" x14ac:dyDescent="0.2">
      <c r="A454" s="740" t="s">
        <v>612</v>
      </c>
      <c r="B454" s="741"/>
      <c r="C454" s="440">
        <f>[18]B!C72</f>
        <v>0</v>
      </c>
      <c r="D454" s="441">
        <f>[18]B!E72</f>
        <v>0</v>
      </c>
      <c r="E454" s="443"/>
      <c r="F454" s="436"/>
      <c r="G454" s="436"/>
      <c r="H454" s="436"/>
      <c r="I454" s="436"/>
      <c r="J454" s="436"/>
      <c r="K454" s="436"/>
      <c r="L454" s="436"/>
      <c r="M454" s="437"/>
      <c r="N454" s="437"/>
      <c r="O454" s="437"/>
    </row>
    <row r="455" spans="1:23" ht="15" customHeight="1" x14ac:dyDescent="0.2">
      <c r="A455" s="740" t="s">
        <v>613</v>
      </c>
      <c r="B455" s="741"/>
      <c r="C455" s="444">
        <f>[18]B!C67</f>
        <v>107</v>
      </c>
      <c r="D455" s="441">
        <f>[18]B!E67</f>
        <v>107</v>
      </c>
      <c r="E455" s="215">
        <f>[18]B!AL67</f>
        <v>1816860</v>
      </c>
      <c r="F455" s="436"/>
      <c r="G455" s="436"/>
      <c r="H455" s="436"/>
      <c r="I455" s="436"/>
      <c r="J455" s="436"/>
      <c r="K455" s="436"/>
      <c r="L455" s="436"/>
      <c r="M455" s="437"/>
      <c r="N455" s="437"/>
      <c r="O455" s="437"/>
    </row>
    <row r="456" spans="1:23" ht="15" customHeight="1" x14ac:dyDescent="0.2">
      <c r="A456" s="740" t="s">
        <v>614</v>
      </c>
      <c r="B456" s="741"/>
      <c r="C456" s="440">
        <f>[18]B!C68</f>
        <v>144</v>
      </c>
      <c r="D456" s="441">
        <f>[18]B!E68</f>
        <v>139</v>
      </c>
      <c r="E456" s="215">
        <f>[18]B!AL68</f>
        <v>5421000</v>
      </c>
      <c r="F456" s="436"/>
      <c r="G456" s="436"/>
      <c r="H456" s="436"/>
      <c r="I456" s="436"/>
      <c r="J456" s="436"/>
      <c r="K456" s="436"/>
      <c r="L456" s="436"/>
      <c r="M456" s="437"/>
      <c r="N456" s="437"/>
      <c r="O456" s="437"/>
    </row>
    <row r="457" spans="1:23" ht="15" customHeight="1" x14ac:dyDescent="0.2">
      <c r="A457" s="740" t="s">
        <v>615</v>
      </c>
      <c r="B457" s="741"/>
      <c r="C457" s="440">
        <f>[18]B!C70</f>
        <v>0</v>
      </c>
      <c r="D457" s="441">
        <f>[18]B!E70</f>
        <v>0</v>
      </c>
      <c r="E457" s="215">
        <f>[18]B!AL70</f>
        <v>0</v>
      </c>
      <c r="F457" s="445"/>
      <c r="G457" s="445"/>
      <c r="H457" s="445"/>
      <c r="I457" s="445"/>
      <c r="J457" s="445"/>
      <c r="K457" s="445"/>
      <c r="L457" s="445"/>
      <c r="M457" s="445"/>
      <c r="N457" s="445"/>
      <c r="O457" s="445"/>
    </row>
    <row r="458" spans="1:23" ht="15" customHeight="1" x14ac:dyDescent="0.2">
      <c r="A458" s="740" t="s">
        <v>616</v>
      </c>
      <c r="B458" s="741"/>
      <c r="C458" s="444">
        <f>[18]B!C69</f>
        <v>5404</v>
      </c>
      <c r="D458" s="441">
        <f>[18]B!E69</f>
        <v>5404</v>
      </c>
      <c r="E458" s="215">
        <f>[18]B!AL69</f>
        <v>12213040</v>
      </c>
      <c r="F458" s="446"/>
      <c r="G458" s="446"/>
      <c r="H458" s="446"/>
      <c r="I458" s="446"/>
      <c r="J458" s="446"/>
      <c r="K458" s="446"/>
      <c r="L458" s="446"/>
      <c r="M458" s="446"/>
      <c r="N458" s="446"/>
      <c r="O458" s="446"/>
    </row>
    <row r="459" spans="1:23" ht="15" customHeight="1" x14ac:dyDescent="0.2">
      <c r="A459" s="740" t="s">
        <v>617</v>
      </c>
      <c r="B459" s="741"/>
      <c r="C459" s="440">
        <f>[18]B!C2584</f>
        <v>0</v>
      </c>
      <c r="D459" s="441">
        <f>[18]B!E2584</f>
        <v>0</v>
      </c>
      <c r="E459" s="443"/>
      <c r="F459" s="446"/>
      <c r="G459" s="446"/>
      <c r="H459" s="446"/>
      <c r="I459" s="446"/>
      <c r="J459" s="446"/>
      <c r="K459" s="446"/>
      <c r="L459" s="446"/>
      <c r="M459" s="446"/>
      <c r="N459" s="446"/>
      <c r="O459" s="446"/>
    </row>
    <row r="460" spans="1:23" ht="15" customHeight="1" x14ac:dyDescent="0.15">
      <c r="A460" s="742" t="s">
        <v>618</v>
      </c>
      <c r="B460" s="743"/>
      <c r="C460" s="447">
        <f>SUM(C450:C459)</f>
        <v>6099</v>
      </c>
      <c r="D460" s="448">
        <f>SUM(D450:D459)</f>
        <v>6058</v>
      </c>
      <c r="E460" s="449">
        <f>SUM(E450:E459)</f>
        <v>19756900</v>
      </c>
      <c r="F460" s="446"/>
      <c r="G460" s="446"/>
      <c r="H460" s="446"/>
      <c r="I460" s="446"/>
      <c r="J460" s="446"/>
      <c r="K460" s="446"/>
      <c r="L460" s="446"/>
      <c r="M460" s="446"/>
      <c r="N460" s="446"/>
      <c r="O460" s="446"/>
    </row>
    <row r="461" spans="1:23" s="451" customFormat="1" ht="24.95" customHeight="1" x14ac:dyDescent="0.15">
      <c r="A461" s="434" t="s">
        <v>619</v>
      </c>
      <c r="B461" s="450"/>
      <c r="F461" s="5"/>
      <c r="N461" s="452"/>
      <c r="O461" s="452"/>
      <c r="P461" s="452"/>
      <c r="Q461" s="452"/>
      <c r="R461" s="452"/>
      <c r="S461" s="452"/>
      <c r="T461" s="453"/>
      <c r="U461" s="452"/>
      <c r="V461" s="452"/>
      <c r="W461" s="452"/>
    </row>
    <row r="462" spans="1:23" ht="24.75" customHeight="1" x14ac:dyDescent="0.15">
      <c r="A462" s="727" t="s">
        <v>620</v>
      </c>
      <c r="B462" s="728"/>
      <c r="C462" s="668" t="s">
        <v>0</v>
      </c>
      <c r="N462" s="453"/>
      <c r="O462" s="453"/>
      <c r="P462" s="453"/>
      <c r="Q462" s="453"/>
      <c r="R462" s="453"/>
      <c r="S462" s="453"/>
      <c r="T462" s="453"/>
      <c r="U462" s="453"/>
      <c r="V462" s="453"/>
      <c r="W462" s="453"/>
    </row>
    <row r="463" spans="1:23" ht="14.1" customHeight="1" x14ac:dyDescent="0.15">
      <c r="A463" s="729" t="s">
        <v>621</v>
      </c>
      <c r="B463" s="730"/>
      <c r="C463" s="454">
        <v>12605</v>
      </c>
      <c r="D463" s="344"/>
      <c r="E463" s="236"/>
      <c r="H463" s="450"/>
      <c r="I463" s="450"/>
      <c r="J463" s="450"/>
      <c r="K463" s="450"/>
      <c r="L463" s="450"/>
      <c r="M463" s="450"/>
      <c r="N463" s="455"/>
      <c r="O463" s="455"/>
      <c r="P463" s="452"/>
      <c r="Q463" s="453"/>
      <c r="R463" s="453"/>
      <c r="S463" s="453"/>
      <c r="T463" s="453"/>
      <c r="U463" s="453"/>
      <c r="V463" s="453"/>
      <c r="W463" s="453"/>
    </row>
    <row r="464" spans="1:23" ht="24.95" customHeight="1" x14ac:dyDescent="0.15">
      <c r="A464" s="456" t="s">
        <v>622</v>
      </c>
      <c r="B464" s="457"/>
      <c r="C464" s="458"/>
      <c r="D464" s="395"/>
      <c r="E464" s="395"/>
      <c r="F464" s="395"/>
      <c r="G464" s="436"/>
      <c r="H464" s="436"/>
      <c r="I464" s="436"/>
      <c r="J464" s="436"/>
      <c r="K464" s="436"/>
      <c r="L464" s="436"/>
      <c r="M464" s="436"/>
      <c r="N464" s="446"/>
      <c r="O464" s="446"/>
      <c r="P464" s="453"/>
      <c r="Q464" s="453"/>
      <c r="R464" s="453"/>
      <c r="S464" s="453"/>
      <c r="T464" s="453"/>
      <c r="U464" s="453"/>
      <c r="V464" s="453"/>
      <c r="W464" s="453"/>
    </row>
    <row r="465" spans="1:28" ht="21.75" customHeight="1" x14ac:dyDescent="0.15">
      <c r="A465" s="459"/>
      <c r="B465" s="460"/>
      <c r="C465" s="461" t="s">
        <v>0</v>
      </c>
      <c r="D465" s="395"/>
      <c r="E465" s="395"/>
      <c r="F465" s="395"/>
      <c r="G465" s="436"/>
      <c r="H465" s="436"/>
      <c r="I465" s="436"/>
      <c r="J465" s="436"/>
      <c r="K465" s="436"/>
      <c r="L465" s="436"/>
      <c r="M465" s="436"/>
      <c r="N465" s="436"/>
      <c r="O465" s="462"/>
    </row>
    <row r="466" spans="1:28" ht="15" customHeight="1" x14ac:dyDescent="0.15">
      <c r="A466" s="731" t="s">
        <v>623</v>
      </c>
      <c r="B466" s="419" t="s">
        <v>624</v>
      </c>
      <c r="C466" s="464"/>
      <c r="D466" s="465"/>
      <c r="E466" s="395"/>
      <c r="F466" s="395"/>
      <c r="G466" s="436"/>
      <c r="H466" s="436"/>
      <c r="I466" s="436"/>
      <c r="J466" s="436"/>
      <c r="K466" s="436"/>
      <c r="L466" s="436"/>
      <c r="M466" s="436"/>
      <c r="N466" s="436"/>
      <c r="O466" s="462"/>
    </row>
    <row r="467" spans="1:28" ht="15" customHeight="1" x14ac:dyDescent="0.15">
      <c r="A467" s="731"/>
      <c r="B467" s="425" t="s">
        <v>625</v>
      </c>
      <c r="C467" s="466">
        <v>3050</v>
      </c>
      <c r="D467" s="465"/>
      <c r="E467" s="395"/>
      <c r="F467" s="395"/>
      <c r="G467" s="436"/>
      <c r="H467" s="436"/>
      <c r="I467" s="436"/>
      <c r="J467" s="436"/>
      <c r="K467" s="436"/>
      <c r="L467" s="436"/>
      <c r="M467" s="436"/>
      <c r="N467" s="436"/>
      <c r="O467" s="462"/>
    </row>
    <row r="468" spans="1:28" ht="15" customHeight="1" x14ac:dyDescent="0.15">
      <c r="A468" s="732" t="s">
        <v>626</v>
      </c>
      <c r="B468" s="733"/>
      <c r="C468" s="467">
        <v>32334</v>
      </c>
      <c r="D468" s="465"/>
      <c r="E468" s="395"/>
      <c r="F468" s="395"/>
      <c r="G468" s="436"/>
      <c r="H468" s="436"/>
      <c r="I468" s="436"/>
      <c r="J468" s="436"/>
      <c r="K468" s="436"/>
      <c r="L468" s="436"/>
      <c r="M468" s="436"/>
      <c r="N468" s="436"/>
      <c r="O468" s="462"/>
    </row>
    <row r="469" spans="1:28" s="291" customFormat="1" ht="24.95" customHeight="1" x14ac:dyDescent="0.15">
      <c r="A469" s="323" t="s">
        <v>627</v>
      </c>
      <c r="B469" s="468"/>
      <c r="C469" s="469"/>
      <c r="D469" s="469"/>
    </row>
    <row r="470" spans="1:28" ht="12.75" customHeight="1" x14ac:dyDescent="0.15">
      <c r="A470" s="734" t="s">
        <v>628</v>
      </c>
      <c r="B470" s="735"/>
      <c r="C470" s="738" t="s">
        <v>104</v>
      </c>
      <c r="D470" s="714" t="s">
        <v>629</v>
      </c>
      <c r="E470" s="715"/>
      <c r="F470" s="715"/>
      <c r="G470" s="715"/>
      <c r="H470" s="715"/>
      <c r="I470" s="716"/>
      <c r="J470" s="717" t="s">
        <v>504</v>
      </c>
    </row>
    <row r="471" spans="1:28" ht="22.5" customHeight="1" x14ac:dyDescent="0.15">
      <c r="A471" s="736"/>
      <c r="B471" s="737"/>
      <c r="C471" s="739"/>
      <c r="D471" s="470" t="s">
        <v>630</v>
      </c>
      <c r="E471" s="471" t="s">
        <v>631</v>
      </c>
      <c r="F471" s="472" t="s">
        <v>632</v>
      </c>
      <c r="G471" s="472" t="s">
        <v>633</v>
      </c>
      <c r="H471" s="472" t="s">
        <v>634</v>
      </c>
      <c r="I471" s="473" t="s">
        <v>635</v>
      </c>
      <c r="J471" s="718"/>
    </row>
    <row r="472" spans="1:28" ht="15" customHeight="1" x14ac:dyDescent="0.15">
      <c r="A472" s="719" t="s">
        <v>636</v>
      </c>
      <c r="B472" s="720"/>
      <c r="C472" s="474">
        <f>SUM(D472:I472)</f>
        <v>0</v>
      </c>
      <c r="D472" s="475"/>
      <c r="E472" s="476"/>
      <c r="F472" s="476"/>
      <c r="G472" s="476"/>
      <c r="H472" s="476"/>
      <c r="I472" s="477"/>
      <c r="J472" s="478"/>
      <c r="K472" s="308" t="str">
        <f>AA472</f>
        <v/>
      </c>
      <c r="L472" s="436"/>
      <c r="M472" s="436"/>
      <c r="N472" s="436"/>
      <c r="O472" s="436"/>
      <c r="P472" s="437"/>
      <c r="Q472" s="437"/>
      <c r="R472" s="437"/>
      <c r="AA472" s="377" t="str">
        <f>IF(J472&gt;C472,"Error: Las actividades totales son menores que las realizadas en beneficiarios","")</f>
        <v/>
      </c>
      <c r="AB472" s="377">
        <f>IF(J472&gt;C472,1,0)</f>
        <v>0</v>
      </c>
    </row>
    <row r="473" spans="1:28" ht="15" customHeight="1" x14ac:dyDescent="0.15">
      <c r="A473" s="721" t="s">
        <v>637</v>
      </c>
      <c r="B473" s="722"/>
      <c r="C473" s="441">
        <f>SUM(D473:I473)</f>
        <v>0</v>
      </c>
      <c r="D473" s="479"/>
      <c r="E473" s="480"/>
      <c r="F473" s="480"/>
      <c r="G473" s="480"/>
      <c r="H473" s="480"/>
      <c r="I473" s="481"/>
      <c r="J473" s="482"/>
      <c r="K473" s="308" t="str">
        <f>AA473</f>
        <v/>
      </c>
      <c r="AA473" s="377" t="str">
        <f>IF(J473&gt;C473,"Error: Las actividades totales son menores que las realizadas en beneficiarios","")</f>
        <v/>
      </c>
      <c r="AB473" s="377">
        <f>IF(J473&gt;C473,1,0)</f>
        <v>0</v>
      </c>
    </row>
    <row r="474" spans="1:28" ht="15" customHeight="1" x14ac:dyDescent="0.15">
      <c r="A474" s="723" t="s">
        <v>638</v>
      </c>
      <c r="B474" s="724"/>
      <c r="C474" s="483">
        <f>SUM(D474:E474)</f>
        <v>0</v>
      </c>
      <c r="D474" s="484"/>
      <c r="E474" s="485"/>
      <c r="F474" s="486"/>
      <c r="G474" s="486"/>
      <c r="H474" s="486"/>
      <c r="I474" s="487"/>
      <c r="J474" s="488"/>
      <c r="K474" s="308" t="str">
        <f>AA474</f>
        <v/>
      </c>
      <c r="AA474" s="377" t="str">
        <f>IF(J474&gt;C474,"Error: Las actividades totales son menores que las realizadas en beneficiarios","")</f>
        <v/>
      </c>
      <c r="AB474" s="377">
        <f>IF(J474&gt;C474,1,0)</f>
        <v>0</v>
      </c>
    </row>
    <row r="475" spans="1:28" ht="24.95" customHeight="1" x14ac:dyDescent="0.15">
      <c r="A475" s="323" t="s">
        <v>639</v>
      </c>
      <c r="B475" s="489"/>
      <c r="C475" s="490"/>
      <c r="D475" s="490"/>
      <c r="E475" s="490"/>
      <c r="F475" s="490"/>
      <c r="G475" s="490"/>
      <c r="H475" s="490"/>
      <c r="I475" s="490"/>
      <c r="J475" s="490"/>
      <c r="K475" s="490"/>
    </row>
    <row r="476" spans="1:28" ht="39.950000000000003" customHeight="1" x14ac:dyDescent="0.15">
      <c r="A476" s="725" t="s">
        <v>640</v>
      </c>
      <c r="B476" s="726"/>
      <c r="C476" s="491" t="s">
        <v>0</v>
      </c>
      <c r="D476" s="672" t="s">
        <v>641</v>
      </c>
      <c r="E476" s="492" t="s">
        <v>642</v>
      </c>
      <c r="F476" s="368"/>
      <c r="G476" s="368"/>
      <c r="H476" s="368"/>
      <c r="L476" s="5" t="s">
        <v>643</v>
      </c>
    </row>
    <row r="477" spans="1:28" ht="15" customHeight="1" x14ac:dyDescent="0.15">
      <c r="A477" s="701" t="s">
        <v>644</v>
      </c>
      <c r="B477" s="493" t="s">
        <v>645</v>
      </c>
      <c r="C477" s="494">
        <v>224</v>
      </c>
      <c r="D477" s="495">
        <v>222</v>
      </c>
      <c r="E477" s="495"/>
      <c r="F477" s="236" t="str">
        <f>AA477</f>
        <v/>
      </c>
      <c r="G477" s="368"/>
      <c r="H477" s="368"/>
      <c r="AA477" s="377" t="str">
        <f>IF(D477&gt;C477,"Error: Las actividades totales son menores que las realizadas en beneficiarios","")</f>
        <v/>
      </c>
      <c r="AB477" s="377">
        <f>IF(D477&gt;C477,1,0)</f>
        <v>0</v>
      </c>
    </row>
    <row r="478" spans="1:28" ht="15" customHeight="1" x14ac:dyDescent="0.15">
      <c r="A478" s="702"/>
      <c r="B478" s="496" t="s">
        <v>646</v>
      </c>
      <c r="C478" s="497"/>
      <c r="D478" s="498"/>
      <c r="E478" s="498"/>
      <c r="F478" s="236" t="str">
        <f>AA478</f>
        <v/>
      </c>
      <c r="G478" s="368"/>
      <c r="H478" s="368"/>
      <c r="AA478" s="377" t="str">
        <f>IF(D478&gt;C478,"Error: Las actividades totales son menores que las realizadas en beneficiarios","")</f>
        <v/>
      </c>
      <c r="AB478" s="377">
        <f>IF(D478&gt;C478,1,0)</f>
        <v>0</v>
      </c>
    </row>
    <row r="479" spans="1:28" ht="15" customHeight="1" x14ac:dyDescent="0.15">
      <c r="A479" s="703"/>
      <c r="B479" s="499" t="s">
        <v>647</v>
      </c>
      <c r="C479" s="500"/>
      <c r="D479" s="501"/>
      <c r="E479" s="501"/>
      <c r="F479" s="236" t="str">
        <f>AA479</f>
        <v/>
      </c>
      <c r="G479" s="368"/>
      <c r="H479" s="368"/>
      <c r="AA479" s="377" t="str">
        <f>IF(D479&gt;C479,"Error: Las actividades totales son menores que las realizadas en beneficiarios","")</f>
        <v/>
      </c>
      <c r="AB479" s="377">
        <f>IF(D479&gt;C479,1,0)</f>
        <v>0</v>
      </c>
    </row>
    <row r="480" spans="1:28" ht="24.95" customHeight="1" x14ac:dyDescent="0.15">
      <c r="A480" s="502" t="s">
        <v>648</v>
      </c>
      <c r="B480" s="503"/>
      <c r="C480" s="504"/>
      <c r="D480" s="505"/>
      <c r="E480" s="505"/>
    </row>
    <row r="481" spans="1:13" ht="18.75" customHeight="1" x14ac:dyDescent="0.15">
      <c r="A481" s="704" t="s">
        <v>649</v>
      </c>
      <c r="B481" s="705"/>
      <c r="C481" s="506" t="s">
        <v>104</v>
      </c>
    </row>
    <row r="482" spans="1:13" ht="15" customHeight="1" x14ac:dyDescent="0.15">
      <c r="A482" s="706" t="s">
        <v>650</v>
      </c>
      <c r="B482" s="707"/>
      <c r="C482" s="507">
        <f>[18]B!C2937</f>
        <v>0</v>
      </c>
    </row>
    <row r="483" spans="1:13" ht="15" customHeight="1" x14ac:dyDescent="0.15">
      <c r="A483" s="708" t="s">
        <v>651</v>
      </c>
      <c r="B483" s="709"/>
      <c r="C483" s="508">
        <f>[18]B!C2938</f>
        <v>0</v>
      </c>
    </row>
    <row r="485" spans="1:13" ht="23.25" customHeight="1" x14ac:dyDescent="0.2">
      <c r="A485" s="509" t="s">
        <v>652</v>
      </c>
      <c r="B485" s="510"/>
      <c r="C485" s="511"/>
      <c r="D485" s="511"/>
    </row>
    <row r="486" spans="1:13" ht="23.25" customHeight="1" x14ac:dyDescent="0.15">
      <c r="A486" s="710" t="s">
        <v>653</v>
      </c>
      <c r="B486" s="711"/>
      <c r="C486" s="512" t="s">
        <v>654</v>
      </c>
      <c r="D486" s="512" t="s">
        <v>655</v>
      </c>
    </row>
    <row r="487" spans="1:13" ht="12.75" customHeight="1" x14ac:dyDescent="0.15">
      <c r="A487" s="712" t="s">
        <v>656</v>
      </c>
      <c r="B487" s="713"/>
      <c r="C487" s="464"/>
      <c r="D487" s="464">
        <v>5</v>
      </c>
    </row>
    <row r="488" spans="1:13" ht="12.75" customHeight="1" x14ac:dyDescent="0.15">
      <c r="A488" s="697" t="s">
        <v>657</v>
      </c>
      <c r="B488" s="698"/>
      <c r="C488" s="513"/>
      <c r="D488" s="513"/>
    </row>
    <row r="489" spans="1:13" ht="12.75" customHeight="1" x14ac:dyDescent="0.15">
      <c r="A489" s="697" t="s">
        <v>658</v>
      </c>
      <c r="B489" s="698"/>
      <c r="C489" s="513"/>
      <c r="D489" s="513">
        <v>6</v>
      </c>
    </row>
    <row r="490" spans="1:13" ht="12.75" customHeight="1" x14ac:dyDescent="0.15">
      <c r="A490" s="697" t="s">
        <v>659</v>
      </c>
      <c r="B490" s="698"/>
      <c r="C490" s="513"/>
      <c r="D490" s="513"/>
    </row>
    <row r="491" spans="1:13" ht="12.75" customHeight="1" x14ac:dyDescent="0.15">
      <c r="A491" s="697" t="s">
        <v>660</v>
      </c>
      <c r="B491" s="698"/>
      <c r="C491" s="513"/>
      <c r="D491" s="513">
        <v>6</v>
      </c>
    </row>
    <row r="492" spans="1:13" ht="12.75" customHeight="1" x14ac:dyDescent="0.15">
      <c r="A492" s="697" t="s">
        <v>661</v>
      </c>
      <c r="B492" s="698"/>
      <c r="C492" s="514"/>
      <c r="D492" s="513">
        <v>5</v>
      </c>
    </row>
    <row r="493" spans="1:13" ht="12.75" customHeight="1" x14ac:dyDescent="0.15">
      <c r="A493" s="699" t="s">
        <v>662</v>
      </c>
      <c r="B493" s="700"/>
      <c r="C493" s="466">
        <v>21</v>
      </c>
      <c r="D493" s="466">
        <v>213</v>
      </c>
    </row>
    <row r="495" spans="1:13" ht="12.75" x14ac:dyDescent="0.2">
      <c r="A495" s="509" t="s">
        <v>663</v>
      </c>
      <c r="B495" s="515"/>
    </row>
    <row r="496" spans="1:13" ht="50.25" customHeight="1" x14ac:dyDescent="0.15">
      <c r="A496" s="688" t="s">
        <v>572</v>
      </c>
      <c r="B496" s="689"/>
      <c r="C496" s="692" t="s">
        <v>0</v>
      </c>
      <c r="D496" s="692" t="s">
        <v>573</v>
      </c>
      <c r="E496" s="694" t="s">
        <v>664</v>
      </c>
      <c r="F496" s="695"/>
      <c r="G496" s="694" t="s">
        <v>665</v>
      </c>
      <c r="H496" s="696"/>
      <c r="I496" s="695"/>
      <c r="J496" s="352" t="s">
        <v>576</v>
      </c>
      <c r="K496" s="352" t="s">
        <v>577</v>
      </c>
      <c r="L496" s="352" t="s">
        <v>578</v>
      </c>
      <c r="M496" s="369" t="s">
        <v>578</v>
      </c>
    </row>
    <row r="497" spans="1:13" ht="54.75" customHeight="1" x14ac:dyDescent="0.15">
      <c r="A497" s="690"/>
      <c r="B497" s="691"/>
      <c r="C497" s="693"/>
      <c r="D497" s="693"/>
      <c r="E497" s="516" t="s">
        <v>666</v>
      </c>
      <c r="F497" s="516" t="s">
        <v>667</v>
      </c>
      <c r="G497" s="517" t="s">
        <v>668</v>
      </c>
      <c r="H497" s="517" t="s">
        <v>669</v>
      </c>
      <c r="I497" s="518" t="s">
        <v>670</v>
      </c>
      <c r="J497" s="516" t="s">
        <v>666</v>
      </c>
      <c r="K497" s="516" t="s">
        <v>667</v>
      </c>
      <c r="L497" s="516" t="s">
        <v>666</v>
      </c>
      <c r="M497" s="516" t="s">
        <v>667</v>
      </c>
    </row>
    <row r="498" spans="1:13" ht="15" customHeight="1" x14ac:dyDescent="0.15">
      <c r="A498" s="686" t="s">
        <v>195</v>
      </c>
      <c r="B498" s="687" t="s">
        <v>195</v>
      </c>
      <c r="C498" s="519">
        <f>SUM(E498:F498)</f>
        <v>0</v>
      </c>
      <c r="D498" s="520"/>
      <c r="E498" s="520"/>
      <c r="F498" s="520"/>
      <c r="G498" s="520"/>
      <c r="H498" s="520"/>
      <c r="I498" s="520"/>
      <c r="J498" s="520"/>
      <c r="K498" s="520"/>
      <c r="L498" s="520"/>
      <c r="M498" s="520"/>
    </row>
    <row r="499" spans="1:13" ht="15" customHeight="1" x14ac:dyDescent="0.15">
      <c r="A499" s="686" t="s">
        <v>197</v>
      </c>
      <c r="B499" s="687" t="s">
        <v>197</v>
      </c>
      <c r="C499" s="519">
        <f>SUM(E499:F499)</f>
        <v>0</v>
      </c>
      <c r="D499" s="520"/>
      <c r="E499" s="520"/>
      <c r="F499" s="520"/>
      <c r="G499" s="520"/>
      <c r="H499" s="520"/>
      <c r="I499" s="520"/>
      <c r="J499" s="520"/>
      <c r="K499" s="520"/>
      <c r="L499" s="520"/>
      <c r="M499" s="520"/>
    </row>
    <row r="500" spans="1:13" ht="15" customHeight="1" x14ac:dyDescent="0.15">
      <c r="A500" s="686" t="s">
        <v>201</v>
      </c>
      <c r="B500" s="687"/>
      <c r="C500" s="519">
        <f>SUM(E500:F500)</f>
        <v>0</v>
      </c>
      <c r="D500" s="520"/>
      <c r="E500" s="520"/>
      <c r="F500" s="520"/>
      <c r="G500" s="520"/>
      <c r="H500" s="520"/>
      <c r="I500" s="520"/>
      <c r="J500" s="520"/>
      <c r="K500" s="520"/>
      <c r="L500" s="520"/>
      <c r="M500" s="520"/>
    </row>
    <row r="501" spans="1:13" ht="15" customHeight="1" x14ac:dyDescent="0.15">
      <c r="A501" s="686" t="s">
        <v>207</v>
      </c>
      <c r="B501" s="687"/>
      <c r="C501" s="519">
        <f>SUM(E501:F501)</f>
        <v>0</v>
      </c>
      <c r="D501" s="520"/>
      <c r="E501" s="520"/>
      <c r="F501" s="520"/>
      <c r="G501" s="520"/>
      <c r="H501" s="520"/>
      <c r="I501" s="520"/>
      <c r="J501" s="520"/>
      <c r="K501" s="520"/>
      <c r="L501" s="520"/>
      <c r="M501" s="520"/>
    </row>
    <row r="502" spans="1:13" ht="15" customHeight="1" x14ac:dyDescent="0.15">
      <c r="A502" s="686" t="s">
        <v>227</v>
      </c>
      <c r="B502" s="687"/>
      <c r="C502" s="519">
        <f>SUM(E502:F502)</f>
        <v>0</v>
      </c>
      <c r="D502" s="520"/>
      <c r="E502" s="520"/>
      <c r="F502" s="520"/>
      <c r="G502" s="520"/>
      <c r="H502" s="520"/>
      <c r="I502" s="520"/>
      <c r="J502" s="520"/>
      <c r="K502" s="520"/>
      <c r="L502" s="520"/>
      <c r="M502" s="520"/>
    </row>
    <row r="503" spans="1:13" ht="15" customHeight="1" x14ac:dyDescent="0.15">
      <c r="A503" s="673"/>
      <c r="B503" s="674" t="s">
        <v>671</v>
      </c>
      <c r="C503" s="519">
        <f t="shared" ref="C503:I503" si="19">SUM(C498:C502)</f>
        <v>0</v>
      </c>
      <c r="D503" s="519">
        <f t="shared" si="19"/>
        <v>0</v>
      </c>
      <c r="E503" s="519">
        <f t="shared" si="19"/>
        <v>0</v>
      </c>
      <c r="F503" s="519">
        <f t="shared" si="19"/>
        <v>0</v>
      </c>
      <c r="G503" s="519">
        <f t="shared" si="19"/>
        <v>0</v>
      </c>
      <c r="H503" s="519">
        <f t="shared" si="19"/>
        <v>0</v>
      </c>
      <c r="I503" s="519">
        <f t="shared" si="19"/>
        <v>0</v>
      </c>
      <c r="J503" s="519">
        <f>SUM(J498:J502)</f>
        <v>0</v>
      </c>
      <c r="K503" s="519">
        <f t="shared" ref="K503" si="20">SUM(K498:K502)</f>
        <v>0</v>
      </c>
      <c r="L503" s="519">
        <f>SUM(L498:L502)</f>
        <v>0</v>
      </c>
      <c r="M503" s="519">
        <f t="shared" ref="M503" si="21">SUM(M498:M502)</f>
        <v>0</v>
      </c>
    </row>
    <row r="504" spans="1:13" ht="24" customHeight="1" x14ac:dyDescent="0.15">
      <c r="A504" s="676" t="s">
        <v>672</v>
      </c>
      <c r="B504" s="677"/>
      <c r="C504" s="519">
        <f>SUM(E504:F504)</f>
        <v>0</v>
      </c>
      <c r="D504" s="520"/>
      <c r="E504" s="520"/>
      <c r="F504" s="520"/>
      <c r="G504" s="520"/>
      <c r="H504" s="520"/>
      <c r="I504" s="520"/>
      <c r="J504" s="520"/>
      <c r="K504" s="520"/>
      <c r="L504" s="520"/>
      <c r="M504" s="520"/>
    </row>
    <row r="505" spans="1:13" ht="15" customHeight="1" x14ac:dyDescent="0.15">
      <c r="A505" s="676" t="s">
        <v>673</v>
      </c>
      <c r="B505" s="677"/>
      <c r="C505" s="519">
        <f>SUM(E505:F505)</f>
        <v>0</v>
      </c>
      <c r="D505" s="520"/>
      <c r="E505" s="520"/>
      <c r="F505" s="520"/>
      <c r="G505" s="520"/>
      <c r="H505" s="520"/>
      <c r="I505" s="520"/>
      <c r="J505" s="520"/>
      <c r="K505" s="520"/>
      <c r="L505" s="520"/>
      <c r="M505" s="520"/>
    </row>
    <row r="506" spans="1:13" ht="15" customHeight="1" x14ac:dyDescent="0.15">
      <c r="A506" s="676" t="s">
        <v>674</v>
      </c>
      <c r="B506" s="677"/>
      <c r="C506" s="519">
        <f>SUM(E506:F506)</f>
        <v>0</v>
      </c>
      <c r="D506" s="520"/>
      <c r="E506" s="520"/>
      <c r="F506" s="520"/>
      <c r="G506" s="520"/>
      <c r="H506" s="520"/>
      <c r="I506" s="520"/>
      <c r="J506" s="520"/>
      <c r="K506" s="520"/>
      <c r="L506" s="520"/>
      <c r="M506" s="520"/>
    </row>
    <row r="507" spans="1:13" ht="15" customHeight="1" x14ac:dyDescent="0.15">
      <c r="A507" s="676" t="s">
        <v>675</v>
      </c>
      <c r="B507" s="677"/>
      <c r="C507" s="519">
        <f>SUM(E507:F507)</f>
        <v>0</v>
      </c>
      <c r="D507" s="520"/>
      <c r="E507" s="520"/>
      <c r="F507" s="520"/>
      <c r="G507" s="520"/>
      <c r="H507" s="520"/>
      <c r="I507" s="520"/>
      <c r="J507" s="520"/>
      <c r="K507" s="520"/>
      <c r="L507" s="520"/>
      <c r="M507" s="520"/>
    </row>
    <row r="508" spans="1:13" ht="15" customHeight="1" x14ac:dyDescent="0.15">
      <c r="A508" s="684" t="s">
        <v>676</v>
      </c>
      <c r="B508" s="685"/>
      <c r="C508" s="519">
        <f t="shared" ref="C508:M508" si="22">SUM(C504:C507)</f>
        <v>0</v>
      </c>
      <c r="D508" s="519">
        <f t="shared" si="22"/>
        <v>0</v>
      </c>
      <c r="E508" s="519">
        <f t="shared" si="22"/>
        <v>0</v>
      </c>
      <c r="F508" s="519">
        <f t="shared" si="22"/>
        <v>0</v>
      </c>
      <c r="G508" s="519">
        <f t="shared" si="22"/>
        <v>0</v>
      </c>
      <c r="H508" s="519">
        <f t="shared" si="22"/>
        <v>0</v>
      </c>
      <c r="I508" s="519">
        <f t="shared" si="22"/>
        <v>0</v>
      </c>
      <c r="J508" s="519">
        <f t="shared" si="22"/>
        <v>0</v>
      </c>
      <c r="K508" s="519">
        <f t="shared" si="22"/>
        <v>0</v>
      </c>
      <c r="L508" s="519">
        <f t="shared" si="22"/>
        <v>0</v>
      </c>
      <c r="M508" s="519">
        <f t="shared" si="22"/>
        <v>0</v>
      </c>
    </row>
    <row r="509" spans="1:13" ht="15" customHeight="1" x14ac:dyDescent="0.15">
      <c r="A509" s="676" t="s">
        <v>677</v>
      </c>
      <c r="B509" s="677"/>
      <c r="C509" s="519">
        <f t="shared" ref="C509" si="23">SUM(E509:F509)</f>
        <v>0</v>
      </c>
      <c r="D509" s="520"/>
      <c r="E509" s="520"/>
      <c r="F509" s="520"/>
      <c r="G509" s="520"/>
      <c r="H509" s="520"/>
      <c r="I509" s="520"/>
      <c r="J509" s="520"/>
      <c r="K509" s="520"/>
      <c r="L509" s="520"/>
      <c r="M509" s="520"/>
    </row>
    <row r="510" spans="1:13" ht="15" customHeight="1" x14ac:dyDescent="0.15">
      <c r="A510" s="676" t="s">
        <v>678</v>
      </c>
      <c r="B510" s="677"/>
      <c r="C510" s="519">
        <f>SUM(E510:F510)</f>
        <v>0</v>
      </c>
      <c r="D510" s="520"/>
      <c r="E510" s="520"/>
      <c r="F510" s="520"/>
      <c r="G510" s="520"/>
      <c r="H510" s="520"/>
      <c r="I510" s="520"/>
      <c r="J510" s="520"/>
      <c r="K510" s="520"/>
      <c r="L510" s="520"/>
      <c r="M510" s="520"/>
    </row>
    <row r="511" spans="1:13" ht="15" customHeight="1" x14ac:dyDescent="0.15">
      <c r="A511" s="676" t="s">
        <v>679</v>
      </c>
      <c r="B511" s="677"/>
      <c r="C511" s="519">
        <f>SUM(E511:F511)</f>
        <v>0</v>
      </c>
      <c r="D511" s="520"/>
      <c r="E511" s="520"/>
      <c r="F511" s="520"/>
      <c r="G511" s="520"/>
      <c r="H511" s="520"/>
      <c r="I511" s="520"/>
      <c r="J511" s="520"/>
      <c r="K511" s="520"/>
      <c r="L511" s="520"/>
      <c r="M511" s="520"/>
    </row>
    <row r="512" spans="1:13" ht="15" customHeight="1" x14ac:dyDescent="0.15">
      <c r="A512" s="673"/>
      <c r="B512" s="524" t="s">
        <v>680</v>
      </c>
      <c r="C512" s="519">
        <f t="shared" ref="C512:M512" si="24">SUM(C509:C511)</f>
        <v>0</v>
      </c>
      <c r="D512" s="519">
        <f t="shared" si="24"/>
        <v>0</v>
      </c>
      <c r="E512" s="519">
        <f t="shared" si="24"/>
        <v>0</v>
      </c>
      <c r="F512" s="519">
        <f t="shared" si="24"/>
        <v>0</v>
      </c>
      <c r="G512" s="519">
        <f t="shared" si="24"/>
        <v>0</v>
      </c>
      <c r="H512" s="519">
        <f t="shared" si="24"/>
        <v>0</v>
      </c>
      <c r="I512" s="519">
        <f t="shared" si="24"/>
        <v>0</v>
      </c>
      <c r="J512" s="519">
        <f t="shared" si="24"/>
        <v>0</v>
      </c>
      <c r="K512" s="519">
        <f t="shared" si="24"/>
        <v>0</v>
      </c>
      <c r="L512" s="519">
        <f t="shared" si="24"/>
        <v>0</v>
      </c>
      <c r="M512" s="519">
        <f t="shared" si="24"/>
        <v>0</v>
      </c>
    </row>
    <row r="513" spans="1:13" ht="15" customHeight="1" x14ac:dyDescent="0.15">
      <c r="A513" s="676" t="s">
        <v>681</v>
      </c>
      <c r="B513" s="677"/>
      <c r="C513" s="519">
        <f>SUM(E513:F513)</f>
        <v>0</v>
      </c>
      <c r="D513" s="520"/>
      <c r="E513" s="520"/>
      <c r="F513" s="520"/>
      <c r="G513" s="520"/>
      <c r="H513" s="520"/>
      <c r="I513" s="520"/>
      <c r="J513" s="520"/>
      <c r="K513" s="520"/>
      <c r="L513" s="520"/>
      <c r="M513" s="520"/>
    </row>
    <row r="514" spans="1:13" ht="15" customHeight="1" x14ac:dyDescent="0.15">
      <c r="A514" s="678" t="s">
        <v>682</v>
      </c>
      <c r="B514" s="679"/>
      <c r="C514" s="519">
        <f>SUM(E514:F514)</f>
        <v>0</v>
      </c>
      <c r="D514" s="520"/>
      <c r="E514" s="520"/>
      <c r="F514" s="520"/>
      <c r="G514" s="520"/>
      <c r="H514" s="520"/>
      <c r="I514" s="520"/>
      <c r="J514" s="520"/>
      <c r="K514" s="520"/>
      <c r="L514" s="520"/>
      <c r="M514" s="520"/>
    </row>
    <row r="515" spans="1:13" ht="15" customHeight="1" x14ac:dyDescent="0.15">
      <c r="A515" s="676" t="s">
        <v>683</v>
      </c>
      <c r="B515" s="677"/>
      <c r="C515" s="519">
        <f>SUM(E515:F515)</f>
        <v>0</v>
      </c>
      <c r="D515" s="520"/>
      <c r="E515" s="520"/>
      <c r="F515" s="520"/>
      <c r="G515" s="520"/>
      <c r="H515" s="520"/>
      <c r="I515" s="520"/>
      <c r="J515" s="520"/>
      <c r="K515" s="520"/>
      <c r="L515" s="520"/>
      <c r="M515" s="520"/>
    </row>
    <row r="516" spans="1:13" ht="15" customHeight="1" x14ac:dyDescent="0.15">
      <c r="A516" s="673"/>
      <c r="B516" s="524" t="s">
        <v>684</v>
      </c>
      <c r="C516" s="519">
        <f>SUM(C513:C515)</f>
        <v>0</v>
      </c>
      <c r="D516" s="519">
        <f t="shared" ref="D516:F516" si="25">SUM(D513:D515)</f>
        <v>0</v>
      </c>
      <c r="E516" s="519">
        <f t="shared" si="25"/>
        <v>0</v>
      </c>
      <c r="F516" s="519">
        <f t="shared" si="25"/>
        <v>0</v>
      </c>
      <c r="G516" s="519">
        <f>SUM(G513:G515)</f>
        <v>0</v>
      </c>
      <c r="H516" s="519">
        <f>SUM(H513:H515)</f>
        <v>0</v>
      </c>
      <c r="I516" s="519">
        <f>SUM(I513:I515)</f>
        <v>0</v>
      </c>
      <c r="J516" s="519">
        <f t="shared" ref="J516:M516" si="26">SUM(J513:J515)</f>
        <v>0</v>
      </c>
      <c r="K516" s="519">
        <f t="shared" si="26"/>
        <v>0</v>
      </c>
      <c r="L516" s="519">
        <f t="shared" si="26"/>
        <v>0</v>
      </c>
      <c r="M516" s="519">
        <f t="shared" si="26"/>
        <v>0</v>
      </c>
    </row>
    <row r="517" spans="1:13" ht="15" customHeight="1" x14ac:dyDescent="0.15">
      <c r="A517" s="682" t="s">
        <v>685</v>
      </c>
      <c r="B517" s="683" t="s">
        <v>46</v>
      </c>
      <c r="C517" s="519">
        <f t="shared" ref="C517:C524" si="27">SUM(E517:F517)</f>
        <v>0</v>
      </c>
      <c r="D517" s="520"/>
      <c r="E517" s="520"/>
      <c r="F517" s="520"/>
      <c r="G517" s="520"/>
      <c r="H517" s="520"/>
      <c r="I517" s="520"/>
      <c r="J517" s="520"/>
      <c r="K517" s="520"/>
      <c r="L517" s="520"/>
      <c r="M517" s="520"/>
    </row>
    <row r="518" spans="1:13" ht="15" customHeight="1" x14ac:dyDescent="0.15">
      <c r="A518" s="682" t="s">
        <v>686</v>
      </c>
      <c r="B518" s="683" t="s">
        <v>686</v>
      </c>
      <c r="C518" s="519">
        <f t="shared" si="27"/>
        <v>0</v>
      </c>
      <c r="D518" s="520"/>
      <c r="E518" s="520"/>
      <c r="F518" s="520"/>
      <c r="G518" s="520"/>
      <c r="H518" s="520"/>
      <c r="I518" s="520"/>
      <c r="J518" s="520"/>
      <c r="K518" s="520"/>
      <c r="L518" s="520"/>
      <c r="M518" s="520"/>
    </row>
    <row r="519" spans="1:13" ht="15" customHeight="1" x14ac:dyDescent="0.15">
      <c r="A519" s="682" t="s">
        <v>687</v>
      </c>
      <c r="B519" s="683" t="s">
        <v>687</v>
      </c>
      <c r="C519" s="519">
        <f t="shared" si="27"/>
        <v>0</v>
      </c>
      <c r="D519" s="520"/>
      <c r="E519" s="520"/>
      <c r="F519" s="520"/>
      <c r="G519" s="520"/>
      <c r="H519" s="520"/>
      <c r="I519" s="520"/>
      <c r="J519" s="520"/>
      <c r="K519" s="520"/>
      <c r="L519" s="520"/>
      <c r="M519" s="520"/>
    </row>
    <row r="520" spans="1:13" ht="15" customHeight="1" x14ac:dyDescent="0.15">
      <c r="A520" s="680" t="s">
        <v>49</v>
      </c>
      <c r="B520" s="681"/>
      <c r="C520" s="519">
        <f t="shared" si="27"/>
        <v>0</v>
      </c>
      <c r="D520" s="520"/>
      <c r="E520" s="520"/>
      <c r="F520" s="520"/>
      <c r="G520" s="520"/>
      <c r="H520" s="520"/>
      <c r="I520" s="520"/>
      <c r="J520" s="520"/>
      <c r="K520" s="520"/>
      <c r="L520" s="520"/>
      <c r="M520" s="520"/>
    </row>
    <row r="521" spans="1:13" ht="15" customHeight="1" x14ac:dyDescent="0.15">
      <c r="A521" s="680" t="s">
        <v>89</v>
      </c>
      <c r="B521" s="681" t="s">
        <v>89</v>
      </c>
      <c r="C521" s="519">
        <f t="shared" si="27"/>
        <v>0</v>
      </c>
      <c r="D521" s="520"/>
      <c r="E521" s="520"/>
      <c r="F521" s="520"/>
      <c r="G521" s="520"/>
      <c r="H521" s="520"/>
      <c r="I521" s="520"/>
      <c r="J521" s="520"/>
      <c r="K521" s="520"/>
      <c r="L521" s="520"/>
      <c r="M521" s="520"/>
    </row>
    <row r="522" spans="1:13" ht="15" customHeight="1" x14ac:dyDescent="0.15">
      <c r="A522" s="676" t="s">
        <v>71</v>
      </c>
      <c r="B522" s="677"/>
      <c r="C522" s="519">
        <f t="shared" si="27"/>
        <v>0</v>
      </c>
      <c r="D522" s="520"/>
      <c r="E522" s="520"/>
      <c r="F522" s="520"/>
      <c r="G522" s="520"/>
      <c r="H522" s="520"/>
      <c r="I522" s="520"/>
      <c r="J522" s="520"/>
      <c r="K522" s="520"/>
      <c r="L522" s="520"/>
      <c r="M522" s="520"/>
    </row>
    <row r="523" spans="1:13" ht="24" customHeight="1" x14ac:dyDescent="0.15">
      <c r="A523" s="680" t="s">
        <v>688</v>
      </c>
      <c r="B523" s="681" t="s">
        <v>688</v>
      </c>
      <c r="C523" s="519">
        <f t="shared" si="27"/>
        <v>0</v>
      </c>
      <c r="D523" s="520"/>
      <c r="E523" s="520"/>
      <c r="F523" s="520"/>
      <c r="G523" s="520"/>
      <c r="H523" s="520"/>
      <c r="I523" s="520"/>
      <c r="J523" s="520"/>
      <c r="K523" s="520"/>
      <c r="L523" s="520"/>
      <c r="M523" s="520"/>
    </row>
    <row r="524" spans="1:13" ht="15" customHeight="1" x14ac:dyDescent="0.15">
      <c r="A524" s="680" t="s">
        <v>67</v>
      </c>
      <c r="B524" s="681" t="s">
        <v>67</v>
      </c>
      <c r="C524" s="519">
        <f t="shared" si="27"/>
        <v>0</v>
      </c>
      <c r="D524" s="520"/>
      <c r="E524" s="520"/>
      <c r="F524" s="520"/>
      <c r="G524" s="520"/>
      <c r="H524" s="520"/>
      <c r="I524" s="520"/>
      <c r="J524" s="520"/>
      <c r="K524" s="520"/>
      <c r="L524" s="520"/>
      <c r="M524" s="520"/>
    </row>
    <row r="525" spans="1:13" ht="15" customHeight="1" x14ac:dyDescent="0.15">
      <c r="A525" s="675"/>
      <c r="B525" s="524" t="s">
        <v>689</v>
      </c>
      <c r="C525" s="519">
        <f>SUM(C517:C524)</f>
        <v>0</v>
      </c>
      <c r="D525" s="519">
        <f>SUM(D517:D524)</f>
        <v>0</v>
      </c>
      <c r="E525" s="519">
        <f t="shared" ref="E525:M525" si="28">SUM(E517:E524)</f>
        <v>0</v>
      </c>
      <c r="F525" s="519">
        <f t="shared" si="28"/>
        <v>0</v>
      </c>
      <c r="G525" s="519">
        <f t="shared" si="28"/>
        <v>0</v>
      </c>
      <c r="H525" s="519">
        <f t="shared" si="28"/>
        <v>0</v>
      </c>
      <c r="I525" s="519">
        <f t="shared" si="28"/>
        <v>0</v>
      </c>
      <c r="J525" s="519">
        <f t="shared" si="28"/>
        <v>0</v>
      </c>
      <c r="K525" s="519">
        <f t="shared" si="28"/>
        <v>0</v>
      </c>
      <c r="L525" s="519">
        <f t="shared" si="28"/>
        <v>0</v>
      </c>
      <c r="M525" s="519">
        <f t="shared" si="28"/>
        <v>0</v>
      </c>
    </row>
    <row r="526" spans="1:13" ht="15" customHeight="1" x14ac:dyDescent="0.15">
      <c r="A526" s="678" t="s">
        <v>690</v>
      </c>
      <c r="B526" s="679"/>
      <c r="C526" s="519">
        <f t="shared" ref="C526:C531" si="29">SUM(E526:F526)</f>
        <v>0</v>
      </c>
      <c r="D526" s="520"/>
      <c r="E526" s="520"/>
      <c r="F526" s="520"/>
      <c r="G526" s="520"/>
      <c r="H526" s="520"/>
      <c r="I526" s="520"/>
      <c r="J526" s="520"/>
      <c r="K526" s="520"/>
      <c r="L526" s="520"/>
      <c r="M526" s="520"/>
    </row>
    <row r="527" spans="1:13" ht="15" customHeight="1" x14ac:dyDescent="0.15">
      <c r="A527" s="678" t="s">
        <v>691</v>
      </c>
      <c r="B527" s="679"/>
      <c r="C527" s="519">
        <f t="shared" si="29"/>
        <v>0</v>
      </c>
      <c r="D527" s="520"/>
      <c r="E527" s="520"/>
      <c r="F527" s="520"/>
      <c r="G527" s="520"/>
      <c r="H527" s="520"/>
      <c r="I527" s="520"/>
      <c r="J527" s="520"/>
      <c r="K527" s="520"/>
      <c r="L527" s="520"/>
      <c r="M527" s="520"/>
    </row>
    <row r="528" spans="1:13" ht="15" customHeight="1" x14ac:dyDescent="0.15">
      <c r="A528" s="678" t="s">
        <v>692</v>
      </c>
      <c r="B528" s="679"/>
      <c r="C528" s="519">
        <f t="shared" si="29"/>
        <v>0</v>
      </c>
      <c r="D528" s="520"/>
      <c r="E528" s="520"/>
      <c r="F528" s="520"/>
      <c r="G528" s="520"/>
      <c r="H528" s="520"/>
      <c r="I528" s="520"/>
      <c r="J528" s="520"/>
      <c r="K528" s="520"/>
      <c r="L528" s="520"/>
      <c r="M528" s="520"/>
    </row>
    <row r="529" spans="1:13" ht="15" customHeight="1" x14ac:dyDescent="0.15">
      <c r="A529" s="676" t="s">
        <v>693</v>
      </c>
      <c r="B529" s="677"/>
      <c r="C529" s="519">
        <f t="shared" si="29"/>
        <v>0</v>
      </c>
      <c r="D529" s="520"/>
      <c r="E529" s="520"/>
      <c r="F529" s="520"/>
      <c r="G529" s="520"/>
      <c r="H529" s="520"/>
      <c r="I529" s="520"/>
      <c r="J529" s="520"/>
      <c r="K529" s="520"/>
      <c r="L529" s="520"/>
      <c r="M529" s="520"/>
    </row>
    <row r="530" spans="1:13" ht="15" customHeight="1" x14ac:dyDescent="0.15">
      <c r="A530" s="676" t="s">
        <v>694</v>
      </c>
      <c r="B530" s="677"/>
      <c r="C530" s="519">
        <f t="shared" si="29"/>
        <v>0</v>
      </c>
      <c r="D530" s="520"/>
      <c r="E530" s="520"/>
      <c r="F530" s="520"/>
      <c r="G530" s="520"/>
      <c r="H530" s="520"/>
      <c r="I530" s="520"/>
      <c r="J530" s="520"/>
      <c r="K530" s="520"/>
      <c r="L530" s="520"/>
      <c r="M530" s="520"/>
    </row>
    <row r="531" spans="1:13" ht="15" customHeight="1" x14ac:dyDescent="0.15">
      <c r="A531" s="676" t="s">
        <v>695</v>
      </c>
      <c r="B531" s="677"/>
      <c r="C531" s="519">
        <f t="shared" si="29"/>
        <v>0</v>
      </c>
      <c r="D531" s="520"/>
      <c r="E531" s="520"/>
      <c r="F531" s="520"/>
      <c r="G531" s="520"/>
      <c r="H531" s="520"/>
      <c r="I531" s="520"/>
      <c r="J531" s="520"/>
      <c r="K531" s="520"/>
      <c r="L531" s="520"/>
      <c r="M531" s="520"/>
    </row>
    <row r="532" spans="1:13" ht="15" customHeight="1" x14ac:dyDescent="0.15">
      <c r="A532" s="675"/>
      <c r="B532" s="524" t="s">
        <v>530</v>
      </c>
      <c r="C532" s="519">
        <f>SUM(C526:C531)</f>
        <v>0</v>
      </c>
      <c r="D532" s="519">
        <f>SUM(D526:D531)</f>
        <v>0</v>
      </c>
      <c r="E532" s="519">
        <f t="shared" ref="E532:M532" si="30">SUM(E526:E531)</f>
        <v>0</v>
      </c>
      <c r="F532" s="519">
        <f t="shared" si="30"/>
        <v>0</v>
      </c>
      <c r="G532" s="519">
        <f t="shared" si="30"/>
        <v>0</v>
      </c>
      <c r="H532" s="519">
        <f t="shared" si="30"/>
        <v>0</v>
      </c>
      <c r="I532" s="519">
        <f t="shared" si="30"/>
        <v>0</v>
      </c>
      <c r="J532" s="519">
        <f t="shared" si="30"/>
        <v>0</v>
      </c>
      <c r="K532" s="519">
        <f t="shared" si="30"/>
        <v>0</v>
      </c>
      <c r="L532" s="519">
        <f t="shared" si="30"/>
        <v>0</v>
      </c>
      <c r="M532" s="519">
        <f t="shared" si="30"/>
        <v>0</v>
      </c>
    </row>
    <row r="533" spans="1:13" ht="15" customHeight="1" x14ac:dyDescent="0.15">
      <c r="A533" s="676" t="s">
        <v>440</v>
      </c>
      <c r="B533" s="677" t="s">
        <v>440</v>
      </c>
      <c r="C533" s="519">
        <f>SUM(E533:F533)</f>
        <v>0</v>
      </c>
      <c r="D533" s="526"/>
      <c r="E533" s="520"/>
      <c r="F533" s="520"/>
      <c r="G533" s="520"/>
      <c r="H533" s="520"/>
      <c r="I533" s="520"/>
      <c r="J533" s="520"/>
      <c r="K533" s="520"/>
      <c r="L533" s="520"/>
      <c r="M533" s="520"/>
    </row>
    <row r="534" spans="1:13" ht="15" customHeight="1" x14ac:dyDescent="0.15">
      <c r="A534" s="676" t="s">
        <v>442</v>
      </c>
      <c r="B534" s="677" t="s">
        <v>442</v>
      </c>
      <c r="C534" s="519">
        <f>SUM(E534:F534)</f>
        <v>0</v>
      </c>
      <c r="D534" s="526"/>
      <c r="E534" s="520"/>
      <c r="F534" s="520"/>
      <c r="G534" s="520"/>
      <c r="H534" s="520"/>
      <c r="I534" s="520"/>
      <c r="J534" s="520"/>
      <c r="K534" s="520"/>
      <c r="L534" s="520"/>
      <c r="M534" s="520"/>
    </row>
    <row r="535" spans="1:13" ht="24" customHeight="1" x14ac:dyDescent="0.15">
      <c r="A535" s="676" t="s">
        <v>696</v>
      </c>
      <c r="B535" s="677"/>
      <c r="C535" s="519">
        <f>SUM(E535:F535)</f>
        <v>0</v>
      </c>
      <c r="D535" s="526"/>
      <c r="E535" s="526"/>
      <c r="F535" s="526"/>
      <c r="G535" s="526"/>
      <c r="H535" s="526"/>
      <c r="I535" s="526"/>
      <c r="J535" s="526"/>
      <c r="K535" s="526"/>
      <c r="L535" s="526"/>
      <c r="M535" s="526"/>
    </row>
    <row r="536" spans="1:13" ht="15" customHeight="1" x14ac:dyDescent="0.15">
      <c r="A536" s="676" t="s">
        <v>185</v>
      </c>
      <c r="B536" s="677"/>
      <c r="C536" s="527"/>
      <c r="D536" s="528"/>
      <c r="E536" s="528"/>
      <c r="F536" s="528"/>
      <c r="G536" s="528"/>
      <c r="H536" s="528"/>
      <c r="I536" s="528"/>
      <c r="J536" s="528"/>
      <c r="K536" s="528"/>
      <c r="L536" s="528"/>
      <c r="M536" s="528"/>
    </row>
    <row r="537" spans="1:13" ht="15" customHeight="1" x14ac:dyDescent="0.15">
      <c r="A537" s="676" t="s">
        <v>186</v>
      </c>
      <c r="B537" s="677"/>
      <c r="C537" s="527"/>
      <c r="D537" s="528"/>
      <c r="E537" s="528"/>
      <c r="F537" s="528"/>
      <c r="G537" s="528"/>
      <c r="H537" s="528"/>
      <c r="I537" s="528"/>
      <c r="J537" s="528"/>
      <c r="K537" s="528"/>
      <c r="L537" s="528"/>
      <c r="M537" s="528"/>
    </row>
    <row r="538" spans="1:13" ht="15" customHeight="1" x14ac:dyDescent="0.15">
      <c r="A538" s="676" t="s">
        <v>697</v>
      </c>
      <c r="B538" s="677"/>
      <c r="C538" s="519">
        <f>SUM(E538:F538)</f>
        <v>0</v>
      </c>
      <c r="D538" s="526"/>
      <c r="E538" s="526"/>
      <c r="F538" s="526"/>
      <c r="G538" s="526"/>
      <c r="H538" s="526"/>
      <c r="I538" s="526"/>
      <c r="J538" s="520"/>
      <c r="K538" s="520"/>
      <c r="L538" s="520"/>
      <c r="M538" s="520"/>
    </row>
    <row r="539" spans="1:13" ht="15" customHeight="1" x14ac:dyDescent="0.15">
      <c r="A539" s="529"/>
      <c r="B539" s="530" t="s">
        <v>698</v>
      </c>
      <c r="C539" s="519">
        <f>SUM(C533:C535)+C538</f>
        <v>0</v>
      </c>
      <c r="D539" s="519">
        <f>SUM(D533:D535)+D538</f>
        <v>0</v>
      </c>
      <c r="E539" s="519">
        <f t="shared" ref="E539:M539" si="31">SUM(E533:E535)+E538</f>
        <v>0</v>
      </c>
      <c r="F539" s="519">
        <f t="shared" si="31"/>
        <v>0</v>
      </c>
      <c r="G539" s="519">
        <f t="shared" si="31"/>
        <v>0</v>
      </c>
      <c r="H539" s="519">
        <f t="shared" si="31"/>
        <v>0</v>
      </c>
      <c r="I539" s="519">
        <f t="shared" si="31"/>
        <v>0</v>
      </c>
      <c r="J539" s="519">
        <f t="shared" si="31"/>
        <v>0</v>
      </c>
      <c r="K539" s="519">
        <f t="shared" si="31"/>
        <v>0</v>
      </c>
      <c r="L539" s="519">
        <f t="shared" si="31"/>
        <v>0</v>
      </c>
      <c r="M539" s="519">
        <f t="shared" si="31"/>
        <v>0</v>
      </c>
    </row>
    <row r="540" spans="1:13" ht="15" customHeight="1" x14ac:dyDescent="0.15">
      <c r="A540" s="531"/>
      <c r="B540" s="530" t="s">
        <v>0</v>
      </c>
      <c r="C540" s="532">
        <f>SUM(C503+C508+C512+C516+C525+C532+C539)</f>
        <v>0</v>
      </c>
      <c r="D540" s="532">
        <f t="shared" ref="D540:M540" si="32">SUM(D503+D508+D512+D516+D525+D532)</f>
        <v>0</v>
      </c>
      <c r="E540" s="532">
        <f t="shared" si="32"/>
        <v>0</v>
      </c>
      <c r="F540" s="532">
        <f t="shared" si="32"/>
        <v>0</v>
      </c>
      <c r="G540" s="532">
        <f t="shared" si="32"/>
        <v>0</v>
      </c>
      <c r="H540" s="532">
        <f t="shared" si="32"/>
        <v>0</v>
      </c>
      <c r="I540" s="532">
        <f t="shared" si="32"/>
        <v>0</v>
      </c>
      <c r="J540" s="532">
        <f>SUM(J503+J508+J512+J516+J525+J532)</f>
        <v>0</v>
      </c>
      <c r="K540" s="532">
        <f>SUM(K503+K508+K512+K516+K525+K532)</f>
        <v>0</v>
      </c>
      <c r="L540" s="532">
        <f t="shared" si="32"/>
        <v>0</v>
      </c>
      <c r="M540" s="532">
        <f t="shared" si="32"/>
        <v>0</v>
      </c>
    </row>
  </sheetData>
  <mergeCells count="217">
    <mergeCell ref="A8:C8"/>
    <mergeCell ref="A71:B71"/>
    <mergeCell ref="A72:B72"/>
    <mergeCell ref="A78:A81"/>
    <mergeCell ref="A86:B86"/>
    <mergeCell ref="A90:A93"/>
    <mergeCell ref="M327:M328"/>
    <mergeCell ref="O327:O328"/>
    <mergeCell ref="P327:P328"/>
    <mergeCell ref="H326:J326"/>
    <mergeCell ref="K326:M326"/>
    <mergeCell ref="N326:N328"/>
    <mergeCell ref="O326:P326"/>
    <mergeCell ref="A280:B280"/>
    <mergeCell ref="A287:B287"/>
    <mergeCell ref="A299:B299"/>
    <mergeCell ref="A97:E97"/>
    <mergeCell ref="A125:B125"/>
    <mergeCell ref="A203:A204"/>
    <mergeCell ref="A219:B219"/>
    <mergeCell ref="A264:B264"/>
    <mergeCell ref="A274:B274"/>
    <mergeCell ref="Q326:Q328"/>
    <mergeCell ref="D327:D328"/>
    <mergeCell ref="E327:F327"/>
    <mergeCell ref="G327:G328"/>
    <mergeCell ref="H327:H328"/>
    <mergeCell ref="I327:I328"/>
    <mergeCell ref="D326:G326"/>
    <mergeCell ref="A329:B329"/>
    <mergeCell ref="A335:A338"/>
    <mergeCell ref="A343:B343"/>
    <mergeCell ref="A347:A350"/>
    <mergeCell ref="A353:B353"/>
    <mergeCell ref="A354:B354"/>
    <mergeCell ref="J327:J328"/>
    <mergeCell ref="K327:K328"/>
    <mergeCell ref="L327:L328"/>
    <mergeCell ref="A326:B328"/>
    <mergeCell ref="C326:C328"/>
    <mergeCell ref="O357:O358"/>
    <mergeCell ref="P357:P358"/>
    <mergeCell ref="A361:B361"/>
    <mergeCell ref="A362:B362"/>
    <mergeCell ref="A364:B364"/>
    <mergeCell ref="A366:B366"/>
    <mergeCell ref="O356:P356"/>
    <mergeCell ref="Q356:Q358"/>
    <mergeCell ref="D357:D358"/>
    <mergeCell ref="E357:F357"/>
    <mergeCell ref="G357:G358"/>
    <mergeCell ref="H357:H358"/>
    <mergeCell ref="I357:I358"/>
    <mergeCell ref="J357:J358"/>
    <mergeCell ref="K357:K358"/>
    <mergeCell ref="L357:L358"/>
    <mergeCell ref="A356:B358"/>
    <mergeCell ref="C356:C358"/>
    <mergeCell ref="D356:G356"/>
    <mergeCell ref="H356:J356"/>
    <mergeCell ref="K356:M356"/>
    <mergeCell ref="N356:N358"/>
    <mergeCell ref="M357:M358"/>
    <mergeCell ref="Q371:Q373"/>
    <mergeCell ref="D372:D373"/>
    <mergeCell ref="E372:F372"/>
    <mergeCell ref="G372:G373"/>
    <mergeCell ref="H372:H373"/>
    <mergeCell ref="I372:I373"/>
    <mergeCell ref="A367:B367"/>
    <mergeCell ref="A368:B368"/>
    <mergeCell ref="A369:B369"/>
    <mergeCell ref="A371:B373"/>
    <mergeCell ref="C371:C373"/>
    <mergeCell ref="D371:G371"/>
    <mergeCell ref="J372:J373"/>
    <mergeCell ref="K372:K373"/>
    <mergeCell ref="L372:L373"/>
    <mergeCell ref="M372:M373"/>
    <mergeCell ref="O372:O373"/>
    <mergeCell ref="P372:P373"/>
    <mergeCell ref="H371:J371"/>
    <mergeCell ref="K371:M371"/>
    <mergeCell ref="N371:N373"/>
    <mergeCell ref="O371:P371"/>
    <mergeCell ref="K384:K386"/>
    <mergeCell ref="L384:N385"/>
    <mergeCell ref="O384:O386"/>
    <mergeCell ref="P384:Q385"/>
    <mergeCell ref="R384:R386"/>
    <mergeCell ref="E385:G385"/>
    <mergeCell ref="H385:J385"/>
    <mergeCell ref="A382:B382"/>
    <mergeCell ref="A383:B383"/>
    <mergeCell ref="A384:B386"/>
    <mergeCell ref="C384:C386"/>
    <mergeCell ref="D384:D386"/>
    <mergeCell ref="E384:J384"/>
    <mergeCell ref="A411:B411"/>
    <mergeCell ref="A412:B412"/>
    <mergeCell ref="A413:A414"/>
    <mergeCell ref="A415:B415"/>
    <mergeCell ref="A416:B417"/>
    <mergeCell ref="C416:C417"/>
    <mergeCell ref="A407:B407"/>
    <mergeCell ref="A408:F408"/>
    <mergeCell ref="A409:B410"/>
    <mergeCell ref="C409:C410"/>
    <mergeCell ref="D409:D410"/>
    <mergeCell ref="E409:E410"/>
    <mergeCell ref="F409:F410"/>
    <mergeCell ref="Q421:Q423"/>
    <mergeCell ref="D422:D423"/>
    <mergeCell ref="E422:F422"/>
    <mergeCell ref="G422:G423"/>
    <mergeCell ref="H422:H423"/>
    <mergeCell ref="I422:I423"/>
    <mergeCell ref="D416:D417"/>
    <mergeCell ref="A418:B418"/>
    <mergeCell ref="A419:B419"/>
    <mergeCell ref="A420:B420"/>
    <mergeCell ref="A421:B423"/>
    <mergeCell ref="C421:C423"/>
    <mergeCell ref="D421:G421"/>
    <mergeCell ref="J422:J423"/>
    <mergeCell ref="K422:K423"/>
    <mergeCell ref="L422:L423"/>
    <mergeCell ref="M422:M423"/>
    <mergeCell ref="O422:O423"/>
    <mergeCell ref="P422:P423"/>
    <mergeCell ref="H421:J421"/>
    <mergeCell ref="K421:M421"/>
    <mergeCell ref="N421:N423"/>
    <mergeCell ref="O421:P421"/>
    <mergeCell ref="A449:B449"/>
    <mergeCell ref="A450:B450"/>
    <mergeCell ref="A451:B451"/>
    <mergeCell ref="A452:B452"/>
    <mergeCell ref="A453:B453"/>
    <mergeCell ref="A454:B454"/>
    <mergeCell ref="A424:A426"/>
    <mergeCell ref="A431:A433"/>
    <mergeCell ref="A434:A436"/>
    <mergeCell ref="A438:A440"/>
    <mergeCell ref="A441:A443"/>
    <mergeCell ref="A445:A447"/>
    <mergeCell ref="A462:B462"/>
    <mergeCell ref="A463:B463"/>
    <mergeCell ref="A466:A467"/>
    <mergeCell ref="A468:B468"/>
    <mergeCell ref="A470:B471"/>
    <mergeCell ref="C470:C471"/>
    <mergeCell ref="A455:B455"/>
    <mergeCell ref="A456:B456"/>
    <mergeCell ref="A457:B457"/>
    <mergeCell ref="A458:B458"/>
    <mergeCell ref="A459:B459"/>
    <mergeCell ref="A460:B460"/>
    <mergeCell ref="A477:A479"/>
    <mergeCell ref="A481:B481"/>
    <mergeCell ref="A482:B482"/>
    <mergeCell ref="A483:B483"/>
    <mergeCell ref="A486:B486"/>
    <mergeCell ref="A487:B487"/>
    <mergeCell ref="D470:I470"/>
    <mergeCell ref="J470:J471"/>
    <mergeCell ref="A472:B472"/>
    <mergeCell ref="A473:B473"/>
    <mergeCell ref="A474:B474"/>
    <mergeCell ref="A476:B476"/>
    <mergeCell ref="A496:B497"/>
    <mergeCell ref="C496:C497"/>
    <mergeCell ref="D496:D497"/>
    <mergeCell ref="E496:F496"/>
    <mergeCell ref="G496:I496"/>
    <mergeCell ref="A498:B498"/>
    <mergeCell ref="A488:B488"/>
    <mergeCell ref="A489:B489"/>
    <mergeCell ref="A490:B490"/>
    <mergeCell ref="A491:B491"/>
    <mergeCell ref="A492:B492"/>
    <mergeCell ref="A493:B493"/>
    <mergeCell ref="A506:B506"/>
    <mergeCell ref="A507:B507"/>
    <mergeCell ref="A508:B508"/>
    <mergeCell ref="A509:B509"/>
    <mergeCell ref="A510:B510"/>
    <mergeCell ref="A511:B511"/>
    <mergeCell ref="A499:B499"/>
    <mergeCell ref="A500:B500"/>
    <mergeCell ref="A501:B501"/>
    <mergeCell ref="A502:B502"/>
    <mergeCell ref="A504:B504"/>
    <mergeCell ref="A505:B505"/>
    <mergeCell ref="A520:B520"/>
    <mergeCell ref="A521:B521"/>
    <mergeCell ref="A522:B522"/>
    <mergeCell ref="A523:B523"/>
    <mergeCell ref="A524:B524"/>
    <mergeCell ref="A526:B526"/>
    <mergeCell ref="A513:B513"/>
    <mergeCell ref="A514:B514"/>
    <mergeCell ref="A515:B515"/>
    <mergeCell ref="A517:B517"/>
    <mergeCell ref="A518:B518"/>
    <mergeCell ref="A519:B519"/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3:B533"/>
  </mergeCells>
  <dataValidations count="1">
    <dataValidation allowBlank="1" showInputMessage="1" showErrorMessage="1" errorTitle="ERROR" error="Por favor ingrese solo Números." sqref="B517:B518 H497:I503 B487:B497 B540 A535:A539 A508 A512 A516:A525 A532 C1:D503 C504:XFD508 N509:XFD1048576 A541:M1048576 B354:B382 B384:B448 B450:B461 A441:A503 J1:XFD503 B463:B485 A1:A438 H1:I495 E1:F495 C509:M539 B1:B352 E497:F503 G1:G503" xr:uid="{FA81DFB0-A780-44E4-BD3A-65372AC3BC23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40"/>
  <sheetViews>
    <sheetView topLeftCell="C386" workbookViewId="0">
      <selection activeCell="C380" sqref="C1:C1048576"/>
    </sheetView>
  </sheetViews>
  <sheetFormatPr baseColWidth="10" defaultRowHeight="10.5" x14ac:dyDescent="0.15"/>
  <cols>
    <col min="1" max="1" width="15.85546875" style="5" customWidth="1"/>
    <col min="2" max="2" width="86.42578125" style="4" customWidth="1"/>
    <col min="3" max="3" width="21.85546875" style="5" customWidth="1"/>
    <col min="4" max="4" width="19" style="5" customWidth="1"/>
    <col min="5" max="5" width="18.5703125" style="5" customWidth="1"/>
    <col min="6" max="6" width="18.42578125" style="5" customWidth="1"/>
    <col min="7" max="7" width="16.85546875" style="5" customWidth="1"/>
    <col min="8" max="13" width="15.7109375" style="5" customWidth="1"/>
    <col min="14" max="18" width="12.7109375" style="5" customWidth="1"/>
    <col min="19" max="24" width="11.42578125" style="5"/>
    <col min="25" max="25" width="11.42578125" style="5" customWidth="1"/>
    <col min="26" max="26" width="5.28515625" style="5" customWidth="1"/>
    <col min="27" max="27" width="13.5703125" style="5" hidden="1" customWidth="1"/>
    <col min="28" max="28" width="11.42578125" style="5" hidden="1" customWidth="1"/>
    <col min="29" max="35" width="11.42578125" style="5" customWidth="1"/>
    <col min="36" max="16384" width="11.42578125" style="5"/>
  </cols>
  <sheetData>
    <row r="1" spans="1:14" s="3" customFormat="1" ht="15" customHeight="1" x14ac:dyDescent="0.15">
      <c r="A1" s="1" t="s">
        <v>1</v>
      </c>
      <c r="B1" s="2"/>
    </row>
    <row r="2" spans="1:14" s="3" customFormat="1" ht="15" customHeight="1" x14ac:dyDescent="0.15">
      <c r="A2" s="1" t="str">
        <f>CONCATENATE("COMUNA: ",[7]NOMBRE!B2," - ","( ",[7]NOMBRE!C2,[7]NOMBRE!D2,[7]NOMBRE!E2,[7]NOMBRE!F2,[7]NOMBRE!G2," )")</f>
        <v>COMUNA: LINARES - ( 07401 )</v>
      </c>
      <c r="B2" s="2"/>
    </row>
    <row r="3" spans="1:14" ht="15" customHeight="1" x14ac:dyDescent="0.15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</row>
    <row r="4" spans="1:14" ht="15" customHeight="1" x14ac:dyDescent="0.15">
      <c r="A4" s="1" t="str">
        <f>CONCATENATE("MES: ",[7]NOMBRE!B6," - ","( ",[7]NOMBRE!C6,[7]NOMBRE!D6," )")</f>
        <v>MES: ENERO - ( 01 )</v>
      </c>
    </row>
    <row r="5" spans="1:14" s="3" customFormat="1" ht="15" customHeight="1" x14ac:dyDescent="0.15">
      <c r="A5" s="1" t="str">
        <f>CONCATENATE("AÑO: ",[7]NOMBRE!B7)</f>
        <v>AÑO: 2018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ht="14.25" customHeight="1" x14ac:dyDescent="0.2">
      <c r="A6" s="1"/>
      <c r="B6" s="6"/>
      <c r="C6" s="8"/>
      <c r="D6" s="8" t="s">
        <v>2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2" customFormat="1" ht="14.25" customHeight="1" x14ac:dyDescent="0.15">
      <c r="A7" s="9" t="s">
        <v>3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3" customFormat="1" ht="15.95" customHeight="1" x14ac:dyDescent="0.15">
      <c r="A8" s="860" t="s">
        <v>4</v>
      </c>
      <c r="B8" s="860"/>
      <c r="C8" s="860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5.1" customHeight="1" x14ac:dyDescent="0.15">
      <c r="A9" s="13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7"/>
      <c r="G9" s="533">
        <f>E69+E72+E86+E102+H124+E159+E164+E201+E255+E263+E273+E279+E286+E320+E323</f>
        <v>830243690</v>
      </c>
      <c r="I9" s="7"/>
      <c r="J9" s="7"/>
      <c r="K9" s="7"/>
      <c r="L9" s="7"/>
      <c r="M9" s="7"/>
      <c r="N9" s="7"/>
    </row>
    <row r="10" spans="1:14" s="3" customFormat="1" ht="20.100000000000001" customHeight="1" x14ac:dyDescent="0.15">
      <c r="A10" s="15"/>
      <c r="B10" s="16" t="s">
        <v>10</v>
      </c>
      <c r="C10" s="17">
        <f>SUM(C11:C23)</f>
        <v>12213</v>
      </c>
      <c r="D10" s="18">
        <f>SUM(D11:D23)</f>
        <v>11934</v>
      </c>
      <c r="E10" s="19">
        <f>SUM(E11:E23)</f>
        <v>119355540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ht="15" customHeight="1" x14ac:dyDescent="0.15">
      <c r="A11" s="20" t="s">
        <v>11</v>
      </c>
      <c r="B11" s="21" t="s">
        <v>12</v>
      </c>
      <c r="C11" s="22">
        <f>[7]B!C5</f>
        <v>0</v>
      </c>
      <c r="D11" s="23">
        <f>[7]B!E5</f>
        <v>0</v>
      </c>
      <c r="E11" s="24">
        <f>[7]B!AL5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ht="15" customHeight="1" x14ac:dyDescent="0.15">
      <c r="A12" s="25" t="s">
        <v>13</v>
      </c>
      <c r="B12" s="26" t="s">
        <v>14</v>
      </c>
      <c r="C12" s="22">
        <f>[7]B!C6</f>
        <v>0</v>
      </c>
      <c r="D12" s="23">
        <f>[7]B!E6</f>
        <v>0</v>
      </c>
      <c r="E12" s="24">
        <f>[7]B!AL6</f>
        <v>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ht="15" customHeight="1" x14ac:dyDescent="0.15">
      <c r="A13" s="25" t="s">
        <v>15</v>
      </c>
      <c r="B13" s="26" t="s">
        <v>16</v>
      </c>
      <c r="C13" s="22">
        <f>[7]B!C7</f>
        <v>5138</v>
      </c>
      <c r="D13" s="23">
        <f>[7]B!E7</f>
        <v>4931</v>
      </c>
      <c r="E13" s="24">
        <f>[7]B!AL7</f>
        <v>62673010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5" customHeight="1" x14ac:dyDescent="0.15">
      <c r="A14" s="25" t="s">
        <v>17</v>
      </c>
      <c r="B14" s="26" t="s">
        <v>18</v>
      </c>
      <c r="C14" s="22">
        <f>[7]B!C8</f>
        <v>0</v>
      </c>
      <c r="D14" s="23">
        <f>[7]B!E8</f>
        <v>0</v>
      </c>
      <c r="E14" s="24">
        <f>[7]B!AL8</f>
        <v>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ht="15" customHeight="1" x14ac:dyDescent="0.15">
      <c r="A15" s="25" t="s">
        <v>19</v>
      </c>
      <c r="B15" s="26" t="s">
        <v>20</v>
      </c>
      <c r="C15" s="22">
        <f>[7]B!C9</f>
        <v>0</v>
      </c>
      <c r="D15" s="23">
        <f>[7]B!E9</f>
        <v>0</v>
      </c>
      <c r="E15" s="24">
        <f>[7]B!AL9</f>
        <v>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ht="15" customHeight="1" x14ac:dyDescent="0.15">
      <c r="A16" s="25" t="s">
        <v>21</v>
      </c>
      <c r="B16" s="26" t="s">
        <v>22</v>
      </c>
      <c r="C16" s="22">
        <f>[7]B!C10</f>
        <v>0</v>
      </c>
      <c r="D16" s="23">
        <f>[7]B!E10</f>
        <v>0</v>
      </c>
      <c r="E16" s="24">
        <f>[7]B!AL10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ht="15" customHeight="1" x14ac:dyDescent="0.15">
      <c r="A17" s="25" t="s">
        <v>23</v>
      </c>
      <c r="B17" s="26" t="s">
        <v>24</v>
      </c>
      <c r="C17" s="22">
        <f>[7]B!C11</f>
        <v>219</v>
      </c>
      <c r="D17" s="23">
        <f>[7]B!E11</f>
        <v>147</v>
      </c>
      <c r="E17" s="24">
        <f>[7]B!AL11</f>
        <v>2341710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ht="24" customHeight="1" x14ac:dyDescent="0.15">
      <c r="A18" s="25" t="s">
        <v>25</v>
      </c>
      <c r="B18" s="26" t="s">
        <v>26</v>
      </c>
      <c r="C18" s="22">
        <f>[7]B!C12</f>
        <v>0</v>
      </c>
      <c r="D18" s="23">
        <f>[7]B!E12</f>
        <v>0</v>
      </c>
      <c r="E18" s="24">
        <f>[7]B!AL12</f>
        <v>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ht="24" customHeight="1" x14ac:dyDescent="0.15">
      <c r="A19" s="25" t="s">
        <v>27</v>
      </c>
      <c r="B19" s="26" t="s">
        <v>28</v>
      </c>
      <c r="C19" s="22">
        <f>[7]B!C13</f>
        <v>0</v>
      </c>
      <c r="D19" s="23">
        <f>[7]B!E13</f>
        <v>0</v>
      </c>
      <c r="E19" s="24">
        <f>[7]B!AL13</f>
        <v>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ht="24" customHeight="1" x14ac:dyDescent="0.15">
      <c r="A20" s="25" t="s">
        <v>29</v>
      </c>
      <c r="B20" s="26" t="s">
        <v>30</v>
      </c>
      <c r="C20" s="22">
        <f>[7]B!C14</f>
        <v>0</v>
      </c>
      <c r="D20" s="23">
        <f>[7]B!E14</f>
        <v>0</v>
      </c>
      <c r="E20" s="24">
        <f>[7]B!AL14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ht="24" customHeight="1" x14ac:dyDescent="0.15">
      <c r="A21" s="25" t="s">
        <v>31</v>
      </c>
      <c r="B21" s="26" t="s">
        <v>32</v>
      </c>
      <c r="C21" s="22">
        <f>[7]B!C15</f>
        <v>2646</v>
      </c>
      <c r="D21" s="23">
        <f>[7]B!E15</f>
        <v>2646</v>
      </c>
      <c r="E21" s="24">
        <f>[7]B!AL15</f>
        <v>16987320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ht="24" customHeight="1" x14ac:dyDescent="0.15">
      <c r="A22" s="25" t="s">
        <v>33</v>
      </c>
      <c r="B22" s="27" t="s">
        <v>34</v>
      </c>
      <c r="C22" s="22">
        <f>[7]B!C16</f>
        <v>1550</v>
      </c>
      <c r="D22" s="23">
        <f>[7]B!E16</f>
        <v>1550</v>
      </c>
      <c r="E22" s="24">
        <f>[7]B!AL16</f>
        <v>11950500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ht="24" customHeight="1" x14ac:dyDescent="0.15">
      <c r="A23" s="25" t="s">
        <v>35</v>
      </c>
      <c r="B23" s="26" t="s">
        <v>36</v>
      </c>
      <c r="C23" s="22">
        <f>[7]B!C17</f>
        <v>2660</v>
      </c>
      <c r="D23" s="23">
        <f>[7]B!E17</f>
        <v>2660</v>
      </c>
      <c r="E23" s="24">
        <f>[7]B!AL17</f>
        <v>25403000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ht="15" customHeight="1" x14ac:dyDescent="0.15">
      <c r="A24" s="25" t="s">
        <v>37</v>
      </c>
      <c r="B24" s="26" t="s">
        <v>38</v>
      </c>
      <c r="C24" s="22">
        <f>[7]B!C988</f>
        <v>13</v>
      </c>
      <c r="D24" s="23">
        <f>[7]B!E988</f>
        <v>13</v>
      </c>
      <c r="E24" s="24">
        <f>[7]B!AL988</f>
        <v>419900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ht="21.75" customHeight="1" x14ac:dyDescent="0.15">
      <c r="A25" s="28"/>
      <c r="B25" s="29" t="s">
        <v>39</v>
      </c>
      <c r="C25" s="30">
        <f>SUM(C26:C31)</f>
        <v>0</v>
      </c>
      <c r="D25" s="31"/>
      <c r="E25" s="32"/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ht="15" customHeight="1" x14ac:dyDescent="0.15">
      <c r="A26" s="25" t="s">
        <v>40</v>
      </c>
      <c r="B26" s="26" t="s">
        <v>41</v>
      </c>
      <c r="C26" s="33">
        <f>[7]B!C19</f>
        <v>0</v>
      </c>
      <c r="D26" s="34"/>
      <c r="E26" s="35"/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ht="15" customHeight="1" x14ac:dyDescent="0.15">
      <c r="A27" s="36"/>
      <c r="B27" s="26" t="s">
        <v>42</v>
      </c>
      <c r="C27" s="33">
        <f>[7]B!C20</f>
        <v>0</v>
      </c>
      <c r="D27" s="34"/>
      <c r="E27" s="35"/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ht="15" customHeight="1" x14ac:dyDescent="0.15">
      <c r="A28" s="25"/>
      <c r="B28" s="26" t="s">
        <v>43</v>
      </c>
      <c r="C28" s="33">
        <f>[7]B!C21</f>
        <v>0</v>
      </c>
      <c r="D28" s="34"/>
      <c r="E28" s="35"/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ht="15" customHeight="1" x14ac:dyDescent="0.15">
      <c r="A29" s="37"/>
      <c r="B29" s="26" t="s">
        <v>44</v>
      </c>
      <c r="C29" s="33">
        <f>[7]B!C22</f>
        <v>0</v>
      </c>
      <c r="D29" s="34"/>
      <c r="E29" s="35"/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ht="15" customHeight="1" x14ac:dyDescent="0.15">
      <c r="A30" s="37"/>
      <c r="B30" s="26" t="s">
        <v>45</v>
      </c>
      <c r="C30" s="33">
        <f>[7]B!C23</f>
        <v>0</v>
      </c>
      <c r="D30" s="34"/>
      <c r="E30" s="35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ht="15" customHeight="1" x14ac:dyDescent="0.15">
      <c r="A31" s="38">
        <v>101308</v>
      </c>
      <c r="B31" s="26" t="s">
        <v>46</v>
      </c>
      <c r="C31" s="33">
        <f>[7]B!C24</f>
        <v>0</v>
      </c>
      <c r="D31" s="34"/>
      <c r="E31" s="35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ht="20.100000000000001" customHeight="1" x14ac:dyDescent="0.15">
      <c r="A32" s="39"/>
      <c r="B32" s="40" t="s">
        <v>47</v>
      </c>
      <c r="C32" s="41">
        <f>SUM(C33:C43)</f>
        <v>4799</v>
      </c>
      <c r="D32" s="42">
        <f t="shared" ref="D32:E32" si="0">SUM(D33:D43)</f>
        <v>4794</v>
      </c>
      <c r="E32" s="42">
        <f t="shared" si="0"/>
        <v>9929410</v>
      </c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5" customHeight="1" x14ac:dyDescent="0.15">
      <c r="A33" s="20" t="s">
        <v>48</v>
      </c>
      <c r="B33" s="21" t="s">
        <v>49</v>
      </c>
      <c r="C33" s="43">
        <f>[7]B!$C$28</f>
        <v>2077</v>
      </c>
      <c r="D33" s="43">
        <f>[7]B!$E$28</f>
        <v>2072</v>
      </c>
      <c r="E33" s="44">
        <f>[7]B!$AL$28</f>
        <v>2590000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ht="15" customHeight="1" x14ac:dyDescent="0.15">
      <c r="A34" s="25" t="s">
        <v>50</v>
      </c>
      <c r="B34" s="26" t="s">
        <v>51</v>
      </c>
      <c r="C34" s="33">
        <f>[7]B!$C$29</f>
        <v>0</v>
      </c>
      <c r="D34" s="33">
        <f>[7]B!$E$29</f>
        <v>0</v>
      </c>
      <c r="E34" s="45">
        <f>[7]B!$AL$29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ht="15" customHeight="1" x14ac:dyDescent="0.15">
      <c r="A35" s="25" t="s">
        <v>52</v>
      </c>
      <c r="B35" s="26" t="s">
        <v>53</v>
      </c>
      <c r="C35" s="33">
        <f>[7]B!$C$30</f>
        <v>0</v>
      </c>
      <c r="D35" s="33">
        <f>[7]B!$E$30</f>
        <v>0</v>
      </c>
      <c r="E35" s="45">
        <f>[7]B!$AL$30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5" customHeight="1" x14ac:dyDescent="0.15">
      <c r="A36" s="25" t="s">
        <v>54</v>
      </c>
      <c r="B36" s="26" t="s">
        <v>55</v>
      </c>
      <c r="C36" s="33">
        <f>[7]B!$C$31</f>
        <v>113</v>
      </c>
      <c r="D36" s="33">
        <f>[7]B!$E$31</f>
        <v>113</v>
      </c>
      <c r="E36" s="45">
        <f>[7]B!$AL$31</f>
        <v>192100</v>
      </c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5" customHeight="1" x14ac:dyDescent="0.15">
      <c r="A37" s="25" t="s">
        <v>56</v>
      </c>
      <c r="B37" s="26" t="s">
        <v>57</v>
      </c>
      <c r="C37" s="33">
        <f>[7]B!$C$32</f>
        <v>1447</v>
      </c>
      <c r="D37" s="33">
        <f>[7]B!$E$32</f>
        <v>1447</v>
      </c>
      <c r="E37" s="45">
        <f>[7]B!$AL$32</f>
        <v>1982390</v>
      </c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5" customHeight="1" x14ac:dyDescent="0.15">
      <c r="A38" s="25" t="s">
        <v>58</v>
      </c>
      <c r="B38" s="26" t="s">
        <v>59</v>
      </c>
      <c r="C38" s="33">
        <f>[7]B!$C$33</f>
        <v>0</v>
      </c>
      <c r="D38" s="33">
        <f>[7]B!$E$33</f>
        <v>0</v>
      </c>
      <c r="E38" s="45">
        <f>[7]B!$AL$33</f>
        <v>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5" customHeight="1" x14ac:dyDescent="0.15">
      <c r="A39" s="25" t="s">
        <v>60</v>
      </c>
      <c r="B39" s="26" t="s">
        <v>61</v>
      </c>
      <c r="C39" s="33">
        <f>[7]B!$C$984</f>
        <v>299</v>
      </c>
      <c r="D39" s="33">
        <f>[7]B!$E$984</f>
        <v>299</v>
      </c>
      <c r="E39" s="45">
        <f>[7]B!$AL$984</f>
        <v>914940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5" customHeight="1" x14ac:dyDescent="0.15">
      <c r="A40" s="25" t="s">
        <v>62</v>
      </c>
      <c r="B40" s="26" t="s">
        <v>63</v>
      </c>
      <c r="C40" s="33">
        <f>[7]B!$C$985</f>
        <v>578</v>
      </c>
      <c r="D40" s="33">
        <f>[7]B!$E$985</f>
        <v>578</v>
      </c>
      <c r="E40" s="45">
        <f>[7]B!$AL$985</f>
        <v>1768680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5" customHeight="1" x14ac:dyDescent="0.15">
      <c r="A41" s="25" t="s">
        <v>64</v>
      </c>
      <c r="B41" s="26" t="s">
        <v>65</v>
      </c>
      <c r="C41" s="33">
        <f>[7]B!$C$986</f>
        <v>15</v>
      </c>
      <c r="D41" s="33">
        <f>[7]B!$E$986</f>
        <v>15</v>
      </c>
      <c r="E41" s="45">
        <f>[7]B!$AL$986</f>
        <v>182400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5" customHeight="1" x14ac:dyDescent="0.15">
      <c r="A42" s="25" t="s">
        <v>66</v>
      </c>
      <c r="B42" s="26" t="s">
        <v>67</v>
      </c>
      <c r="C42" s="33">
        <f>[7]B!$C$987</f>
        <v>30</v>
      </c>
      <c r="D42" s="33">
        <f>[7]B!$E$987</f>
        <v>30</v>
      </c>
      <c r="E42" s="45">
        <f>[7]B!$AL$987</f>
        <v>426900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5" customHeight="1" x14ac:dyDescent="0.15">
      <c r="A43" s="25" t="s">
        <v>68</v>
      </c>
      <c r="B43" s="26" t="s">
        <v>69</v>
      </c>
      <c r="C43" s="33">
        <f>[7]B!$C$983</f>
        <v>240</v>
      </c>
      <c r="D43" s="33">
        <f>[7]B!$E$983</f>
        <v>240</v>
      </c>
      <c r="E43" s="45">
        <f>[7]B!$AL$983</f>
        <v>1872000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5" customHeight="1" x14ac:dyDescent="0.15">
      <c r="A44" s="28"/>
      <c r="B44" s="29" t="s">
        <v>39</v>
      </c>
      <c r="C44" s="46">
        <f>SUM(C45:C49)</f>
        <v>953</v>
      </c>
      <c r="D44" s="46"/>
      <c r="E44" s="4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5" customHeight="1" x14ac:dyDescent="0.15">
      <c r="A45" s="48"/>
      <c r="B45" s="26" t="s">
        <v>70</v>
      </c>
      <c r="C45" s="33">
        <f>[7]B!$C$35</f>
        <v>0</v>
      </c>
      <c r="D45" s="49"/>
      <c r="E45" s="50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5" customHeight="1" x14ac:dyDescent="0.15">
      <c r="A46" s="48"/>
      <c r="B46" s="26" t="s">
        <v>71</v>
      </c>
      <c r="C46" s="33">
        <f>[7]B!$C$35</f>
        <v>0</v>
      </c>
      <c r="D46" s="49"/>
      <c r="E46" s="50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5" customHeight="1" x14ac:dyDescent="0.15">
      <c r="A47" s="48"/>
      <c r="B47" s="26" t="s">
        <v>72</v>
      </c>
      <c r="C47" s="33">
        <f>[7]B!$C$37</f>
        <v>419</v>
      </c>
      <c r="D47" s="49"/>
      <c r="E47" s="50"/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ht="15" customHeight="1" x14ac:dyDescent="0.15">
      <c r="A48" s="48"/>
      <c r="B48" s="26" t="s">
        <v>73</v>
      </c>
      <c r="C48" s="33">
        <f>[7]B!$C$38</f>
        <v>496</v>
      </c>
      <c r="D48" s="49"/>
      <c r="E48" s="50"/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ht="15" customHeight="1" x14ac:dyDescent="0.15">
      <c r="A49" s="51"/>
      <c r="B49" s="52" t="s">
        <v>74</v>
      </c>
      <c r="C49" s="53">
        <f>[7]B!$C$39</f>
        <v>38</v>
      </c>
      <c r="D49" s="49"/>
      <c r="E49" s="50"/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ht="20.100000000000001" customHeight="1" x14ac:dyDescent="0.15">
      <c r="A50" s="39"/>
      <c r="B50" s="40" t="s">
        <v>75</v>
      </c>
      <c r="C50" s="41">
        <f>SUM(C51:C52)</f>
        <v>0</v>
      </c>
      <c r="D50" s="42">
        <f>SUM(D51:D52)</f>
        <v>0</v>
      </c>
      <c r="E50" s="54">
        <f>SUM(E51:E52)</f>
        <v>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ht="15" customHeight="1" x14ac:dyDescent="0.15">
      <c r="A51" s="20" t="s">
        <v>76</v>
      </c>
      <c r="B51" s="21" t="s">
        <v>77</v>
      </c>
      <c r="C51" s="55">
        <f>[7]B!$C$989</f>
        <v>0</v>
      </c>
      <c r="D51" s="55">
        <f>[7]B!$E$989</f>
        <v>0</v>
      </c>
      <c r="E51" s="56">
        <f>[7]B!$AL$989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ht="15" customHeight="1" x14ac:dyDescent="0.15">
      <c r="A52" s="25" t="s">
        <v>78</v>
      </c>
      <c r="B52" s="26" t="s">
        <v>79</v>
      </c>
      <c r="C52" s="57">
        <f>[7]B!$C$990</f>
        <v>0</v>
      </c>
      <c r="D52" s="57">
        <f>[7]B!$E$990</f>
        <v>0</v>
      </c>
      <c r="E52" s="58">
        <f>[7]B!$AL$990</f>
        <v>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ht="15" customHeight="1" x14ac:dyDescent="0.15">
      <c r="A53" s="28"/>
      <c r="B53" s="59" t="s">
        <v>80</v>
      </c>
      <c r="C53" s="60">
        <f>C54</f>
        <v>0</v>
      </c>
      <c r="D53" s="60"/>
      <c r="E53" s="61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ht="24" customHeight="1" x14ac:dyDescent="0.15">
      <c r="A54" s="25" t="s">
        <v>81</v>
      </c>
      <c r="B54" s="52" t="s">
        <v>82</v>
      </c>
      <c r="C54" s="53">
        <f>[7]B!$C$961</f>
        <v>0</v>
      </c>
      <c r="D54" s="49"/>
      <c r="E54" s="5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ht="20.100000000000001" customHeight="1" x14ac:dyDescent="0.15">
      <c r="A55" s="62"/>
      <c r="B55" s="40" t="s">
        <v>83</v>
      </c>
      <c r="C55" s="41">
        <f>SUM(C56:C59)</f>
        <v>1327</v>
      </c>
      <c r="D55" s="42">
        <f>SUM(D56:D59)</f>
        <v>1327</v>
      </c>
      <c r="E55" s="54">
        <f>SUM(E56:E59)</f>
        <v>2312860</v>
      </c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ht="15" customHeight="1" x14ac:dyDescent="0.15">
      <c r="A56" s="20" t="s">
        <v>84</v>
      </c>
      <c r="B56" s="21" t="s">
        <v>85</v>
      </c>
      <c r="C56" s="55">
        <f>[7]B!$C$43</f>
        <v>39</v>
      </c>
      <c r="D56" s="55">
        <f>[7]B!$E$43</f>
        <v>39</v>
      </c>
      <c r="E56" s="56">
        <f>[7]B!$AL$43</f>
        <v>160290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ht="15" customHeight="1" x14ac:dyDescent="0.15">
      <c r="A57" s="25" t="s">
        <v>86</v>
      </c>
      <c r="B57" s="26" t="s">
        <v>87</v>
      </c>
      <c r="C57" s="57">
        <f>[7]B!$C$44</f>
        <v>745</v>
      </c>
      <c r="D57" s="57">
        <f>[7]B!$E$44</f>
        <v>745</v>
      </c>
      <c r="E57" s="58">
        <f>[7]B!$AL$44</f>
        <v>1683700</v>
      </c>
      <c r="F57" s="7"/>
      <c r="G57" s="7"/>
      <c r="H57" s="7"/>
      <c r="I57" s="7"/>
      <c r="J57" s="7"/>
      <c r="K57" s="7"/>
      <c r="L57" s="7"/>
      <c r="M57" s="7"/>
      <c r="N57" s="7"/>
    </row>
    <row r="58" spans="1:14" s="3" customFormat="1" ht="15" customHeight="1" x14ac:dyDescent="0.15">
      <c r="A58" s="25" t="s">
        <v>88</v>
      </c>
      <c r="B58" s="26" t="s">
        <v>89</v>
      </c>
      <c r="C58" s="57">
        <f>[7]B!$C$45</f>
        <v>60</v>
      </c>
      <c r="D58" s="57">
        <f>[7]B!$E$45</f>
        <v>60</v>
      </c>
      <c r="E58" s="58">
        <f>[7]B!$AL$45</f>
        <v>135600</v>
      </c>
      <c r="F58" s="7"/>
      <c r="G58" s="7"/>
      <c r="H58" s="7"/>
      <c r="I58" s="7"/>
      <c r="J58" s="7"/>
      <c r="K58" s="7"/>
      <c r="L58" s="7"/>
      <c r="M58" s="7"/>
      <c r="N58" s="7"/>
    </row>
    <row r="59" spans="1:14" s="3" customFormat="1" ht="15" customHeight="1" x14ac:dyDescent="0.15">
      <c r="A59" s="25" t="s">
        <v>90</v>
      </c>
      <c r="B59" s="26" t="s">
        <v>91</v>
      </c>
      <c r="C59" s="57">
        <f>[7]B!$C$46</f>
        <v>483</v>
      </c>
      <c r="D59" s="57">
        <f>[7]B!$E$46</f>
        <v>483</v>
      </c>
      <c r="E59" s="58">
        <f>[7]B!$AL$46</f>
        <v>333270</v>
      </c>
      <c r="F59" s="7"/>
      <c r="G59" s="7"/>
      <c r="H59" s="7"/>
      <c r="I59" s="7"/>
      <c r="J59" s="7"/>
      <c r="K59" s="7"/>
      <c r="L59" s="7"/>
      <c r="M59" s="7"/>
      <c r="N59" s="7"/>
    </row>
    <row r="60" spans="1:14" s="3" customFormat="1" ht="15" customHeight="1" x14ac:dyDescent="0.15">
      <c r="A60" s="63"/>
      <c r="B60" s="59" t="s">
        <v>92</v>
      </c>
      <c r="C60" s="64">
        <f>C61</f>
        <v>0</v>
      </c>
      <c r="D60" s="60"/>
      <c r="E60" s="61"/>
      <c r="F60" s="7"/>
      <c r="G60" s="7"/>
      <c r="H60" s="7"/>
      <c r="I60" s="7"/>
      <c r="J60" s="7"/>
      <c r="K60" s="7"/>
      <c r="L60" s="7"/>
      <c r="M60" s="7"/>
      <c r="N60" s="7"/>
    </row>
    <row r="61" spans="1:14" s="3" customFormat="1" ht="15" customHeight="1" x14ac:dyDescent="0.15">
      <c r="A61" s="38"/>
      <c r="B61" s="52" t="s">
        <v>93</v>
      </c>
      <c r="C61" s="65">
        <f>[7]B!$C$48</f>
        <v>0</v>
      </c>
      <c r="D61" s="49"/>
      <c r="E61" s="50"/>
      <c r="F61" s="7"/>
      <c r="G61" s="7"/>
      <c r="H61" s="7"/>
      <c r="I61" s="7"/>
      <c r="J61" s="7"/>
      <c r="K61" s="7"/>
      <c r="L61" s="7"/>
      <c r="M61" s="7"/>
      <c r="N61" s="7"/>
    </row>
    <row r="62" spans="1:14" s="3" customFormat="1" ht="20.100000000000001" customHeight="1" x14ac:dyDescent="0.15">
      <c r="A62" s="62"/>
      <c r="B62" s="40" t="s">
        <v>94</v>
      </c>
      <c r="C62" s="41">
        <f>SUM(C63:C65)</f>
        <v>60</v>
      </c>
      <c r="D62" s="42">
        <f>SUM(D63:D65)</f>
        <v>60</v>
      </c>
      <c r="E62" s="54">
        <f>SUM(E63:E65)</f>
        <v>117600</v>
      </c>
      <c r="F62" s="7"/>
      <c r="G62" s="7"/>
      <c r="H62" s="7"/>
      <c r="I62" s="7"/>
      <c r="J62" s="7"/>
      <c r="K62" s="7"/>
      <c r="L62" s="7"/>
      <c r="M62" s="7"/>
      <c r="N62" s="7"/>
    </row>
    <row r="63" spans="1:14" s="3" customFormat="1" ht="15" customHeight="1" x14ac:dyDescent="0.15">
      <c r="A63" s="20" t="s">
        <v>95</v>
      </c>
      <c r="B63" s="21" t="s">
        <v>96</v>
      </c>
      <c r="C63" s="55">
        <f>[7]B!$C$52</f>
        <v>35</v>
      </c>
      <c r="D63" s="55">
        <f>[7]B!$E$52</f>
        <v>35</v>
      </c>
      <c r="E63" s="56">
        <f>[7]B!$AL$52</f>
        <v>68600</v>
      </c>
      <c r="F63" s="7"/>
      <c r="G63" s="7"/>
      <c r="H63" s="7"/>
      <c r="I63" s="7"/>
      <c r="J63" s="7"/>
      <c r="K63" s="7"/>
      <c r="L63" s="7"/>
      <c r="M63" s="7"/>
      <c r="N63" s="7"/>
    </row>
    <row r="64" spans="1:14" s="3" customFormat="1" ht="15" customHeight="1" x14ac:dyDescent="0.15">
      <c r="A64" s="25" t="s">
        <v>97</v>
      </c>
      <c r="B64" s="26" t="s">
        <v>98</v>
      </c>
      <c r="C64" s="57">
        <f>[7]B!$C$53</f>
        <v>25</v>
      </c>
      <c r="D64" s="57">
        <f>[7]B!$E$53</f>
        <v>25</v>
      </c>
      <c r="E64" s="58">
        <f>[7]B!$AL$53</f>
        <v>49000</v>
      </c>
      <c r="F64" s="7"/>
      <c r="G64" s="7"/>
      <c r="H64" s="7"/>
      <c r="I64" s="7"/>
      <c r="J64" s="7"/>
      <c r="K64" s="7"/>
      <c r="L64" s="7"/>
      <c r="M64" s="7"/>
      <c r="N64" s="7"/>
    </row>
    <row r="65" spans="1:14" s="3" customFormat="1" ht="15" customHeight="1" x14ac:dyDescent="0.15">
      <c r="A65" s="25" t="s">
        <v>99</v>
      </c>
      <c r="B65" s="26" t="s">
        <v>100</v>
      </c>
      <c r="C65" s="57">
        <f>[7]B!$C$54</f>
        <v>0</v>
      </c>
      <c r="D65" s="57">
        <f>[7]B!$E$54</f>
        <v>0</v>
      </c>
      <c r="E65" s="58">
        <f>[7]B!$AL$54</f>
        <v>0</v>
      </c>
      <c r="F65" s="7"/>
      <c r="G65" s="7"/>
      <c r="H65" s="7"/>
      <c r="I65" s="7"/>
      <c r="J65" s="7"/>
      <c r="K65" s="7"/>
      <c r="L65" s="7"/>
      <c r="M65" s="7"/>
      <c r="N65" s="7"/>
    </row>
    <row r="66" spans="1:14" s="3" customFormat="1" ht="15" customHeight="1" x14ac:dyDescent="0.15">
      <c r="A66" s="28"/>
      <c r="B66" s="29" t="s">
        <v>101</v>
      </c>
      <c r="C66" s="66">
        <f>SUM(C67:C68)</f>
        <v>56</v>
      </c>
      <c r="D66" s="66"/>
      <c r="E66" s="67"/>
      <c r="F66" s="7"/>
      <c r="G66" s="7"/>
      <c r="H66" s="7"/>
      <c r="I66" s="7"/>
      <c r="J66" s="7"/>
      <c r="K66" s="7"/>
      <c r="L66" s="7"/>
      <c r="M66" s="7"/>
      <c r="N66" s="7"/>
    </row>
    <row r="67" spans="1:14" s="3" customFormat="1" ht="15" customHeight="1" x14ac:dyDescent="0.15">
      <c r="A67" s="48"/>
      <c r="B67" s="26" t="s">
        <v>102</v>
      </c>
      <c r="C67" s="57">
        <f xml:space="preserve"> [7]B!$C$56</f>
        <v>56</v>
      </c>
      <c r="D67" s="49"/>
      <c r="E67" s="68"/>
      <c r="F67" s="7"/>
      <c r="G67" s="7"/>
      <c r="H67" s="7"/>
      <c r="I67" s="7"/>
      <c r="J67" s="7"/>
      <c r="K67" s="7"/>
      <c r="L67" s="7"/>
      <c r="M67" s="7"/>
      <c r="N67" s="7"/>
    </row>
    <row r="68" spans="1:14" s="3" customFormat="1" ht="15" customHeight="1" x14ac:dyDescent="0.15">
      <c r="A68" s="51"/>
      <c r="B68" s="52" t="s">
        <v>103</v>
      </c>
      <c r="C68" s="65">
        <f>[7]B!$C$57</f>
        <v>0</v>
      </c>
      <c r="D68" s="69"/>
      <c r="E68" s="70"/>
      <c r="F68" s="7"/>
      <c r="G68" s="7"/>
      <c r="H68" s="7"/>
      <c r="I68" s="7"/>
      <c r="J68" s="7"/>
      <c r="K68" s="7"/>
      <c r="L68" s="7"/>
      <c r="M68" s="7"/>
      <c r="N68" s="7"/>
    </row>
    <row r="69" spans="1:14" s="3" customFormat="1" ht="15" customHeight="1" x14ac:dyDescent="0.15">
      <c r="A69" s="71"/>
      <c r="B69" s="13" t="s">
        <v>104</v>
      </c>
      <c r="C69" s="41">
        <f>C10+C32+C50+C55+C62+C24+C25+C44+C53+C60+C66</f>
        <v>19421</v>
      </c>
      <c r="D69" s="41">
        <f>D10+D32+D50+D55+D62+D24</f>
        <v>18128</v>
      </c>
      <c r="E69" s="72">
        <f>E10+E32+E50+E55+E62+E24</f>
        <v>132135310</v>
      </c>
      <c r="F69" s="7"/>
      <c r="G69" s="7"/>
      <c r="H69" s="7"/>
      <c r="I69" s="7"/>
      <c r="J69" s="7"/>
      <c r="K69" s="7"/>
      <c r="L69" s="7"/>
      <c r="M69" s="7"/>
      <c r="N69" s="7"/>
    </row>
    <row r="70" spans="1:14" ht="24.95" customHeight="1" x14ac:dyDescent="0.15">
      <c r="A70" s="12" t="s">
        <v>105</v>
      </c>
    </row>
    <row r="71" spans="1:14" ht="35.1" customHeight="1" x14ac:dyDescent="0.15">
      <c r="A71" s="797" t="s">
        <v>106</v>
      </c>
      <c r="B71" s="855"/>
      <c r="C71" s="73" t="s">
        <v>7</v>
      </c>
      <c r="D71" s="73" t="s">
        <v>8</v>
      </c>
      <c r="E71" s="73" t="s">
        <v>9</v>
      </c>
    </row>
    <row r="72" spans="1:14" s="76" customFormat="1" ht="15" customHeight="1" x14ac:dyDescent="0.2">
      <c r="A72" s="849" t="s">
        <v>107</v>
      </c>
      <c r="B72" s="861"/>
      <c r="C72" s="41">
        <f>SUM(C73:C78,C82:C85)</f>
        <v>82581</v>
      </c>
      <c r="D72" s="74">
        <f>SUM(D73:D77,D78,D82:D85)</f>
        <v>81876</v>
      </c>
      <c r="E72" s="75">
        <f>SUM(E73:E77,E78,E82:E84)</f>
        <v>130890230</v>
      </c>
    </row>
    <row r="73" spans="1:14" ht="15" customHeight="1" x14ac:dyDescent="0.15">
      <c r="A73" s="77" t="s">
        <v>108</v>
      </c>
      <c r="B73" s="78" t="s">
        <v>109</v>
      </c>
      <c r="C73" s="55">
        <f>[7]B!$C$210</f>
        <v>34312</v>
      </c>
      <c r="D73" s="55">
        <f>[7]B!$E$210</f>
        <v>33940</v>
      </c>
      <c r="E73" s="79">
        <f>[7]B!$AL$210</f>
        <v>37817430</v>
      </c>
    </row>
    <row r="74" spans="1:14" ht="15" customHeight="1" x14ac:dyDescent="0.15">
      <c r="A74" s="80" t="s">
        <v>110</v>
      </c>
      <c r="B74" s="81" t="s">
        <v>111</v>
      </c>
      <c r="C74" s="57">
        <f>[7]B!$C$272</f>
        <v>35761</v>
      </c>
      <c r="D74" s="57">
        <f>SUM([7]B!E212:E215,[7]B!E216:E260,[7]B!E261:E271)</f>
        <v>35483</v>
      </c>
      <c r="E74" s="82">
        <f>[7]B!$AL$272</f>
        <v>51437060</v>
      </c>
    </row>
    <row r="75" spans="1:14" ht="15" customHeight="1" x14ac:dyDescent="0.15">
      <c r="A75" s="80" t="s">
        <v>112</v>
      </c>
      <c r="B75" s="81" t="s">
        <v>113</v>
      </c>
      <c r="C75" s="57">
        <f>[7]B!$C$311</f>
        <v>2256</v>
      </c>
      <c r="D75" s="57">
        <f>[7]B!$E$311</f>
        <v>2245</v>
      </c>
      <c r="E75" s="82">
        <f>[7]B!$AL$311</f>
        <v>8891030</v>
      </c>
    </row>
    <row r="76" spans="1:14" ht="15" customHeight="1" x14ac:dyDescent="0.15">
      <c r="A76" s="80" t="s">
        <v>114</v>
      </c>
      <c r="B76" s="81" t="s">
        <v>115</v>
      </c>
      <c r="C76" s="57">
        <f>[7]B!$C$318</f>
        <v>0</v>
      </c>
      <c r="D76" s="57">
        <f>[7]B!$E$318</f>
        <v>0</v>
      </c>
      <c r="E76" s="82">
        <f>[7]B!$AL$318</f>
        <v>0</v>
      </c>
    </row>
    <row r="77" spans="1:14" ht="15" customHeight="1" x14ac:dyDescent="0.15">
      <c r="A77" s="80" t="s">
        <v>116</v>
      </c>
      <c r="B77" s="83" t="s">
        <v>117</v>
      </c>
      <c r="C77" s="84">
        <f>[7]B!$C$374</f>
        <v>2374</v>
      </c>
      <c r="D77" s="84">
        <f>[7]B!$E$374</f>
        <v>2353</v>
      </c>
      <c r="E77" s="85">
        <f>[7]B!$AL$374</f>
        <v>12704750</v>
      </c>
    </row>
    <row r="78" spans="1:14" ht="15" customHeight="1" x14ac:dyDescent="0.15">
      <c r="A78" s="862" t="s">
        <v>118</v>
      </c>
      <c r="B78" s="87" t="s">
        <v>119</v>
      </c>
      <c r="C78" s="88">
        <f>SUM(C79:C81)</f>
        <v>5005</v>
      </c>
      <c r="D78" s="88">
        <f>SUM(D79:D81)</f>
        <v>4992</v>
      </c>
      <c r="E78" s="89">
        <f>SUM(E79:E81)</f>
        <v>15929640</v>
      </c>
    </row>
    <row r="79" spans="1:14" ht="15" customHeight="1" x14ac:dyDescent="0.15">
      <c r="A79" s="862"/>
      <c r="B79" s="90" t="s">
        <v>120</v>
      </c>
      <c r="C79" s="91">
        <f>[7]B!$C$411</f>
        <v>4324</v>
      </c>
      <c r="D79" s="91">
        <f>[7]B!$E$411</f>
        <v>4311</v>
      </c>
      <c r="E79" s="92">
        <f>[7]B!$AL$411</f>
        <v>12758210</v>
      </c>
    </row>
    <row r="80" spans="1:14" ht="15" customHeight="1" x14ac:dyDescent="0.15">
      <c r="A80" s="862"/>
      <c r="B80" s="93" t="s">
        <v>121</v>
      </c>
      <c r="C80" s="57">
        <f>[7]B!$C$432</f>
        <v>37</v>
      </c>
      <c r="D80" s="57">
        <f>SUM([7]B!E413:E429,[7]B!E430:E431)</f>
        <v>37</v>
      </c>
      <c r="E80" s="82">
        <f>[7]B!$AL$432</f>
        <v>111810</v>
      </c>
    </row>
    <row r="81" spans="1:5" ht="15" customHeight="1" x14ac:dyDescent="0.15">
      <c r="A81" s="862"/>
      <c r="B81" s="93" t="s">
        <v>122</v>
      </c>
      <c r="C81" s="57">
        <f>[7]B!$C$451</f>
        <v>644</v>
      </c>
      <c r="D81" s="57">
        <f>[7]B!$E$451</f>
        <v>644</v>
      </c>
      <c r="E81" s="82">
        <f>[7]B!$AL$451</f>
        <v>3059620</v>
      </c>
    </row>
    <row r="82" spans="1:5" ht="15" customHeight="1" x14ac:dyDescent="0.15">
      <c r="A82" s="80" t="s">
        <v>123</v>
      </c>
      <c r="B82" s="81" t="s">
        <v>124</v>
      </c>
      <c r="C82" s="57">
        <f>[7]B!$C$461</f>
        <v>0</v>
      </c>
      <c r="D82" s="57">
        <f>[7]B!$E$461</f>
        <v>0</v>
      </c>
      <c r="E82" s="82">
        <f>[7]B!$AL$461</f>
        <v>0</v>
      </c>
    </row>
    <row r="83" spans="1:5" s="96" customFormat="1" ht="15" customHeight="1" x14ac:dyDescent="0.15">
      <c r="A83" s="80" t="s">
        <v>125</v>
      </c>
      <c r="B83" s="81" t="s">
        <v>126</v>
      </c>
      <c r="C83" s="94">
        <f>[7]B!$C$512</f>
        <v>54</v>
      </c>
      <c r="D83" s="94">
        <f>SUM([7]B!E475:E498,[7]B!E499:E511)</f>
        <v>54</v>
      </c>
      <c r="E83" s="95">
        <f>[7]B!$AL$512</f>
        <v>166350</v>
      </c>
    </row>
    <row r="84" spans="1:5" ht="15" customHeight="1" x14ac:dyDescent="0.15">
      <c r="A84" s="80" t="s">
        <v>127</v>
      </c>
      <c r="B84" s="81" t="s">
        <v>128</v>
      </c>
      <c r="C84" s="57">
        <f>[7]B!$C$542</f>
        <v>2802</v>
      </c>
      <c r="D84" s="57">
        <f>[7]B!$E$542</f>
        <v>2794</v>
      </c>
      <c r="E84" s="82">
        <f>[7]B!$AL$542</f>
        <v>3943970</v>
      </c>
    </row>
    <row r="85" spans="1:5" s="99" customFormat="1" ht="15" customHeight="1" x14ac:dyDescent="0.15">
      <c r="A85" s="97" t="s">
        <v>129</v>
      </c>
      <c r="B85" s="83" t="s">
        <v>130</v>
      </c>
      <c r="C85" s="84">
        <f>[7]B!$C$2939</f>
        <v>17</v>
      </c>
      <c r="D85" s="98">
        <f>[7]B!$E$2939</f>
        <v>15</v>
      </c>
      <c r="E85" s="98"/>
    </row>
    <row r="86" spans="1:5" s="3" customFormat="1" ht="15" customHeight="1" x14ac:dyDescent="0.15">
      <c r="A86" s="849" t="s">
        <v>131</v>
      </c>
      <c r="B86" s="850"/>
      <c r="C86" s="88">
        <f>+C87+C88+C89+C90+C94+C95</f>
        <v>5659</v>
      </c>
      <c r="D86" s="88">
        <f>+D87+D88+D89+D90+D94</f>
        <v>5613</v>
      </c>
      <c r="E86" s="89">
        <f>+E87+E88+E89+E90+E94</f>
        <v>111009320</v>
      </c>
    </row>
    <row r="87" spans="1:5" ht="15" customHeight="1" x14ac:dyDescent="0.15">
      <c r="A87" s="100" t="s">
        <v>132</v>
      </c>
      <c r="B87" s="101" t="s">
        <v>133</v>
      </c>
      <c r="C87" s="91">
        <f>[7]B!$C$600</f>
        <v>3094</v>
      </c>
      <c r="D87" s="91">
        <f>SUM([7]B!E545:E546,[7]B!E547,[7]B!E548,[7]B!E549:E559,[7]B!E560:E566,[7]B!E567:E575,[7]B!E576,[7]B!E577:E595,[7]B!E596:E598)</f>
        <v>3049</v>
      </c>
      <c r="E87" s="92">
        <f>[7]B!$AL$600</f>
        <v>26607750</v>
      </c>
    </row>
    <row r="88" spans="1:5" ht="15" customHeight="1" x14ac:dyDescent="0.15">
      <c r="A88" s="80" t="s">
        <v>134</v>
      </c>
      <c r="B88" s="81" t="s">
        <v>135</v>
      </c>
      <c r="C88" s="57">
        <f>[7]B!$C$623</f>
        <v>5</v>
      </c>
      <c r="D88" s="57">
        <f>[7]B!$E$623</f>
        <v>5</v>
      </c>
      <c r="E88" s="82">
        <f>[7]B!$AL$623</f>
        <v>115600</v>
      </c>
    </row>
    <row r="89" spans="1:5" ht="15" customHeight="1" x14ac:dyDescent="0.15">
      <c r="A89" s="80" t="s">
        <v>136</v>
      </c>
      <c r="B89" s="81" t="s">
        <v>137</v>
      </c>
      <c r="C89" s="57">
        <f>[7]B!$C$650</f>
        <v>1262</v>
      </c>
      <c r="D89" s="57">
        <f>[7]B!$E$650</f>
        <v>1261</v>
      </c>
      <c r="E89" s="82">
        <f>[7]B!$AL$650</f>
        <v>65215740</v>
      </c>
    </row>
    <row r="90" spans="1:5" ht="15" customHeight="1" x14ac:dyDescent="0.15">
      <c r="A90" s="862" t="s">
        <v>112</v>
      </c>
      <c r="B90" s="81" t="s">
        <v>138</v>
      </c>
      <c r="C90" s="57">
        <f>SUM(C91:C93)</f>
        <v>1298</v>
      </c>
      <c r="D90" s="57">
        <f>SUM(D91:D93)</f>
        <v>1298</v>
      </c>
      <c r="E90" s="82">
        <f>SUM(E91:E93)</f>
        <v>19070230</v>
      </c>
    </row>
    <row r="91" spans="1:5" ht="15" customHeight="1" x14ac:dyDescent="0.15">
      <c r="A91" s="862"/>
      <c r="B91" s="93" t="s">
        <v>139</v>
      </c>
      <c r="C91" s="57">
        <f>[7]B!$C$672-[7]B!C652-[7]B!C653</f>
        <v>804</v>
      </c>
      <c r="D91" s="57">
        <f>[7]B!$E$672-[7]B!E652-[7]B!E653</f>
        <v>804</v>
      </c>
      <c r="E91" s="82">
        <f>[7]B!$AL$672-[7]B!$AL$652-[7]B!$AL$653</f>
        <v>12557730</v>
      </c>
    </row>
    <row r="92" spans="1:5" ht="15" customHeight="1" x14ac:dyDescent="0.15">
      <c r="A92" s="862"/>
      <c r="B92" s="93" t="s">
        <v>140</v>
      </c>
      <c r="C92" s="57">
        <f>[7]B!$C$652</f>
        <v>254</v>
      </c>
      <c r="D92" s="57">
        <f>[7]B!$E$652</f>
        <v>254</v>
      </c>
      <c r="E92" s="82">
        <f>[7]B!$AL$652</f>
        <v>1460500</v>
      </c>
    </row>
    <row r="93" spans="1:5" ht="15" customHeight="1" x14ac:dyDescent="0.15">
      <c r="A93" s="862"/>
      <c r="B93" s="93" t="s">
        <v>141</v>
      </c>
      <c r="C93" s="57">
        <f>[7]B!$C$653</f>
        <v>240</v>
      </c>
      <c r="D93" s="57">
        <f>[7]B!$E$653</f>
        <v>240</v>
      </c>
      <c r="E93" s="82">
        <f>[7]B!$AL$653</f>
        <v>5052000</v>
      </c>
    </row>
    <row r="94" spans="1:5" ht="15" customHeight="1" x14ac:dyDescent="0.15">
      <c r="A94" s="80" t="s">
        <v>114</v>
      </c>
      <c r="B94" s="81" t="s">
        <v>142</v>
      </c>
      <c r="C94" s="57">
        <f>[7]B!$C$704</f>
        <v>0</v>
      </c>
      <c r="D94" s="57">
        <f>[7]B!$E$704</f>
        <v>0</v>
      </c>
      <c r="E94" s="82">
        <f>[7]B!$AL$704</f>
        <v>0</v>
      </c>
    </row>
    <row r="95" spans="1:5" s="99" customFormat="1" ht="15" customHeight="1" x14ac:dyDescent="0.15">
      <c r="A95" s="80"/>
      <c r="B95" s="81" t="s">
        <v>143</v>
      </c>
      <c r="C95" s="57">
        <f>[7]B!$C$763</f>
        <v>0</v>
      </c>
      <c r="D95" s="98">
        <f>[7]B!$E$763</f>
        <v>0</v>
      </c>
      <c r="E95" s="98"/>
    </row>
    <row r="96" spans="1:5" s="3" customFormat="1" ht="15" customHeight="1" x14ac:dyDescent="0.15">
      <c r="A96" s="102"/>
      <c r="B96" s="102" t="s">
        <v>144</v>
      </c>
      <c r="C96" s="103">
        <f>[7]B!$C$958</f>
        <v>0</v>
      </c>
      <c r="D96" s="104">
        <f>[7]B!$E$958</f>
        <v>0</v>
      </c>
      <c r="E96" s="105">
        <f>[7]B!$AL$958</f>
        <v>0</v>
      </c>
    </row>
    <row r="97" spans="1:8" s="106" customFormat="1" ht="24.95" customHeight="1" x14ac:dyDescent="0.15">
      <c r="A97" s="866" t="s">
        <v>145</v>
      </c>
      <c r="B97" s="866"/>
      <c r="C97" s="866"/>
      <c r="D97" s="866"/>
      <c r="E97" s="866"/>
    </row>
    <row r="98" spans="1:8" s="106" customFormat="1" ht="35.1" customHeight="1" x14ac:dyDescent="0.15">
      <c r="A98" s="13" t="s">
        <v>146</v>
      </c>
      <c r="B98" s="107" t="s">
        <v>6</v>
      </c>
      <c r="C98" s="73" t="s">
        <v>7</v>
      </c>
      <c r="D98" s="73" t="s">
        <v>8</v>
      </c>
      <c r="E98" s="73" t="s">
        <v>9</v>
      </c>
    </row>
    <row r="99" spans="1:8" s="106" customFormat="1" ht="15" customHeight="1" x14ac:dyDescent="0.15">
      <c r="A99" s="20" t="s">
        <v>147</v>
      </c>
      <c r="B99" s="78" t="s">
        <v>148</v>
      </c>
      <c r="C99" s="55">
        <f>[7]B!C770+[7]B!C777+[7]B!C781+[7]B!C788+[7]B!C797+[7]B!C801+[7]B!C805+[7]B!C809+[7]B!C820+[7]B!C828+[7]B!C833+[7]B!C851+[7]B!C869+[7]B!C817</f>
        <v>0</v>
      </c>
      <c r="D99" s="55">
        <f>[7]B!E770+[7]B!E777+[7]B!E781+[7]B!E788+[7]B!E797+[7]B!E801+[7]B!E805+[7]B!E809+[7]B!E820+[7]B!E828+[7]B!E833+[7]B!E851+[7]B!E869+[7]B!E817</f>
        <v>0</v>
      </c>
      <c r="E99" s="82">
        <f>[7]B!AL770+[7]B!AL777+[7]B!AL781+[7]B!AL788+[7]B!AL797+[7]B!AL801+[7]B!AL805+[7]B!AL809+[7]B!AL820+[7]B!AL828+[7]B!AL833+[7]B!AL851+[7]B!AL869+[7]B!AL817</f>
        <v>0</v>
      </c>
    </row>
    <row r="100" spans="1:8" s="106" customFormat="1" ht="15" customHeight="1" x14ac:dyDescent="0.15">
      <c r="A100" s="25">
        <v>2001</v>
      </c>
      <c r="B100" s="81" t="s">
        <v>149</v>
      </c>
      <c r="C100" s="57">
        <f>[7]B!C2223+[7]B!C2266+[7]B!C2267</f>
        <v>1925</v>
      </c>
      <c r="D100" s="57">
        <f>[7]B!E2214+[7]B!E2266+[7]B!E2267</f>
        <v>1797</v>
      </c>
      <c r="E100" s="82">
        <f>[7]B!AL2214+[7]B!AL2266+[7]B!AL2267</f>
        <v>17788240</v>
      </c>
    </row>
    <row r="101" spans="1:8" s="106" customFormat="1" ht="15" customHeight="1" x14ac:dyDescent="0.15">
      <c r="A101" s="38" t="s">
        <v>150</v>
      </c>
      <c r="B101" s="108" t="s">
        <v>151</v>
      </c>
      <c r="C101" s="65">
        <f>[7]B!C2529</f>
        <v>15</v>
      </c>
      <c r="D101" s="65">
        <f>[7]B!E2529</f>
        <v>15</v>
      </c>
      <c r="E101" s="85">
        <f>[7]B!AL2529</f>
        <v>1237930</v>
      </c>
    </row>
    <row r="102" spans="1:8" s="106" customFormat="1" ht="15" customHeight="1" x14ac:dyDescent="0.15">
      <c r="A102" s="71"/>
      <c r="B102" s="109" t="s">
        <v>152</v>
      </c>
      <c r="C102" s="110">
        <f>SUM(C99:C101)</f>
        <v>1940</v>
      </c>
      <c r="D102" s="110">
        <f>SUM(D99:D101)</f>
        <v>1812</v>
      </c>
      <c r="E102" s="111">
        <f>SUM(E99:E101)</f>
        <v>19026170</v>
      </c>
    </row>
    <row r="103" spans="1:8" s="115" customFormat="1" ht="24.95" customHeight="1" x14ac:dyDescent="0.15">
      <c r="A103" s="112" t="s">
        <v>153</v>
      </c>
      <c r="B103" s="113"/>
      <c r="C103" s="112"/>
      <c r="D103" s="112"/>
      <c r="E103" s="112"/>
      <c r="F103" s="114"/>
      <c r="G103" s="114"/>
    </row>
    <row r="104" spans="1:8" s="106" customFormat="1" ht="33.75" customHeight="1" x14ac:dyDescent="0.15">
      <c r="A104" s="116" t="s">
        <v>5</v>
      </c>
      <c r="B104" s="116" t="s">
        <v>6</v>
      </c>
      <c r="C104" s="73" t="s">
        <v>7</v>
      </c>
      <c r="D104" s="73" t="s">
        <v>8</v>
      </c>
      <c r="E104" s="73" t="s">
        <v>154</v>
      </c>
      <c r="F104" s="73" t="s">
        <v>155</v>
      </c>
      <c r="G104" s="73" t="s">
        <v>156</v>
      </c>
      <c r="H104" s="73" t="s">
        <v>9</v>
      </c>
    </row>
    <row r="105" spans="1:8" s="106" customFormat="1" ht="15" customHeight="1" x14ac:dyDescent="0.15">
      <c r="A105" s="20" t="s">
        <v>157</v>
      </c>
      <c r="B105" s="78" t="s">
        <v>158</v>
      </c>
      <c r="C105" s="55">
        <f>[7]B!$C$1125</f>
        <v>2</v>
      </c>
      <c r="D105" s="55">
        <f>[7]B!$I$1125</f>
        <v>0</v>
      </c>
      <c r="E105" s="55">
        <f>[7]B!$I$1125</f>
        <v>0</v>
      </c>
      <c r="F105" s="55">
        <f>[7]B!$L$1125</f>
        <v>0</v>
      </c>
      <c r="G105" s="117"/>
      <c r="H105" s="79">
        <f>[7]B!$AL$1125</f>
        <v>0</v>
      </c>
    </row>
    <row r="106" spans="1:8" s="106" customFormat="1" ht="15" customHeight="1" x14ac:dyDescent="0.15">
      <c r="A106" s="25" t="s">
        <v>159</v>
      </c>
      <c r="B106" s="81" t="s">
        <v>160</v>
      </c>
      <c r="C106" s="57">
        <f>[7]B!C1262</f>
        <v>67</v>
      </c>
      <c r="D106" s="57">
        <f>[7]B!I1262</f>
        <v>63</v>
      </c>
      <c r="E106" s="57">
        <f>[7]B!I1262</f>
        <v>63</v>
      </c>
      <c r="F106" s="57">
        <f>[7]B!L1262</f>
        <v>0</v>
      </c>
      <c r="G106" s="118"/>
      <c r="H106" s="82">
        <f>[7]B!$AL$1262</f>
        <v>27804600</v>
      </c>
    </row>
    <row r="107" spans="1:8" s="106" customFormat="1" ht="15" customHeight="1" x14ac:dyDescent="0.15">
      <c r="A107" s="25" t="s">
        <v>161</v>
      </c>
      <c r="B107" s="81" t="s">
        <v>162</v>
      </c>
      <c r="C107" s="57">
        <f>[7]B!C1404</f>
        <v>33</v>
      </c>
      <c r="D107" s="57">
        <f>[7]B!I1401</f>
        <v>16</v>
      </c>
      <c r="E107" s="57">
        <f>[7]B!I1401</f>
        <v>16</v>
      </c>
      <c r="F107" s="57">
        <f>[7]B!L1401</f>
        <v>2</v>
      </c>
      <c r="G107" s="118"/>
      <c r="H107" s="82">
        <f>[7]B!$AL$1401</f>
        <v>1838680</v>
      </c>
    </row>
    <row r="108" spans="1:8" s="106" customFormat="1" ht="15" customHeight="1" x14ac:dyDescent="0.15">
      <c r="A108" s="25" t="s">
        <v>163</v>
      </c>
      <c r="B108" s="81" t="s">
        <v>164</v>
      </c>
      <c r="C108" s="57">
        <f>[7]B!C1468</f>
        <v>14</v>
      </c>
      <c r="D108" s="57">
        <f>[7]B!I1468</f>
        <v>10</v>
      </c>
      <c r="E108" s="57">
        <f>[7]B!I1468</f>
        <v>10</v>
      </c>
      <c r="F108" s="57">
        <f>[7]B!L1468</f>
        <v>0</v>
      </c>
      <c r="G108" s="118"/>
      <c r="H108" s="82">
        <f>[7]B!AL1468</f>
        <v>1192510</v>
      </c>
    </row>
    <row r="109" spans="1:8" s="106" customFormat="1" ht="15" customHeight="1" x14ac:dyDescent="0.15">
      <c r="A109" s="25" t="s">
        <v>165</v>
      </c>
      <c r="B109" s="81" t="s">
        <v>166</v>
      </c>
      <c r="C109" s="57">
        <f>[7]B!$C$1537</f>
        <v>45</v>
      </c>
      <c r="D109" s="57">
        <f>[7]B!$I$1537</f>
        <v>45</v>
      </c>
      <c r="E109" s="57">
        <f>[7]B!$I$1537</f>
        <v>45</v>
      </c>
      <c r="F109" s="57">
        <f>[7]B!$L$1537</f>
        <v>0</v>
      </c>
      <c r="G109" s="118"/>
      <c r="H109" s="82">
        <f>[7]B!$AL$1537</f>
        <v>2537990</v>
      </c>
    </row>
    <row r="110" spans="1:8" s="106" customFormat="1" ht="15" customHeight="1" x14ac:dyDescent="0.15">
      <c r="A110" s="25" t="s">
        <v>167</v>
      </c>
      <c r="B110" s="81" t="s">
        <v>168</v>
      </c>
      <c r="C110" s="57">
        <f>[7]B!$C$1582</f>
        <v>108</v>
      </c>
      <c r="D110" s="57">
        <f>[7]B!$I$1582</f>
        <v>94</v>
      </c>
      <c r="E110" s="57">
        <f>[7]B!$I$1582</f>
        <v>94</v>
      </c>
      <c r="F110" s="57">
        <f>[7]B!$L$1582</f>
        <v>0</v>
      </c>
      <c r="G110" s="118"/>
      <c r="H110" s="82">
        <f>[7]B!$AL$1582</f>
        <v>3275790</v>
      </c>
    </row>
    <row r="111" spans="1:8" s="106" customFormat="1" ht="15" customHeight="1" x14ac:dyDescent="0.15">
      <c r="A111" s="25" t="s">
        <v>169</v>
      </c>
      <c r="B111" s="81" t="s">
        <v>170</v>
      </c>
      <c r="C111" s="57">
        <f>[7]B!$C$1800</f>
        <v>2</v>
      </c>
      <c r="D111" s="57">
        <f>[7]B!$I$1787</f>
        <v>2</v>
      </c>
      <c r="E111" s="57">
        <f>[7]B!$I$1787</f>
        <v>2</v>
      </c>
      <c r="F111" s="57">
        <f>[7]B!$L$1787</f>
        <v>0</v>
      </c>
      <c r="G111" s="118"/>
      <c r="H111" s="82">
        <f>[7]B!$AL$1787</f>
        <v>176040</v>
      </c>
    </row>
    <row r="112" spans="1:8" s="106" customFormat="1" ht="15" customHeight="1" x14ac:dyDescent="0.15">
      <c r="A112" s="25" t="s">
        <v>171</v>
      </c>
      <c r="B112" s="81" t="s">
        <v>172</v>
      </c>
      <c r="C112" s="57">
        <f>[7]B!$C$1870</f>
        <v>8</v>
      </c>
      <c r="D112" s="57">
        <f>[7]B!$I$1866</f>
        <v>7</v>
      </c>
      <c r="E112" s="57">
        <f>[7]B!$I$1866</f>
        <v>7</v>
      </c>
      <c r="F112" s="57">
        <f>[7]B!$L$1866</f>
        <v>1</v>
      </c>
      <c r="G112" s="118"/>
      <c r="H112" s="82">
        <f>[7]B!$AL$1866</f>
        <v>1012105</v>
      </c>
    </row>
    <row r="113" spans="1:12" s="106" customFormat="1" ht="15" customHeight="1" x14ac:dyDescent="0.15">
      <c r="A113" s="25" t="s">
        <v>173</v>
      </c>
      <c r="B113" s="81" t="s">
        <v>174</v>
      </c>
      <c r="C113" s="57">
        <f>[7]B!$C$2032</f>
        <v>214</v>
      </c>
      <c r="D113" s="57">
        <f>[7]B!$I$2025</f>
        <v>160</v>
      </c>
      <c r="E113" s="57">
        <f>[7]B!$I$2025</f>
        <v>160</v>
      </c>
      <c r="F113" s="57">
        <f>[7]B!$L$2025</f>
        <v>12</v>
      </c>
      <c r="G113" s="118"/>
      <c r="H113" s="82">
        <f>[7]B!$AL$2025</f>
        <v>42830550</v>
      </c>
    </row>
    <row r="114" spans="1:12" s="106" customFormat="1" ht="15" customHeight="1" x14ac:dyDescent="0.15">
      <c r="A114" s="25" t="s">
        <v>175</v>
      </c>
      <c r="B114" s="81" t="s">
        <v>176</v>
      </c>
      <c r="C114" s="57">
        <f>[7]B!C2071</f>
        <v>4</v>
      </c>
      <c r="D114" s="57">
        <f>[7]B!I2071</f>
        <v>2</v>
      </c>
      <c r="E114" s="57">
        <f>[7]B!I2071</f>
        <v>2</v>
      </c>
      <c r="F114" s="57">
        <f>[7]B!L2071</f>
        <v>0</v>
      </c>
      <c r="G114" s="118"/>
      <c r="H114" s="82">
        <f>[7]B!AL2071</f>
        <v>165250</v>
      </c>
    </row>
    <row r="115" spans="1:12" s="106" customFormat="1" ht="15" customHeight="1" x14ac:dyDescent="0.15">
      <c r="A115" s="25" t="s">
        <v>177</v>
      </c>
      <c r="B115" s="81" t="s">
        <v>178</v>
      </c>
      <c r="C115" s="57">
        <f>[7]B!$C$2194</f>
        <v>63</v>
      </c>
      <c r="D115" s="57">
        <f>[7]B!I2194</f>
        <v>40</v>
      </c>
      <c r="E115" s="57">
        <f>[7]B!I2194</f>
        <v>40</v>
      </c>
      <c r="F115" s="57">
        <f>[7]B!L2194</f>
        <v>3</v>
      </c>
      <c r="G115" s="118"/>
      <c r="H115" s="82">
        <f>[7]B!AL2194</f>
        <v>9626980</v>
      </c>
    </row>
    <row r="116" spans="1:12" s="106" customFormat="1" ht="15" customHeight="1" x14ac:dyDescent="0.15">
      <c r="A116" s="25" t="s">
        <v>179</v>
      </c>
      <c r="B116" s="81" t="s">
        <v>180</v>
      </c>
      <c r="C116" s="57">
        <f>[7]B!$C$2229</f>
        <v>6</v>
      </c>
      <c r="D116" s="57">
        <f>[7]B!I2229</f>
        <v>4</v>
      </c>
      <c r="E116" s="57">
        <f>[7]B!I2229</f>
        <v>4</v>
      </c>
      <c r="F116" s="57">
        <f>[7]B!L2229</f>
        <v>0</v>
      </c>
      <c r="G116" s="118"/>
      <c r="H116" s="82">
        <f>[7]B!$AL$2229</f>
        <v>680980</v>
      </c>
    </row>
    <row r="117" spans="1:12" s="106" customFormat="1" ht="15" customHeight="1" x14ac:dyDescent="0.15">
      <c r="A117" s="25" t="s">
        <v>181</v>
      </c>
      <c r="B117" s="81" t="s">
        <v>182</v>
      </c>
      <c r="C117" s="57">
        <f>[7]B!$C$2264</f>
        <v>70</v>
      </c>
      <c r="D117" s="57">
        <f>[7]B!$I$2264</f>
        <v>41</v>
      </c>
      <c r="E117" s="57">
        <f>[7]B!$I$2264</f>
        <v>41</v>
      </c>
      <c r="F117" s="57">
        <f>[7]B!$L$2264</f>
        <v>5</v>
      </c>
      <c r="G117" s="118"/>
      <c r="H117" s="82">
        <f>[7]B!$AL$2264</f>
        <v>9101990</v>
      </c>
    </row>
    <row r="118" spans="1:12" s="119" customFormat="1" ht="15" customHeight="1" x14ac:dyDescent="0.15">
      <c r="A118" s="25" t="s">
        <v>183</v>
      </c>
      <c r="B118" s="81" t="s">
        <v>184</v>
      </c>
      <c r="C118" s="57">
        <f>SUM(C119:C121)</f>
        <v>103</v>
      </c>
      <c r="D118" s="57">
        <f>SUM(D119:D121)</f>
        <v>39</v>
      </c>
      <c r="E118" s="57">
        <f>SUM(E119:E121)</f>
        <v>39</v>
      </c>
      <c r="F118" s="57">
        <f>SUM(F119:F121)</f>
        <v>0</v>
      </c>
      <c r="G118" s="118"/>
      <c r="H118" s="82">
        <f>SUM(H119:H121)</f>
        <v>5681910</v>
      </c>
    </row>
    <row r="119" spans="1:12" s="119" customFormat="1" ht="15" customHeight="1" x14ac:dyDescent="0.15">
      <c r="A119" s="25"/>
      <c r="B119" s="120" t="s">
        <v>185</v>
      </c>
      <c r="C119" s="49"/>
      <c r="D119" s="49"/>
      <c r="E119" s="49"/>
      <c r="F119" s="49"/>
      <c r="G119" s="118"/>
      <c r="H119" s="121"/>
    </row>
    <row r="120" spans="1:12" s="119" customFormat="1" ht="15" customHeight="1" x14ac:dyDescent="0.15">
      <c r="A120" s="25"/>
      <c r="B120" s="120" t="s">
        <v>186</v>
      </c>
      <c r="C120" s="49"/>
      <c r="D120" s="49"/>
      <c r="E120" s="49"/>
      <c r="F120" s="49"/>
      <c r="G120" s="118"/>
      <c r="H120" s="121"/>
    </row>
    <row r="121" spans="1:12" s="119" customFormat="1" ht="15" customHeight="1" x14ac:dyDescent="0.15">
      <c r="A121" s="25"/>
      <c r="B121" s="120" t="s">
        <v>187</v>
      </c>
      <c r="C121" s="57">
        <f>[7]B!C2272</f>
        <v>103</v>
      </c>
      <c r="D121" s="57">
        <f>[7]B!I2272</f>
        <v>39</v>
      </c>
      <c r="E121" s="57">
        <f>[7]B!I2272</f>
        <v>39</v>
      </c>
      <c r="F121" s="57">
        <f>[7]B!L2272</f>
        <v>0</v>
      </c>
      <c r="G121" s="118"/>
      <c r="H121" s="82">
        <f>[7]B!AL2272</f>
        <v>5681910</v>
      </c>
    </row>
    <row r="122" spans="1:12" s="106" customFormat="1" ht="15" customHeight="1" x14ac:dyDescent="0.15">
      <c r="A122" s="25" t="s">
        <v>188</v>
      </c>
      <c r="B122" s="81" t="s">
        <v>189</v>
      </c>
      <c r="C122" s="57">
        <f>[7]B!$C$2505</f>
        <v>85</v>
      </c>
      <c r="D122" s="57">
        <f>[7]B!$I$2505</f>
        <v>68</v>
      </c>
      <c r="E122" s="57">
        <f>[7]B!$I$2505</f>
        <v>68</v>
      </c>
      <c r="F122" s="57">
        <f>[7]B!$L$2505</f>
        <v>5</v>
      </c>
      <c r="G122" s="118"/>
      <c r="H122" s="82">
        <f>[7]B!$AL$2505</f>
        <v>14388650</v>
      </c>
    </row>
    <row r="123" spans="1:12" s="106" customFormat="1" ht="15" customHeight="1" x14ac:dyDescent="0.15">
      <c r="A123" s="38">
        <v>2106</v>
      </c>
      <c r="B123" s="108" t="s">
        <v>190</v>
      </c>
      <c r="C123" s="65">
        <f>[7]B!$C2517</f>
        <v>21</v>
      </c>
      <c r="D123" s="65">
        <f>[7]B!$I2517</f>
        <v>18</v>
      </c>
      <c r="E123" s="65">
        <f>[7]B!$I2517</f>
        <v>18</v>
      </c>
      <c r="F123" s="65">
        <f>[7]B!$L2517</f>
        <v>0</v>
      </c>
      <c r="G123" s="65">
        <f>[7]B!C2517</f>
        <v>21</v>
      </c>
      <c r="H123" s="65">
        <f>+([7]B!$AL2517)*0.75</f>
        <v>868095</v>
      </c>
    </row>
    <row r="124" spans="1:12" s="106" customFormat="1" ht="15" customHeight="1" x14ac:dyDescent="0.15">
      <c r="A124" s="122"/>
      <c r="B124" s="109" t="s">
        <v>191</v>
      </c>
      <c r="C124" s="88">
        <f>SUM(C105:C118)+C122+C123</f>
        <v>845</v>
      </c>
      <c r="D124" s="88">
        <f>SUM(D105:D118)+D122+D123</f>
        <v>609</v>
      </c>
      <c r="E124" s="88">
        <f t="shared" ref="E124:F124" si="1">SUM(E105:E117)+E122+E123</f>
        <v>570</v>
      </c>
      <c r="F124" s="88">
        <f t="shared" si="1"/>
        <v>28</v>
      </c>
      <c r="G124" s="65">
        <f>[7]B!C2517</f>
        <v>21</v>
      </c>
      <c r="H124" s="89">
        <f>SUM(H105:H118)+H122+H123</f>
        <v>121182120</v>
      </c>
    </row>
    <row r="125" spans="1:12" s="12" customFormat="1" ht="24.95" customHeight="1" x14ac:dyDescent="0.15">
      <c r="A125" s="868" t="s">
        <v>192</v>
      </c>
      <c r="B125" s="866"/>
      <c r="C125" s="123"/>
      <c r="D125" s="123"/>
      <c r="E125" s="124"/>
      <c r="F125" s="11"/>
      <c r="G125" s="11"/>
      <c r="H125" s="11"/>
      <c r="I125" s="11"/>
      <c r="J125" s="11"/>
      <c r="K125" s="11"/>
      <c r="L125" s="11"/>
    </row>
    <row r="126" spans="1:12" s="3" customFormat="1" ht="35.1" customHeight="1" x14ac:dyDescent="0.15">
      <c r="A126" s="13" t="s">
        <v>5</v>
      </c>
      <c r="B126" s="13" t="s">
        <v>6</v>
      </c>
      <c r="C126" s="73" t="s">
        <v>7</v>
      </c>
      <c r="D126" s="73" t="s">
        <v>8</v>
      </c>
      <c r="E126" s="73" t="s">
        <v>9</v>
      </c>
      <c r="F126" s="7"/>
      <c r="G126" s="7"/>
      <c r="H126" s="7"/>
      <c r="I126" s="7"/>
      <c r="J126" s="7"/>
      <c r="K126" s="7"/>
      <c r="L126" s="7"/>
    </row>
    <row r="127" spans="1:12" s="3" customFormat="1" ht="20.100000000000001" customHeight="1" x14ac:dyDescent="0.15">
      <c r="A127" s="13"/>
      <c r="B127" s="125" t="s">
        <v>193</v>
      </c>
      <c r="C127" s="41"/>
      <c r="D127" s="41"/>
      <c r="E127" s="75"/>
      <c r="F127" s="7"/>
      <c r="G127" s="7"/>
      <c r="H127" s="7"/>
      <c r="I127" s="7"/>
      <c r="J127" s="7"/>
      <c r="K127" s="7"/>
      <c r="L127" s="7"/>
    </row>
    <row r="128" spans="1:12" s="3" customFormat="1" ht="24" customHeight="1" x14ac:dyDescent="0.15">
      <c r="A128" s="20" t="s">
        <v>194</v>
      </c>
      <c r="B128" s="78" t="s">
        <v>195</v>
      </c>
      <c r="C128" s="126">
        <f>[7]B!$C$115</f>
        <v>4929</v>
      </c>
      <c r="D128" s="126">
        <f>[7]B!$E$115</f>
        <v>4618</v>
      </c>
      <c r="E128" s="127">
        <f>[7]B!$AL$115</f>
        <v>172297580</v>
      </c>
      <c r="F128" s="7"/>
      <c r="G128" s="7"/>
      <c r="H128" s="7"/>
      <c r="I128" s="7"/>
      <c r="J128" s="7"/>
      <c r="K128" s="7"/>
      <c r="L128" s="7"/>
    </row>
    <row r="129" spans="1:12" s="3" customFormat="1" ht="24" customHeight="1" x14ac:dyDescent="0.15">
      <c r="A129" s="25" t="s">
        <v>196</v>
      </c>
      <c r="B129" s="81" t="s">
        <v>197</v>
      </c>
      <c r="C129" s="128">
        <f>[7]B!$C$116</f>
        <v>0</v>
      </c>
      <c r="D129" s="128">
        <f>[7]B!$E$116</f>
        <v>0</v>
      </c>
      <c r="E129" s="129">
        <f>[7]B!$AL$116</f>
        <v>0</v>
      </c>
      <c r="F129" s="7"/>
      <c r="G129" s="7"/>
      <c r="H129" s="7"/>
      <c r="I129" s="7"/>
      <c r="J129" s="7"/>
      <c r="K129" s="7"/>
      <c r="L129" s="7"/>
    </row>
    <row r="130" spans="1:12" s="3" customFormat="1" ht="24" customHeight="1" x14ac:dyDescent="0.15">
      <c r="A130" s="25" t="s">
        <v>198</v>
      </c>
      <c r="B130" s="81" t="s">
        <v>199</v>
      </c>
      <c r="C130" s="128">
        <f>[7]B!$C$117</f>
        <v>0</v>
      </c>
      <c r="D130" s="128">
        <f>[7]B!$E$117</f>
        <v>0</v>
      </c>
      <c r="E130" s="129">
        <f>[7]B!$AL$117</f>
        <v>0</v>
      </c>
      <c r="F130" s="7"/>
      <c r="G130" s="7"/>
      <c r="H130" s="7"/>
      <c r="I130" s="7"/>
      <c r="J130" s="7"/>
      <c r="K130" s="7"/>
      <c r="L130" s="7"/>
    </row>
    <row r="131" spans="1:12" s="3" customFormat="1" ht="15" customHeight="1" x14ac:dyDescent="0.15">
      <c r="A131" s="25" t="s">
        <v>200</v>
      </c>
      <c r="B131" s="81" t="s">
        <v>201</v>
      </c>
      <c r="C131" s="128">
        <f>[7]B!$C$118</f>
        <v>196</v>
      </c>
      <c r="D131" s="128">
        <f>[7]B!$E$118</f>
        <v>196</v>
      </c>
      <c r="E131" s="129">
        <f>[7]B!$AL$118</f>
        <v>30401560</v>
      </c>
      <c r="F131" s="7"/>
      <c r="G131" s="7"/>
      <c r="H131" s="7"/>
      <c r="I131" s="7"/>
      <c r="J131" s="7"/>
      <c r="K131" s="7"/>
      <c r="L131" s="7"/>
    </row>
    <row r="132" spans="1:12" s="3" customFormat="1" ht="15" customHeight="1" x14ac:dyDescent="0.15">
      <c r="A132" s="25" t="s">
        <v>202</v>
      </c>
      <c r="B132" s="81" t="s">
        <v>203</v>
      </c>
      <c r="C132" s="128">
        <f>[7]B!$C$119</f>
        <v>0</v>
      </c>
      <c r="D132" s="128">
        <f>[7]B!$E$119</f>
        <v>0</v>
      </c>
      <c r="E132" s="129">
        <f>[7]B!$AL$119</f>
        <v>0</v>
      </c>
      <c r="F132" s="7"/>
      <c r="G132" s="7"/>
      <c r="H132" s="7"/>
      <c r="I132" s="7"/>
      <c r="J132" s="7"/>
      <c r="K132" s="7"/>
      <c r="L132" s="7"/>
    </row>
    <row r="133" spans="1:12" s="3" customFormat="1" ht="15" customHeight="1" x14ac:dyDescent="0.15">
      <c r="A133" s="25" t="s">
        <v>204</v>
      </c>
      <c r="B133" s="81" t="s">
        <v>205</v>
      </c>
      <c r="C133" s="128">
        <f>[7]B!$C$120</f>
        <v>0</v>
      </c>
      <c r="D133" s="128">
        <f>[7]B!$E$120</f>
        <v>0</v>
      </c>
      <c r="E133" s="129">
        <f>[7]B!$AL$120</f>
        <v>0</v>
      </c>
      <c r="F133" s="7"/>
      <c r="G133" s="7"/>
      <c r="H133" s="7"/>
      <c r="I133" s="7"/>
      <c r="J133" s="7"/>
      <c r="K133" s="7"/>
      <c r="L133" s="7"/>
    </row>
    <row r="134" spans="1:12" s="3" customFormat="1" ht="15" customHeight="1" x14ac:dyDescent="0.15">
      <c r="A134" s="25" t="s">
        <v>206</v>
      </c>
      <c r="B134" s="81" t="s">
        <v>207</v>
      </c>
      <c r="C134" s="128">
        <f>[7]B!$C$121</f>
        <v>204</v>
      </c>
      <c r="D134" s="128">
        <f>[7]B!$E$121</f>
        <v>204</v>
      </c>
      <c r="E134" s="129">
        <f>[7]B!$AL$121</f>
        <v>15283680</v>
      </c>
      <c r="F134" s="7"/>
      <c r="G134" s="7"/>
      <c r="H134" s="7"/>
      <c r="I134" s="7"/>
      <c r="J134" s="7"/>
      <c r="K134" s="7"/>
      <c r="L134" s="7"/>
    </row>
    <row r="135" spans="1:12" s="3" customFormat="1" ht="15" customHeight="1" x14ac:dyDescent="0.15">
      <c r="A135" s="25" t="s">
        <v>208</v>
      </c>
      <c r="B135" s="81" t="s">
        <v>209</v>
      </c>
      <c r="C135" s="128">
        <f>[7]B!$C$122</f>
        <v>69</v>
      </c>
      <c r="D135" s="128">
        <f>[7]B!$E$122</f>
        <v>69</v>
      </c>
      <c r="E135" s="129">
        <f>[7]B!$AL$122</f>
        <v>5169480</v>
      </c>
      <c r="F135" s="7"/>
      <c r="G135" s="7"/>
      <c r="H135" s="7"/>
      <c r="I135" s="7"/>
      <c r="J135" s="7"/>
      <c r="K135" s="7"/>
      <c r="L135" s="7"/>
    </row>
    <row r="136" spans="1:12" s="3" customFormat="1" ht="15" customHeight="1" x14ac:dyDescent="0.15">
      <c r="A136" s="25" t="s">
        <v>210</v>
      </c>
      <c r="B136" s="81" t="s">
        <v>211</v>
      </c>
      <c r="C136" s="128">
        <f>[7]B!$C$123</f>
        <v>0</v>
      </c>
      <c r="D136" s="128">
        <f>[7]B!$E$123</f>
        <v>0</v>
      </c>
      <c r="E136" s="129">
        <f>[7]B!$AL$123</f>
        <v>0</v>
      </c>
      <c r="F136" s="7"/>
      <c r="G136" s="7"/>
      <c r="H136" s="7"/>
      <c r="I136" s="7"/>
      <c r="J136" s="7"/>
      <c r="K136" s="7"/>
      <c r="L136" s="7"/>
    </row>
    <row r="137" spans="1:12" s="3" customFormat="1" ht="15" customHeight="1" x14ac:dyDescent="0.15">
      <c r="A137" s="25" t="s">
        <v>212</v>
      </c>
      <c r="B137" s="81" t="s">
        <v>213</v>
      </c>
      <c r="C137" s="128">
        <f>[7]B!$C$124</f>
        <v>150</v>
      </c>
      <c r="D137" s="128">
        <f>[7]B!$E$124</f>
        <v>150</v>
      </c>
      <c r="E137" s="129">
        <f>[7]B!$AL$124</f>
        <v>10081500</v>
      </c>
      <c r="F137" s="7"/>
      <c r="G137" s="7"/>
      <c r="H137" s="7"/>
      <c r="I137" s="7"/>
      <c r="J137" s="7"/>
      <c r="K137" s="7"/>
      <c r="L137" s="7"/>
    </row>
    <row r="138" spans="1:12" s="3" customFormat="1" ht="15" customHeight="1" x14ac:dyDescent="0.15">
      <c r="A138" s="25" t="s">
        <v>214</v>
      </c>
      <c r="B138" s="81" t="s">
        <v>215</v>
      </c>
      <c r="C138" s="128">
        <f>[7]B!$C$125</f>
        <v>0</v>
      </c>
      <c r="D138" s="128">
        <f>[7]B!$E$125</f>
        <v>0</v>
      </c>
      <c r="E138" s="129">
        <f>[7]B!$AL$125</f>
        <v>0</v>
      </c>
      <c r="F138" s="7"/>
      <c r="G138" s="7"/>
      <c r="H138" s="7"/>
      <c r="I138" s="7"/>
      <c r="J138" s="7"/>
      <c r="K138" s="7"/>
      <c r="L138" s="7"/>
    </row>
    <row r="139" spans="1:12" s="3" customFormat="1" ht="15" customHeight="1" x14ac:dyDescent="0.15">
      <c r="A139" s="25" t="s">
        <v>216</v>
      </c>
      <c r="B139" s="81" t="s">
        <v>217</v>
      </c>
      <c r="C139" s="128">
        <f>[7]B!$C$126</f>
        <v>0</v>
      </c>
      <c r="D139" s="128">
        <f>[7]B!$E$126</f>
        <v>0</v>
      </c>
      <c r="E139" s="129">
        <f>[7]B!$AL$126</f>
        <v>0</v>
      </c>
      <c r="F139" s="7"/>
      <c r="G139" s="7"/>
      <c r="H139" s="7"/>
      <c r="I139" s="7"/>
      <c r="J139" s="7"/>
      <c r="K139" s="7"/>
      <c r="L139" s="7"/>
    </row>
    <row r="140" spans="1:12" s="3" customFormat="1" ht="15" customHeight="1" x14ac:dyDescent="0.15">
      <c r="A140" s="38" t="s">
        <v>218</v>
      </c>
      <c r="B140" s="108" t="s">
        <v>219</v>
      </c>
      <c r="C140" s="130">
        <f>[7]B!$C$127</f>
        <v>0</v>
      </c>
      <c r="D140" s="130">
        <f>[7]B!$E$127</f>
        <v>0</v>
      </c>
      <c r="E140" s="131">
        <f>[7]B!$AL$127</f>
        <v>0</v>
      </c>
      <c r="F140" s="7"/>
      <c r="G140" s="7"/>
      <c r="H140" s="7"/>
      <c r="I140" s="7"/>
      <c r="J140" s="7"/>
      <c r="K140" s="7"/>
      <c r="L140" s="7"/>
    </row>
    <row r="141" spans="1:12" s="3" customFormat="1" ht="20.100000000000001" customHeight="1" x14ac:dyDescent="0.15">
      <c r="A141" s="122"/>
      <c r="B141" s="109" t="s">
        <v>220</v>
      </c>
      <c r="C141" s="132">
        <f>SUM(C128:C140)</f>
        <v>5548</v>
      </c>
      <c r="D141" s="132">
        <f>SUM(D128:D140)</f>
        <v>5237</v>
      </c>
      <c r="E141" s="89">
        <f>SUM(E128:E140)</f>
        <v>233233800</v>
      </c>
      <c r="F141" s="7"/>
      <c r="G141" s="7"/>
      <c r="H141" s="7"/>
      <c r="I141" s="7"/>
      <c r="J141" s="7"/>
      <c r="K141" s="7"/>
      <c r="L141" s="7"/>
    </row>
    <row r="142" spans="1:12" s="3" customFormat="1" ht="20.100000000000001" customHeight="1" x14ac:dyDescent="0.15">
      <c r="A142" s="122"/>
      <c r="B142" s="133" t="s">
        <v>221</v>
      </c>
      <c r="C142" s="132">
        <f>SUM(C143:C152)</f>
        <v>52</v>
      </c>
      <c r="D142" s="132">
        <f>SUM(D143:D152)</f>
        <v>52</v>
      </c>
      <c r="E142" s="89">
        <f>SUM(E143:E152)</f>
        <v>350830</v>
      </c>
      <c r="F142" s="7"/>
      <c r="G142" s="7"/>
      <c r="H142" s="7"/>
      <c r="I142" s="7"/>
      <c r="J142" s="7"/>
      <c r="K142" s="7"/>
      <c r="L142" s="7"/>
    </row>
    <row r="143" spans="1:12" s="3" customFormat="1" ht="15" customHeight="1" x14ac:dyDescent="0.15">
      <c r="A143" s="20" t="s">
        <v>222</v>
      </c>
      <c r="B143" s="78" t="s">
        <v>223</v>
      </c>
      <c r="C143" s="134">
        <f>[7]B!$C$130</f>
        <v>0</v>
      </c>
      <c r="D143" s="134">
        <f>[7]B!$E$130</f>
        <v>0</v>
      </c>
      <c r="E143" s="127">
        <f>[7]B!$AL$130</f>
        <v>0</v>
      </c>
      <c r="F143" s="7"/>
      <c r="G143" s="7"/>
      <c r="H143" s="7"/>
      <c r="I143" s="7"/>
      <c r="J143" s="7"/>
      <c r="K143" s="7"/>
      <c r="L143" s="7"/>
    </row>
    <row r="144" spans="1:12" s="3" customFormat="1" ht="15" customHeight="1" x14ac:dyDescent="0.15">
      <c r="A144" s="25" t="s">
        <v>224</v>
      </c>
      <c r="B144" s="81" t="s">
        <v>225</v>
      </c>
      <c r="C144" s="135">
        <f>[7]B!$C$131</f>
        <v>0</v>
      </c>
      <c r="D144" s="135">
        <f>[7]B!$E$131</f>
        <v>0</v>
      </c>
      <c r="E144" s="129">
        <f>[7]B!$AL$131</f>
        <v>0</v>
      </c>
      <c r="F144" s="7"/>
      <c r="G144" s="7"/>
      <c r="H144" s="7"/>
      <c r="I144" s="7"/>
      <c r="J144" s="7"/>
      <c r="K144" s="7"/>
      <c r="L144" s="7"/>
    </row>
    <row r="145" spans="1:12" s="3" customFormat="1" ht="15" customHeight="1" x14ac:dyDescent="0.15">
      <c r="A145" s="25" t="s">
        <v>226</v>
      </c>
      <c r="B145" s="81" t="s">
        <v>227</v>
      </c>
      <c r="C145" s="135">
        <f>[7]B!$C$132</f>
        <v>0</v>
      </c>
      <c r="D145" s="135">
        <f>[7]B!$E$132</f>
        <v>0</v>
      </c>
      <c r="E145" s="129">
        <f>[7]B!$AL$132</f>
        <v>0</v>
      </c>
      <c r="F145" s="7"/>
      <c r="G145" s="7"/>
      <c r="H145" s="7"/>
      <c r="I145" s="7"/>
      <c r="J145" s="7"/>
      <c r="K145" s="7"/>
      <c r="L145" s="7"/>
    </row>
    <row r="146" spans="1:12" s="3" customFormat="1" ht="15" customHeight="1" x14ac:dyDescent="0.15">
      <c r="A146" s="25" t="s">
        <v>228</v>
      </c>
      <c r="B146" s="81" t="s">
        <v>229</v>
      </c>
      <c r="C146" s="135">
        <f>[7]B!$C$133</f>
        <v>15</v>
      </c>
      <c r="D146" s="135">
        <f>[7]B!$E$133</f>
        <v>15</v>
      </c>
      <c r="E146" s="129">
        <f>[7]B!$AL$133</f>
        <v>82950</v>
      </c>
      <c r="F146" s="7"/>
      <c r="G146" s="7"/>
      <c r="H146" s="7"/>
      <c r="I146" s="7"/>
      <c r="J146" s="7"/>
      <c r="K146" s="7"/>
      <c r="L146" s="7"/>
    </row>
    <row r="147" spans="1:12" s="3" customFormat="1" ht="15" customHeight="1" x14ac:dyDescent="0.15">
      <c r="A147" s="25" t="s">
        <v>230</v>
      </c>
      <c r="B147" s="81" t="s">
        <v>231</v>
      </c>
      <c r="C147" s="135">
        <f>[7]B!$C$134</f>
        <v>0</v>
      </c>
      <c r="D147" s="135">
        <f>[7]B!$E$134</f>
        <v>0</v>
      </c>
      <c r="E147" s="129">
        <f>[7]B!$AL$134</f>
        <v>0</v>
      </c>
      <c r="F147" s="7"/>
      <c r="G147" s="7"/>
      <c r="H147" s="7"/>
      <c r="I147" s="7"/>
      <c r="J147" s="7"/>
      <c r="K147" s="7"/>
      <c r="L147" s="7"/>
    </row>
    <row r="148" spans="1:12" s="3" customFormat="1" ht="15" customHeight="1" x14ac:dyDescent="0.15">
      <c r="A148" s="25" t="s">
        <v>232</v>
      </c>
      <c r="B148" s="81" t="s">
        <v>233</v>
      </c>
      <c r="C148" s="135">
        <f>[7]B!$C$135</f>
        <v>0</v>
      </c>
      <c r="D148" s="135">
        <f>[7]B!$E$135</f>
        <v>0</v>
      </c>
      <c r="E148" s="129">
        <f>[7]B!$AL$135</f>
        <v>0</v>
      </c>
      <c r="F148" s="7"/>
      <c r="G148" s="7"/>
      <c r="H148" s="7"/>
      <c r="I148" s="7"/>
      <c r="J148" s="7"/>
      <c r="K148" s="7"/>
      <c r="L148" s="7"/>
    </row>
    <row r="149" spans="1:12" s="3" customFormat="1" ht="15" customHeight="1" x14ac:dyDescent="0.15">
      <c r="A149" s="25" t="s">
        <v>234</v>
      </c>
      <c r="B149" s="81" t="s">
        <v>235</v>
      </c>
      <c r="C149" s="135">
        <f>[7]B!$C$136</f>
        <v>0</v>
      </c>
      <c r="D149" s="135">
        <f>[7]B!$E$136</f>
        <v>0</v>
      </c>
      <c r="E149" s="129">
        <f>[7]B!$AL$136</f>
        <v>0</v>
      </c>
      <c r="F149" s="7"/>
      <c r="G149" s="7"/>
      <c r="H149" s="7"/>
      <c r="I149" s="7"/>
      <c r="J149" s="7"/>
      <c r="K149" s="7"/>
      <c r="L149" s="7"/>
    </row>
    <row r="150" spans="1:12" s="3" customFormat="1" ht="15" customHeight="1" x14ac:dyDescent="0.15">
      <c r="A150" s="25" t="s">
        <v>236</v>
      </c>
      <c r="B150" s="81" t="s">
        <v>237</v>
      </c>
      <c r="C150" s="135">
        <f>[7]B!$C$137</f>
        <v>37</v>
      </c>
      <c r="D150" s="135">
        <f>[7]B!$E$137</f>
        <v>37</v>
      </c>
      <c r="E150" s="129">
        <f>[7]B!$AL$137</f>
        <v>267880</v>
      </c>
      <c r="F150" s="7"/>
      <c r="G150" s="7"/>
      <c r="H150" s="7"/>
      <c r="I150" s="7"/>
      <c r="J150" s="7"/>
      <c r="K150" s="7"/>
      <c r="L150" s="7"/>
    </row>
    <row r="151" spans="1:12" s="3" customFormat="1" ht="14.1" customHeight="1" x14ac:dyDescent="0.15">
      <c r="A151" s="25" t="s">
        <v>238</v>
      </c>
      <c r="B151" s="81" t="s">
        <v>239</v>
      </c>
      <c r="C151" s="135">
        <f>[7]B!$C$138</f>
        <v>0</v>
      </c>
      <c r="D151" s="135">
        <f>[7]B!$E$138</f>
        <v>0</v>
      </c>
      <c r="E151" s="129">
        <f>[7]B!$AL$138</f>
        <v>0</v>
      </c>
      <c r="F151" s="7"/>
      <c r="G151" s="7"/>
      <c r="H151" s="7"/>
      <c r="I151" s="7"/>
      <c r="J151" s="7"/>
      <c r="K151" s="7"/>
      <c r="L151" s="7"/>
    </row>
    <row r="152" spans="1:12" s="3" customFormat="1" ht="15" customHeight="1" x14ac:dyDescent="0.15">
      <c r="A152" s="38" t="s">
        <v>240</v>
      </c>
      <c r="B152" s="108" t="s">
        <v>241</v>
      </c>
      <c r="C152" s="136">
        <f>[7]B!$C$139</f>
        <v>0</v>
      </c>
      <c r="D152" s="136">
        <f>[7]B!$E$139</f>
        <v>0</v>
      </c>
      <c r="E152" s="131">
        <f>[7]B!$AL$139</f>
        <v>0</v>
      </c>
      <c r="F152" s="7"/>
      <c r="G152" s="7"/>
      <c r="H152" s="7"/>
      <c r="I152" s="7"/>
      <c r="J152" s="7"/>
      <c r="K152" s="7"/>
      <c r="L152" s="7"/>
    </row>
    <row r="153" spans="1:12" s="3" customFormat="1" ht="15" customHeight="1" x14ac:dyDescent="0.15">
      <c r="A153" s="137"/>
      <c r="B153" s="138" t="s">
        <v>242</v>
      </c>
      <c r="C153" s="139">
        <f>SUM(C154:C158)</f>
        <v>0</v>
      </c>
      <c r="D153" s="139"/>
      <c r="E153" s="140"/>
      <c r="F153" s="7"/>
      <c r="G153" s="7"/>
      <c r="H153" s="7"/>
      <c r="I153" s="7"/>
      <c r="J153" s="7"/>
      <c r="K153" s="7"/>
      <c r="L153" s="7"/>
    </row>
    <row r="154" spans="1:12" s="3" customFormat="1" ht="14.1" customHeight="1" x14ac:dyDescent="0.15">
      <c r="A154" s="38">
        <v>203211</v>
      </c>
      <c r="B154" s="108" t="s">
        <v>243</v>
      </c>
      <c r="C154" s="135">
        <f>[7]B!$C$141</f>
        <v>0</v>
      </c>
      <c r="D154" s="141"/>
      <c r="E154" s="142"/>
      <c r="F154" s="7"/>
      <c r="G154" s="7"/>
      <c r="H154" s="7"/>
      <c r="I154" s="7"/>
      <c r="J154" s="7"/>
      <c r="K154" s="7"/>
      <c r="L154" s="7"/>
    </row>
    <row r="155" spans="1:12" s="3" customFormat="1" ht="23.25" customHeight="1" x14ac:dyDescent="0.15">
      <c r="A155" s="143" t="s">
        <v>244</v>
      </c>
      <c r="B155" s="144" t="s">
        <v>245</v>
      </c>
      <c r="C155" s="135">
        <f>[7]B!C142</f>
        <v>0</v>
      </c>
      <c r="D155" s="145"/>
      <c r="E155" s="146"/>
      <c r="F155" s="7"/>
      <c r="G155" s="7"/>
      <c r="H155" s="7"/>
      <c r="I155" s="7"/>
      <c r="J155" s="7"/>
      <c r="K155" s="7"/>
      <c r="L155" s="7"/>
    </row>
    <row r="156" spans="1:12" s="3" customFormat="1" ht="14.1" customHeight="1" x14ac:dyDescent="0.15">
      <c r="A156" s="143" t="s">
        <v>246</v>
      </c>
      <c r="B156" s="144" t="s">
        <v>247</v>
      </c>
      <c r="C156" s="135">
        <f>[7]B!C143</f>
        <v>0</v>
      </c>
      <c r="D156" s="145"/>
      <c r="E156" s="146"/>
      <c r="F156" s="7"/>
      <c r="G156" s="7"/>
      <c r="H156" s="7"/>
      <c r="I156" s="7"/>
      <c r="J156" s="7"/>
      <c r="K156" s="7"/>
      <c r="L156" s="7"/>
    </row>
    <row r="157" spans="1:12" s="3" customFormat="1" ht="14.1" customHeight="1" x14ac:dyDescent="0.15">
      <c r="A157" s="143" t="s">
        <v>248</v>
      </c>
      <c r="B157" s="144" t="s">
        <v>249</v>
      </c>
      <c r="C157" s="135">
        <f>[7]B!C144</f>
        <v>0</v>
      </c>
      <c r="D157" s="145"/>
      <c r="E157" s="146"/>
      <c r="F157" s="7"/>
      <c r="G157" s="7"/>
      <c r="H157" s="7"/>
      <c r="I157" s="7"/>
      <c r="J157" s="7"/>
      <c r="K157" s="7"/>
      <c r="L157" s="7"/>
    </row>
    <row r="158" spans="1:12" s="3" customFormat="1" ht="24" customHeight="1" x14ac:dyDescent="0.15">
      <c r="A158" s="143" t="s">
        <v>250</v>
      </c>
      <c r="B158" s="144" t="s">
        <v>251</v>
      </c>
      <c r="C158" s="135">
        <f>[7]B!C145</f>
        <v>0</v>
      </c>
      <c r="D158" s="145"/>
      <c r="E158" s="146"/>
      <c r="F158" s="7"/>
      <c r="G158" s="7"/>
      <c r="H158" s="7"/>
      <c r="I158" s="7"/>
      <c r="J158" s="7"/>
      <c r="K158" s="7"/>
      <c r="L158" s="7"/>
    </row>
    <row r="159" spans="1:12" s="3" customFormat="1" ht="15" customHeight="1" x14ac:dyDescent="0.15">
      <c r="A159" s="122"/>
      <c r="B159" s="147" t="s">
        <v>252</v>
      </c>
      <c r="C159" s="148">
        <f>(C141+C142+C153)</f>
        <v>5600</v>
      </c>
      <c r="D159" s="148">
        <f>(D141+D142)</f>
        <v>5289</v>
      </c>
      <c r="E159" s="89">
        <f>(E141+E142)</f>
        <v>233584630</v>
      </c>
      <c r="F159" s="7"/>
      <c r="G159" s="7"/>
      <c r="H159" s="7"/>
      <c r="I159" s="7"/>
      <c r="J159" s="7"/>
      <c r="K159" s="7"/>
      <c r="L159" s="7"/>
    </row>
    <row r="160" spans="1:12" s="12" customFormat="1" ht="24.95" customHeight="1" x14ac:dyDescent="0.15">
      <c r="A160" s="112" t="s">
        <v>253</v>
      </c>
      <c r="B160" s="149"/>
      <c r="C160" s="123"/>
      <c r="D160" s="123"/>
      <c r="E160" s="124"/>
      <c r="F160" s="11"/>
      <c r="G160" s="11"/>
      <c r="H160" s="11"/>
      <c r="I160" s="11"/>
      <c r="J160" s="11"/>
      <c r="K160" s="11"/>
      <c r="L160" s="11"/>
    </row>
    <row r="161" spans="1:14" s="3" customFormat="1" ht="35.1" customHeight="1" x14ac:dyDescent="0.15">
      <c r="A161" s="13" t="s">
        <v>5</v>
      </c>
      <c r="B161" s="13" t="s">
        <v>6</v>
      </c>
      <c r="C161" s="73" t="s">
        <v>7</v>
      </c>
      <c r="D161" s="73" t="s">
        <v>8</v>
      </c>
      <c r="E161" s="73" t="s">
        <v>9</v>
      </c>
      <c r="F161" s="7"/>
      <c r="G161" s="7"/>
      <c r="H161" s="7"/>
      <c r="I161" s="7"/>
      <c r="J161" s="7"/>
      <c r="K161" s="7"/>
      <c r="L161" s="7"/>
    </row>
    <row r="162" spans="1:14" s="3" customFormat="1" ht="15" customHeight="1" x14ac:dyDescent="0.15">
      <c r="A162" s="20" t="s">
        <v>254</v>
      </c>
      <c r="B162" s="78" t="s">
        <v>255</v>
      </c>
      <c r="C162" s="150">
        <f>[7]B!$C$61</f>
        <v>200</v>
      </c>
      <c r="D162" s="150">
        <f>[7]B!$E$61</f>
        <v>200</v>
      </c>
      <c r="E162" s="129">
        <f>[7]B!$AL$61</f>
        <v>170000</v>
      </c>
      <c r="F162" s="7"/>
      <c r="G162" s="7"/>
      <c r="H162" s="7"/>
      <c r="I162" s="7"/>
      <c r="J162" s="7"/>
      <c r="K162" s="7"/>
      <c r="L162" s="7"/>
    </row>
    <row r="163" spans="1:14" s="3" customFormat="1" ht="15" customHeight="1" x14ac:dyDescent="0.15">
      <c r="A163" s="38" t="s">
        <v>256</v>
      </c>
      <c r="B163" s="108" t="s">
        <v>257</v>
      </c>
      <c r="C163" s="65">
        <f>SUM([7]B!$C$62+[7]B!$C$63)</f>
        <v>0</v>
      </c>
      <c r="D163" s="151">
        <f>SUM([7]B!$E$62+[7]B!$E$63)</f>
        <v>0</v>
      </c>
      <c r="E163" s="129">
        <f>SUM([7]B!$AL$62+[7]B!$AL$63)</f>
        <v>0</v>
      </c>
      <c r="F163" s="7"/>
      <c r="G163" s="7"/>
      <c r="H163" s="7"/>
      <c r="I163" s="7"/>
      <c r="J163" s="7"/>
      <c r="K163" s="7"/>
      <c r="L163" s="7"/>
    </row>
    <row r="164" spans="1:14" s="3" customFormat="1" ht="15" customHeight="1" x14ac:dyDescent="0.15">
      <c r="A164" s="152"/>
      <c r="B164" s="153" t="s">
        <v>258</v>
      </c>
      <c r="C164" s="154">
        <f>SUM(C162:C163)</f>
        <v>200</v>
      </c>
      <c r="D164" s="154">
        <f>SUM(D162:D163)</f>
        <v>200</v>
      </c>
      <c r="E164" s="155">
        <f>SUM(E162:E163)</f>
        <v>170000</v>
      </c>
      <c r="F164" s="7"/>
      <c r="G164" s="7"/>
      <c r="H164" s="7"/>
      <c r="I164" s="7"/>
      <c r="J164" s="7"/>
      <c r="K164" s="7"/>
      <c r="L164" s="7"/>
    </row>
    <row r="165" spans="1:14" s="3" customFormat="1" ht="24.95" customHeight="1" x14ac:dyDescent="0.15">
      <c r="A165" s="112" t="s">
        <v>259</v>
      </c>
      <c r="B165" s="156"/>
      <c r="C165" s="157"/>
      <c r="D165" s="157"/>
      <c r="E165" s="158"/>
      <c r="F165" s="7"/>
      <c r="G165" s="7"/>
      <c r="H165" s="7"/>
      <c r="I165" s="7"/>
      <c r="J165" s="7"/>
      <c r="K165" s="7"/>
      <c r="L165" s="7"/>
      <c r="M165" s="7"/>
      <c r="N165" s="7"/>
    </row>
    <row r="166" spans="1:14" s="3" customFormat="1" ht="35.1" customHeight="1" x14ac:dyDescent="0.15">
      <c r="A166" s="13" t="s">
        <v>5</v>
      </c>
      <c r="B166" s="13" t="s">
        <v>6</v>
      </c>
      <c r="C166" s="73" t="s">
        <v>7</v>
      </c>
      <c r="D166" s="159" t="s">
        <v>8</v>
      </c>
      <c r="E166" s="73" t="s">
        <v>9</v>
      </c>
      <c r="F166" s="7"/>
      <c r="G166" s="7"/>
      <c r="H166" s="7"/>
      <c r="I166" s="7"/>
      <c r="J166" s="7"/>
      <c r="K166" s="7"/>
      <c r="L166" s="7"/>
      <c r="M166" s="7"/>
      <c r="N166" s="7"/>
    </row>
    <row r="167" spans="1:14" s="3" customFormat="1" ht="15" customHeight="1" x14ac:dyDescent="0.15">
      <c r="A167" s="20">
        <v>1101004</v>
      </c>
      <c r="B167" s="78" t="s">
        <v>260</v>
      </c>
      <c r="C167" s="160">
        <f>[7]B!$C$993</f>
        <v>12</v>
      </c>
      <c r="D167" s="160">
        <f>[7]B!$E$993</f>
        <v>12</v>
      </c>
      <c r="E167" s="129">
        <f>[7]B!$AL$993</f>
        <v>193440</v>
      </c>
      <c r="F167" s="7"/>
      <c r="G167" s="7"/>
      <c r="H167" s="7"/>
      <c r="I167" s="7"/>
      <c r="J167" s="7"/>
      <c r="K167" s="7"/>
      <c r="L167" s="7"/>
      <c r="M167" s="7"/>
      <c r="N167" s="7"/>
    </row>
    <row r="168" spans="1:14" s="3" customFormat="1" ht="15" customHeight="1" x14ac:dyDescent="0.15">
      <c r="A168" s="25">
        <v>1101006</v>
      </c>
      <c r="B168" s="81" t="s">
        <v>261</v>
      </c>
      <c r="C168" s="161">
        <f>[7]B!$C$994</f>
        <v>0</v>
      </c>
      <c r="D168" s="161">
        <f>[7]B!$E$994</f>
        <v>0</v>
      </c>
      <c r="E168" s="129">
        <f>[7]B!$AL$994</f>
        <v>0</v>
      </c>
      <c r="F168" s="7"/>
      <c r="G168" s="7"/>
      <c r="H168" s="7"/>
      <c r="I168" s="7"/>
      <c r="J168" s="7"/>
      <c r="K168" s="7"/>
      <c r="L168" s="7"/>
      <c r="M168" s="7"/>
      <c r="N168" s="7"/>
    </row>
    <row r="169" spans="1:14" s="3" customFormat="1" ht="15" customHeight="1" x14ac:dyDescent="0.15">
      <c r="A169" s="25" t="s">
        <v>262</v>
      </c>
      <c r="B169" s="81" t="s">
        <v>263</v>
      </c>
      <c r="C169" s="161">
        <f>[7]B!$C$1693</f>
        <v>752</v>
      </c>
      <c r="D169" s="161">
        <f>[7]B!$E$1693</f>
        <v>717</v>
      </c>
      <c r="E169" s="129">
        <f>[7]B!$AL$1693</f>
        <v>3957840</v>
      </c>
      <c r="F169" s="7"/>
      <c r="G169" s="7"/>
      <c r="H169" s="7"/>
      <c r="I169" s="7"/>
      <c r="J169" s="7"/>
      <c r="K169" s="7"/>
      <c r="L169" s="7"/>
      <c r="M169" s="7"/>
      <c r="N169" s="7"/>
    </row>
    <row r="170" spans="1:14" s="3" customFormat="1" ht="24" customHeight="1" x14ac:dyDescent="0.15">
      <c r="A170" s="25" t="s">
        <v>264</v>
      </c>
      <c r="B170" s="81" t="s">
        <v>265</v>
      </c>
      <c r="C170" s="161">
        <f>[7]B!$C$1694</f>
        <v>16</v>
      </c>
      <c r="D170" s="161">
        <f>[7]B!$E$1694</f>
        <v>16</v>
      </c>
      <c r="E170" s="129">
        <f>[7]B!$AL$1694</f>
        <v>248800</v>
      </c>
      <c r="F170" s="7"/>
      <c r="G170" s="7"/>
      <c r="H170" s="7"/>
      <c r="I170" s="7"/>
      <c r="J170" s="7"/>
      <c r="K170" s="7"/>
      <c r="L170" s="7"/>
      <c r="M170" s="7"/>
      <c r="N170" s="7"/>
    </row>
    <row r="171" spans="1:14" s="3" customFormat="1" ht="24" customHeight="1" x14ac:dyDescent="0.15">
      <c r="A171" s="25" t="s">
        <v>266</v>
      </c>
      <c r="B171" s="81" t="s">
        <v>267</v>
      </c>
      <c r="C171" s="161">
        <f>[7]B!$C$1695</f>
        <v>67</v>
      </c>
      <c r="D171" s="161">
        <f>[7]B!$E$1695</f>
        <v>67</v>
      </c>
      <c r="E171" s="129">
        <f>[7]B!$AL$1695</f>
        <v>1767460</v>
      </c>
      <c r="F171" s="7"/>
      <c r="G171" s="7"/>
      <c r="H171" s="7"/>
      <c r="I171" s="7"/>
      <c r="J171" s="7"/>
      <c r="K171" s="7"/>
      <c r="L171" s="7"/>
      <c r="M171" s="7"/>
      <c r="N171" s="7"/>
    </row>
    <row r="172" spans="1:14" s="3" customFormat="1" ht="15" customHeight="1" x14ac:dyDescent="0.15">
      <c r="A172" s="25" t="s">
        <v>268</v>
      </c>
      <c r="B172" s="81" t="s">
        <v>269</v>
      </c>
      <c r="C172" s="161">
        <f>[7]B!$C$1696</f>
        <v>0</v>
      </c>
      <c r="D172" s="161">
        <f>[7]B!$E$1696</f>
        <v>0</v>
      </c>
      <c r="E172" s="129">
        <f>[7]B!$AL$1696</f>
        <v>0</v>
      </c>
      <c r="F172" s="7"/>
      <c r="G172" s="7"/>
      <c r="H172" s="7"/>
      <c r="I172" s="7"/>
      <c r="J172" s="7"/>
      <c r="K172" s="7"/>
      <c r="L172" s="7"/>
      <c r="M172" s="7"/>
      <c r="N172" s="7"/>
    </row>
    <row r="173" spans="1:14" s="3" customFormat="1" ht="15" customHeight="1" x14ac:dyDescent="0.15">
      <c r="A173" s="25" t="s">
        <v>270</v>
      </c>
      <c r="B173" s="81" t="s">
        <v>271</v>
      </c>
      <c r="C173" s="161">
        <f>[7]B!$C$1697</f>
        <v>129</v>
      </c>
      <c r="D173" s="161">
        <f>[7]B!$E$1697</f>
        <v>129</v>
      </c>
      <c r="E173" s="129">
        <f>[7]B!$AL$1697</f>
        <v>7240770</v>
      </c>
      <c r="F173" s="7"/>
      <c r="G173" s="7"/>
      <c r="H173" s="7"/>
      <c r="I173" s="7"/>
      <c r="J173" s="7"/>
      <c r="K173" s="7"/>
      <c r="L173" s="7"/>
      <c r="M173" s="7"/>
      <c r="N173" s="7"/>
    </row>
    <row r="174" spans="1:14" s="3" customFormat="1" ht="24" customHeight="1" x14ac:dyDescent="0.15">
      <c r="A174" s="25" t="s">
        <v>272</v>
      </c>
      <c r="B174" s="81" t="s">
        <v>273</v>
      </c>
      <c r="C174" s="161">
        <f>[7]B!$C$1698</f>
        <v>0</v>
      </c>
      <c r="D174" s="161">
        <f>[7]B!$E$1698</f>
        <v>0</v>
      </c>
      <c r="E174" s="129">
        <f>[7]B!$AL$1698</f>
        <v>0</v>
      </c>
      <c r="F174" s="7"/>
      <c r="G174" s="7"/>
      <c r="H174" s="7"/>
      <c r="I174" s="7"/>
      <c r="J174" s="7"/>
      <c r="K174" s="7"/>
      <c r="L174" s="7"/>
      <c r="M174" s="7"/>
      <c r="N174" s="7"/>
    </row>
    <row r="175" spans="1:14" s="3" customFormat="1" ht="15" customHeight="1" x14ac:dyDescent="0.15">
      <c r="A175" s="25" t="s">
        <v>274</v>
      </c>
      <c r="B175" s="81" t="s">
        <v>275</v>
      </c>
      <c r="C175" s="161">
        <f>[7]B!$C$1699</f>
        <v>0</v>
      </c>
      <c r="D175" s="161">
        <f>[7]B!$E$1699</f>
        <v>0</v>
      </c>
      <c r="E175" s="129">
        <f>[7]B!$AL$1699</f>
        <v>0</v>
      </c>
      <c r="F175" s="7"/>
      <c r="G175" s="7"/>
      <c r="H175" s="7"/>
      <c r="I175" s="7"/>
      <c r="J175" s="7"/>
      <c r="K175" s="7"/>
      <c r="L175" s="7"/>
      <c r="M175" s="7"/>
      <c r="N175" s="7"/>
    </row>
    <row r="176" spans="1:14" s="3" customFormat="1" ht="15" customHeight="1" x14ac:dyDescent="0.15">
      <c r="A176" s="25" t="s">
        <v>276</v>
      </c>
      <c r="B176" s="81" t="s">
        <v>277</v>
      </c>
      <c r="C176" s="161">
        <f>[7]B!$C$1700</f>
        <v>0</v>
      </c>
      <c r="D176" s="161">
        <f>[7]B!$E$1700</f>
        <v>0</v>
      </c>
      <c r="E176" s="129">
        <f>[7]B!$AL$1700</f>
        <v>0</v>
      </c>
      <c r="F176" s="7"/>
      <c r="G176" s="7"/>
      <c r="H176" s="7"/>
      <c r="I176" s="7"/>
      <c r="J176" s="7"/>
      <c r="K176" s="7"/>
      <c r="L176" s="7"/>
      <c r="M176" s="7"/>
      <c r="N176" s="7"/>
    </row>
    <row r="177" spans="1:14" s="3" customFormat="1" ht="15" customHeight="1" x14ac:dyDescent="0.15">
      <c r="A177" s="25" t="s">
        <v>278</v>
      </c>
      <c r="B177" s="81" t="s">
        <v>279</v>
      </c>
      <c r="C177" s="161">
        <f>[7]B!$C$1701</f>
        <v>0</v>
      </c>
      <c r="D177" s="161">
        <f>[7]B!$E$1701</f>
        <v>0</v>
      </c>
      <c r="E177" s="129">
        <f>[7]B!$AL$1701</f>
        <v>0</v>
      </c>
      <c r="F177" s="7"/>
      <c r="G177" s="7"/>
      <c r="H177" s="7"/>
      <c r="I177" s="7"/>
      <c r="J177" s="7"/>
      <c r="K177" s="7"/>
      <c r="L177" s="7"/>
      <c r="M177" s="7"/>
      <c r="N177" s="7"/>
    </row>
    <row r="178" spans="1:14" s="3" customFormat="1" ht="15" customHeight="1" x14ac:dyDescent="0.15">
      <c r="A178" s="25" t="s">
        <v>280</v>
      </c>
      <c r="B178" s="81" t="s">
        <v>281</v>
      </c>
      <c r="C178" s="161">
        <f>[7]B!$C$1702</f>
        <v>0</v>
      </c>
      <c r="D178" s="161">
        <f>[7]B!$E$1702</f>
        <v>0</v>
      </c>
      <c r="E178" s="129">
        <f>[7]B!$AL$1702</f>
        <v>0</v>
      </c>
      <c r="F178" s="7"/>
      <c r="G178" s="7"/>
      <c r="H178" s="7"/>
      <c r="I178" s="7"/>
      <c r="J178" s="7"/>
      <c r="K178" s="7"/>
      <c r="L178" s="7"/>
      <c r="M178" s="7"/>
      <c r="N178" s="7"/>
    </row>
    <row r="179" spans="1:14" s="3" customFormat="1" ht="15" customHeight="1" x14ac:dyDescent="0.15">
      <c r="A179" s="25" t="s">
        <v>282</v>
      </c>
      <c r="B179" s="81" t="s">
        <v>283</v>
      </c>
      <c r="C179" s="161">
        <f>[7]B!$C$1703</f>
        <v>0</v>
      </c>
      <c r="D179" s="161">
        <f>[7]B!$E$1703</f>
        <v>0</v>
      </c>
      <c r="E179" s="129">
        <f>[7]B!$AL$1703</f>
        <v>0</v>
      </c>
      <c r="F179" s="7"/>
      <c r="G179" s="7"/>
      <c r="H179" s="7"/>
      <c r="I179" s="7"/>
      <c r="J179" s="7"/>
      <c r="K179" s="7"/>
      <c r="L179" s="7"/>
      <c r="M179" s="7"/>
      <c r="N179" s="7"/>
    </row>
    <row r="180" spans="1:14" s="3" customFormat="1" ht="15" customHeight="1" x14ac:dyDescent="0.15">
      <c r="A180" s="25" t="s">
        <v>284</v>
      </c>
      <c r="B180" s="81" t="s">
        <v>285</v>
      </c>
      <c r="C180" s="161">
        <f>[7]B!$C$1704</f>
        <v>0</v>
      </c>
      <c r="D180" s="161">
        <f>[7]B!$E$1704</f>
        <v>0</v>
      </c>
      <c r="E180" s="129">
        <f>[7]B!$AL$1704</f>
        <v>0</v>
      </c>
      <c r="F180" s="7"/>
      <c r="G180" s="7"/>
      <c r="H180" s="7"/>
      <c r="I180" s="7"/>
      <c r="J180" s="7"/>
      <c r="K180" s="7"/>
      <c r="L180" s="7"/>
      <c r="M180" s="7"/>
      <c r="N180" s="7"/>
    </row>
    <row r="181" spans="1:14" s="3" customFormat="1" ht="15" customHeight="1" x14ac:dyDescent="0.15">
      <c r="A181" s="25" t="s">
        <v>286</v>
      </c>
      <c r="B181" s="81" t="s">
        <v>287</v>
      </c>
      <c r="C181" s="161">
        <f>[7]B!$C$1705</f>
        <v>0</v>
      </c>
      <c r="D181" s="161">
        <f>[7]B!$E$1705</f>
        <v>0</v>
      </c>
      <c r="E181" s="129">
        <f>[7]B!$AL$1705</f>
        <v>0</v>
      </c>
      <c r="F181" s="7"/>
      <c r="G181" s="7"/>
      <c r="H181" s="7"/>
      <c r="I181" s="7"/>
      <c r="J181" s="7"/>
      <c r="K181" s="7"/>
      <c r="L181" s="7"/>
      <c r="M181" s="7"/>
      <c r="N181" s="7"/>
    </row>
    <row r="182" spans="1:14" s="3" customFormat="1" ht="15" customHeight="1" x14ac:dyDescent="0.15">
      <c r="A182" s="25" t="s">
        <v>288</v>
      </c>
      <c r="B182" s="81" t="s">
        <v>289</v>
      </c>
      <c r="C182" s="161">
        <f>[7]B!$C$1706</f>
        <v>0</v>
      </c>
      <c r="D182" s="161">
        <f>[7]B!$E$1706</f>
        <v>0</v>
      </c>
      <c r="E182" s="129">
        <f>[7]B!$AL$1706</f>
        <v>0</v>
      </c>
      <c r="F182" s="7"/>
      <c r="G182" s="7"/>
      <c r="H182" s="7"/>
      <c r="I182" s="7"/>
      <c r="J182" s="7"/>
      <c r="K182" s="7"/>
      <c r="L182" s="7"/>
      <c r="M182" s="7"/>
      <c r="N182" s="7"/>
    </row>
    <row r="183" spans="1:14" s="3" customFormat="1" ht="24" customHeight="1" x14ac:dyDescent="0.15">
      <c r="A183" s="25" t="s">
        <v>290</v>
      </c>
      <c r="B183" s="81" t="s">
        <v>291</v>
      </c>
      <c r="C183" s="161">
        <f>[7]B!$C$1707</f>
        <v>0</v>
      </c>
      <c r="D183" s="161">
        <f>[7]B!$E$1707</f>
        <v>0</v>
      </c>
      <c r="E183" s="129">
        <f>[7]B!$AL$1707</f>
        <v>0</v>
      </c>
      <c r="F183" s="7"/>
      <c r="G183" s="7"/>
      <c r="H183" s="7"/>
      <c r="I183" s="7"/>
      <c r="J183" s="7"/>
      <c r="K183" s="7"/>
      <c r="L183" s="7"/>
      <c r="M183" s="7"/>
      <c r="N183" s="7"/>
    </row>
    <row r="184" spans="1:14" s="3" customFormat="1" ht="15" customHeight="1" x14ac:dyDescent="0.15">
      <c r="A184" s="25" t="s">
        <v>292</v>
      </c>
      <c r="B184" s="81" t="s">
        <v>293</v>
      </c>
      <c r="C184" s="161">
        <f>[7]B!$C$1708</f>
        <v>0</v>
      </c>
      <c r="D184" s="161">
        <f>[7]B!$E$1708</f>
        <v>0</v>
      </c>
      <c r="E184" s="129">
        <f>[7]B!$AL$1708</f>
        <v>0</v>
      </c>
      <c r="F184" s="7"/>
      <c r="G184" s="7"/>
      <c r="H184" s="7"/>
      <c r="I184" s="7"/>
      <c r="J184" s="7"/>
      <c r="K184" s="7"/>
      <c r="L184" s="7"/>
      <c r="M184" s="7"/>
      <c r="N184" s="7"/>
    </row>
    <row r="185" spans="1:14" s="3" customFormat="1" ht="15" customHeight="1" x14ac:dyDescent="0.15">
      <c r="A185" s="25" t="s">
        <v>294</v>
      </c>
      <c r="B185" s="81" t="s">
        <v>295</v>
      </c>
      <c r="C185" s="161">
        <f>[7]B!$C$1709</f>
        <v>0</v>
      </c>
      <c r="D185" s="161">
        <f>[7]B!$E$1709</f>
        <v>0</v>
      </c>
      <c r="E185" s="129">
        <f>[7]B!$AL$1709</f>
        <v>0</v>
      </c>
      <c r="F185" s="7"/>
      <c r="G185" s="7"/>
      <c r="H185" s="7"/>
      <c r="I185" s="7"/>
      <c r="J185" s="7"/>
      <c r="K185" s="7"/>
      <c r="L185" s="7"/>
      <c r="M185" s="7"/>
      <c r="N185" s="7"/>
    </row>
    <row r="186" spans="1:14" s="3" customFormat="1" ht="15" customHeight="1" x14ac:dyDescent="0.15">
      <c r="A186" s="25" t="s">
        <v>296</v>
      </c>
      <c r="B186" s="81" t="s">
        <v>297</v>
      </c>
      <c r="C186" s="161">
        <f>[7]B!$C$1710</f>
        <v>0</v>
      </c>
      <c r="D186" s="161">
        <f>[7]B!$E$1710</f>
        <v>0</v>
      </c>
      <c r="E186" s="129">
        <f>[7]B!$AL$1710</f>
        <v>0</v>
      </c>
      <c r="F186" s="7"/>
      <c r="G186" s="7"/>
      <c r="H186" s="7"/>
      <c r="I186" s="7"/>
      <c r="J186" s="7"/>
      <c r="K186" s="7"/>
      <c r="L186" s="7"/>
      <c r="M186" s="7"/>
      <c r="N186" s="7"/>
    </row>
    <row r="187" spans="1:14" s="3" customFormat="1" ht="15" customHeight="1" x14ac:dyDescent="0.15">
      <c r="A187" s="25" t="s">
        <v>298</v>
      </c>
      <c r="B187" s="81" t="s">
        <v>299</v>
      </c>
      <c r="C187" s="161">
        <f>[7]B!$C$1711</f>
        <v>0</v>
      </c>
      <c r="D187" s="161">
        <f>[7]B!$E$1711</f>
        <v>0</v>
      </c>
      <c r="E187" s="129">
        <f>[7]B!$AL$1711</f>
        <v>0</v>
      </c>
      <c r="F187" s="7"/>
      <c r="G187" s="7"/>
      <c r="H187" s="7"/>
      <c r="I187" s="7"/>
      <c r="J187" s="7"/>
      <c r="K187" s="7"/>
      <c r="L187" s="7"/>
      <c r="M187" s="7"/>
      <c r="N187" s="7"/>
    </row>
    <row r="188" spans="1:14" s="3" customFormat="1" ht="15" customHeight="1" x14ac:dyDescent="0.15">
      <c r="A188" s="25" t="s">
        <v>300</v>
      </c>
      <c r="B188" s="81" t="s">
        <v>301</v>
      </c>
      <c r="C188" s="161">
        <f>[7]B!$C$1712</f>
        <v>0</v>
      </c>
      <c r="D188" s="161">
        <f>[7]B!$E$1712</f>
        <v>0</v>
      </c>
      <c r="E188" s="129">
        <f>[7]B!$AL$1712</f>
        <v>0</v>
      </c>
      <c r="F188" s="7"/>
      <c r="G188" s="7"/>
      <c r="H188" s="7"/>
      <c r="I188" s="7"/>
      <c r="J188" s="7"/>
      <c r="K188" s="7"/>
      <c r="L188" s="7"/>
      <c r="M188" s="7"/>
      <c r="N188" s="7"/>
    </row>
    <row r="189" spans="1:14" s="3" customFormat="1" ht="15" customHeight="1" x14ac:dyDescent="0.15">
      <c r="A189" s="25" t="s">
        <v>302</v>
      </c>
      <c r="B189" s="81" t="s">
        <v>303</v>
      </c>
      <c r="C189" s="161">
        <f>[7]B!$C$1713</f>
        <v>0</v>
      </c>
      <c r="D189" s="161">
        <f>[7]B!$E$1713</f>
        <v>0</v>
      </c>
      <c r="E189" s="129">
        <f>[7]B!$AL$1713</f>
        <v>0</v>
      </c>
      <c r="F189" s="7"/>
      <c r="G189" s="7"/>
      <c r="H189" s="7"/>
      <c r="I189" s="7"/>
      <c r="J189" s="7"/>
      <c r="K189" s="7"/>
      <c r="L189" s="7"/>
      <c r="M189" s="7"/>
      <c r="N189" s="7"/>
    </row>
    <row r="190" spans="1:14" s="3" customFormat="1" ht="15" customHeight="1" x14ac:dyDescent="0.15">
      <c r="A190" s="25" t="s">
        <v>304</v>
      </c>
      <c r="B190" s="81" t="s">
        <v>305</v>
      </c>
      <c r="C190" s="161">
        <f>[7]B!$C$1714</f>
        <v>0</v>
      </c>
      <c r="D190" s="161">
        <f>[7]B!$E$1714</f>
        <v>0</v>
      </c>
      <c r="E190" s="129">
        <f>[7]B!$AL$1714</f>
        <v>0</v>
      </c>
      <c r="F190" s="7"/>
      <c r="G190" s="7"/>
      <c r="H190" s="7"/>
      <c r="I190" s="7"/>
      <c r="J190" s="7"/>
      <c r="K190" s="7"/>
      <c r="L190" s="7"/>
      <c r="M190" s="7"/>
      <c r="N190" s="7"/>
    </row>
    <row r="191" spans="1:14" s="3" customFormat="1" ht="15" customHeight="1" x14ac:dyDescent="0.15">
      <c r="A191" s="25" t="s">
        <v>306</v>
      </c>
      <c r="B191" s="81" t="s">
        <v>307</v>
      </c>
      <c r="C191" s="161">
        <f>[7]B!$C$1715</f>
        <v>0</v>
      </c>
      <c r="D191" s="161">
        <f>[7]B!$E$1715</f>
        <v>0</v>
      </c>
      <c r="E191" s="129">
        <f>[7]B!$AL$1715</f>
        <v>0</v>
      </c>
      <c r="F191" s="7"/>
      <c r="G191" s="7"/>
      <c r="H191" s="7"/>
      <c r="I191" s="7"/>
      <c r="J191" s="7"/>
      <c r="K191" s="7"/>
      <c r="L191" s="7"/>
      <c r="M191" s="7"/>
      <c r="N191" s="7"/>
    </row>
    <row r="192" spans="1:14" s="3" customFormat="1" ht="15" customHeight="1" x14ac:dyDescent="0.15">
      <c r="A192" s="25" t="s">
        <v>308</v>
      </c>
      <c r="B192" s="81" t="s">
        <v>309</v>
      </c>
      <c r="C192" s="161">
        <f>[7]B!$C$1716</f>
        <v>0</v>
      </c>
      <c r="D192" s="161">
        <f>[7]B!$E$1716</f>
        <v>0</v>
      </c>
      <c r="E192" s="129">
        <f>[7]B!$AL$1716</f>
        <v>0</v>
      </c>
      <c r="F192" s="7"/>
      <c r="G192" s="7"/>
      <c r="H192" s="7"/>
      <c r="I192" s="7"/>
      <c r="J192" s="7"/>
      <c r="K192" s="7"/>
      <c r="L192" s="7"/>
      <c r="M192" s="7"/>
      <c r="N192" s="7"/>
    </row>
    <row r="193" spans="1:14" s="3" customFormat="1" ht="15" customHeight="1" x14ac:dyDescent="0.15">
      <c r="A193" s="25">
        <v>1801001</v>
      </c>
      <c r="B193" s="81" t="s">
        <v>310</v>
      </c>
      <c r="C193" s="161">
        <f>[7]B!$C$1937</f>
        <v>102</v>
      </c>
      <c r="D193" s="161">
        <f>[7]B!$E$1937</f>
        <v>102</v>
      </c>
      <c r="E193" s="129">
        <f>[7]B!$AL$1937</f>
        <v>3886200</v>
      </c>
      <c r="F193" s="7"/>
      <c r="G193" s="7"/>
      <c r="H193" s="7"/>
      <c r="I193" s="7"/>
      <c r="J193" s="7"/>
      <c r="K193" s="7"/>
      <c r="L193" s="7"/>
      <c r="M193" s="7"/>
      <c r="N193" s="7"/>
    </row>
    <row r="194" spans="1:14" s="3" customFormat="1" ht="15" customHeight="1" x14ac:dyDescent="0.15">
      <c r="A194" s="25">
        <v>1801003</v>
      </c>
      <c r="B194" s="81" t="s">
        <v>311</v>
      </c>
      <c r="C194" s="161">
        <f>[7]B!$C$1938</f>
        <v>0</v>
      </c>
      <c r="D194" s="161">
        <f>[7]B!$E$1938</f>
        <v>0</v>
      </c>
      <c r="E194" s="129">
        <f>[7]B!$AL$1938</f>
        <v>0</v>
      </c>
      <c r="F194" s="7"/>
      <c r="G194" s="7"/>
      <c r="H194" s="7"/>
      <c r="I194" s="7"/>
      <c r="J194" s="7"/>
      <c r="K194" s="7"/>
      <c r="L194" s="7"/>
      <c r="M194" s="7"/>
      <c r="N194" s="7"/>
    </row>
    <row r="195" spans="1:14" s="3" customFormat="1" ht="15" customHeight="1" x14ac:dyDescent="0.15">
      <c r="A195" s="25">
        <v>1801006</v>
      </c>
      <c r="B195" s="81" t="s">
        <v>312</v>
      </c>
      <c r="C195" s="161">
        <f>[7]B!$C$1939</f>
        <v>17</v>
      </c>
      <c r="D195" s="161">
        <f>[7]B!$E$1939</f>
        <v>15</v>
      </c>
      <c r="E195" s="129">
        <f>[7]B!$AL$1939</f>
        <v>734250</v>
      </c>
      <c r="F195" s="7"/>
      <c r="G195" s="7"/>
      <c r="H195" s="7"/>
      <c r="I195" s="7"/>
      <c r="J195" s="7"/>
      <c r="K195" s="7"/>
      <c r="L195" s="7"/>
      <c r="M195" s="7"/>
      <c r="N195" s="7"/>
    </row>
    <row r="196" spans="1:14" s="3" customFormat="1" ht="15" customHeight="1" x14ac:dyDescent="0.15">
      <c r="A196" s="25">
        <v>1401001</v>
      </c>
      <c r="B196" s="81" t="s">
        <v>313</v>
      </c>
      <c r="C196" s="161">
        <f>[7]B!$C$1406</f>
        <v>0</v>
      </c>
      <c r="D196" s="161">
        <f>[7]B!$E$1406</f>
        <v>0</v>
      </c>
      <c r="E196" s="129">
        <f>[7]B!$AL$1406</f>
        <v>0</v>
      </c>
      <c r="F196" s="7"/>
      <c r="G196" s="7"/>
      <c r="H196" s="7"/>
      <c r="I196" s="7"/>
      <c r="J196" s="7"/>
      <c r="K196" s="7"/>
      <c r="L196" s="7"/>
      <c r="M196" s="7"/>
      <c r="N196" s="7"/>
    </row>
    <row r="197" spans="1:14" s="3" customFormat="1" ht="24" customHeight="1" x14ac:dyDescent="0.15">
      <c r="A197" s="25">
        <v>1101113</v>
      </c>
      <c r="B197" s="81" t="s">
        <v>314</v>
      </c>
      <c r="C197" s="161">
        <f>[7]B!$C$995</f>
        <v>0</v>
      </c>
      <c r="D197" s="161">
        <f>[7]B!$E$995</f>
        <v>0</v>
      </c>
      <c r="E197" s="129">
        <f>[7]B!$AL$995</f>
        <v>0</v>
      </c>
      <c r="F197" s="7"/>
      <c r="G197" s="7"/>
      <c r="H197" s="7"/>
      <c r="I197" s="7"/>
      <c r="J197" s="7"/>
      <c r="K197" s="7"/>
      <c r="L197" s="7"/>
      <c r="M197" s="7"/>
      <c r="N197" s="7"/>
    </row>
    <row r="198" spans="1:14" s="3" customFormat="1" ht="24" customHeight="1" x14ac:dyDescent="0.15">
      <c r="A198" s="25">
        <v>1101140</v>
      </c>
      <c r="B198" s="81" t="s">
        <v>315</v>
      </c>
      <c r="C198" s="161">
        <f>[7]B!$C$996</f>
        <v>0</v>
      </c>
      <c r="D198" s="161">
        <f>[7]B!$E$996</f>
        <v>0</v>
      </c>
      <c r="E198" s="129">
        <f>[7]B!$AL$996</f>
        <v>0</v>
      </c>
      <c r="F198" s="7"/>
      <c r="G198" s="7"/>
      <c r="H198" s="7"/>
      <c r="I198" s="7"/>
      <c r="J198" s="7"/>
      <c r="K198" s="7"/>
      <c r="L198" s="7"/>
      <c r="M198" s="7"/>
      <c r="N198" s="7"/>
    </row>
    <row r="199" spans="1:14" s="3" customFormat="1" ht="15" customHeight="1" x14ac:dyDescent="0.15">
      <c r="A199" s="25">
        <v>1101141</v>
      </c>
      <c r="B199" s="81" t="s">
        <v>316</v>
      </c>
      <c r="C199" s="161">
        <f>[7]B!$C$997</f>
        <v>0</v>
      </c>
      <c r="D199" s="161">
        <f>[7]B!$E$997</f>
        <v>0</v>
      </c>
      <c r="E199" s="129">
        <f>[7]B!$AL$997</f>
        <v>0</v>
      </c>
      <c r="F199" s="7"/>
      <c r="G199" s="7"/>
      <c r="H199" s="7"/>
      <c r="I199" s="7"/>
      <c r="J199" s="7"/>
      <c r="K199" s="7"/>
      <c r="L199" s="7"/>
      <c r="M199" s="7"/>
      <c r="N199" s="7"/>
    </row>
    <row r="200" spans="1:14" s="3" customFormat="1" ht="15" customHeight="1" x14ac:dyDescent="0.15">
      <c r="A200" s="38">
        <v>1101142</v>
      </c>
      <c r="B200" s="108" t="s">
        <v>317</v>
      </c>
      <c r="C200" s="162">
        <f>[7]B!$C$998</f>
        <v>0</v>
      </c>
      <c r="D200" s="162">
        <f>[7]B!$E$998</f>
        <v>0</v>
      </c>
      <c r="E200" s="129">
        <f>[7]B!$AL$998</f>
        <v>0</v>
      </c>
      <c r="F200" s="7"/>
      <c r="G200" s="7"/>
      <c r="H200" s="7"/>
      <c r="I200" s="7"/>
      <c r="J200" s="7"/>
      <c r="K200" s="7"/>
      <c r="L200" s="7"/>
      <c r="M200" s="7"/>
      <c r="N200" s="7"/>
    </row>
    <row r="201" spans="1:14" s="3" customFormat="1" ht="15" customHeight="1" x14ac:dyDescent="0.15">
      <c r="A201" s="122"/>
      <c r="B201" s="109" t="s">
        <v>318</v>
      </c>
      <c r="C201" s="163">
        <f>SUM(C167:C200)</f>
        <v>1095</v>
      </c>
      <c r="D201" s="163">
        <f>SUM(D167:D200)</f>
        <v>1058</v>
      </c>
      <c r="E201" s="164">
        <f>SUM(E167:E200)</f>
        <v>18028760</v>
      </c>
      <c r="F201" s="7"/>
      <c r="G201" s="7"/>
      <c r="H201" s="7"/>
      <c r="I201" s="7"/>
      <c r="J201" s="7"/>
      <c r="K201" s="7"/>
      <c r="L201" s="7"/>
      <c r="M201" s="7"/>
      <c r="N201" s="7"/>
    </row>
    <row r="202" spans="1:14" s="3" customFormat="1" ht="24.95" customHeight="1" x14ac:dyDescent="0.15">
      <c r="A202" s="165" t="s">
        <v>319</v>
      </c>
      <c r="B202" s="166"/>
      <c r="C202" s="167"/>
      <c r="D202" s="167"/>
      <c r="E202" s="168"/>
      <c r="F202" s="7"/>
      <c r="G202" s="7"/>
      <c r="H202" s="7"/>
      <c r="I202" s="7"/>
      <c r="J202" s="7"/>
      <c r="K202" s="7"/>
      <c r="L202" s="7"/>
    </row>
    <row r="203" spans="1:14" s="3" customFormat="1" ht="35.1" customHeight="1" x14ac:dyDescent="0.15">
      <c r="A203" s="869" t="s">
        <v>5</v>
      </c>
      <c r="B203" s="170"/>
      <c r="C203" s="73" t="s">
        <v>7</v>
      </c>
      <c r="D203" s="159" t="s">
        <v>8</v>
      </c>
      <c r="E203" s="73" t="s">
        <v>9</v>
      </c>
      <c r="F203" s="7"/>
      <c r="G203" s="7"/>
      <c r="H203" s="7"/>
      <c r="I203" s="7"/>
      <c r="J203" s="7"/>
      <c r="K203" s="7"/>
      <c r="L203" s="7"/>
    </row>
    <row r="204" spans="1:14" s="3" customFormat="1" ht="15" customHeight="1" x14ac:dyDescent="0.15">
      <c r="A204" s="870"/>
      <c r="B204" s="171" t="s">
        <v>320</v>
      </c>
      <c r="C204" s="172">
        <f>SUM(C205:C218)</f>
        <v>0</v>
      </c>
      <c r="D204" s="172">
        <f>SUM(D205:D218)</f>
        <v>0</v>
      </c>
      <c r="E204" s="173">
        <f>SUM(E205:E218)</f>
        <v>0</v>
      </c>
      <c r="F204" s="7"/>
      <c r="G204" s="7"/>
      <c r="H204" s="7"/>
      <c r="I204" s="7"/>
      <c r="J204" s="7"/>
      <c r="K204" s="7"/>
      <c r="L204" s="7"/>
    </row>
    <row r="205" spans="1:14" s="3" customFormat="1" ht="15" customHeight="1" x14ac:dyDescent="0.15">
      <c r="A205" s="20" t="s">
        <v>321</v>
      </c>
      <c r="B205" s="78" t="s">
        <v>322</v>
      </c>
      <c r="C205" s="150">
        <f>[7]B!$C$2745</f>
        <v>0</v>
      </c>
      <c r="D205" s="150">
        <f>[7]B!$E$2745</f>
        <v>0</v>
      </c>
      <c r="E205" s="129">
        <f>[7]B!$AL$2745</f>
        <v>0</v>
      </c>
      <c r="F205" s="7"/>
      <c r="G205" s="7"/>
      <c r="H205" s="7"/>
      <c r="I205" s="7"/>
      <c r="J205" s="7"/>
      <c r="K205" s="7"/>
      <c r="L205" s="7"/>
    </row>
    <row r="206" spans="1:14" s="3" customFormat="1" ht="15" customHeight="1" x14ac:dyDescent="0.15">
      <c r="A206" s="25" t="s">
        <v>323</v>
      </c>
      <c r="B206" s="81" t="s">
        <v>324</v>
      </c>
      <c r="C206" s="22">
        <f>[7]B!$C$2746</f>
        <v>0</v>
      </c>
      <c r="D206" s="22">
        <f>[7]B!$E$2746</f>
        <v>0</v>
      </c>
      <c r="E206" s="129">
        <f>[7]B!$AL$2746</f>
        <v>0</v>
      </c>
      <c r="F206" s="7"/>
      <c r="G206" s="7"/>
      <c r="H206" s="7"/>
      <c r="I206" s="7"/>
      <c r="J206" s="7"/>
      <c r="K206" s="7"/>
      <c r="L206" s="7"/>
    </row>
    <row r="207" spans="1:14" s="3" customFormat="1" ht="15" customHeight="1" x14ac:dyDescent="0.15">
      <c r="A207" s="25" t="s">
        <v>325</v>
      </c>
      <c r="B207" s="81" t="s">
        <v>326</v>
      </c>
      <c r="C207" s="22">
        <f>[7]B!$C$2747</f>
        <v>0</v>
      </c>
      <c r="D207" s="22">
        <f>[7]B!$E$2747</f>
        <v>0</v>
      </c>
      <c r="E207" s="129">
        <f>[7]B!$AL$2747</f>
        <v>0</v>
      </c>
      <c r="F207" s="7"/>
      <c r="G207" s="7"/>
      <c r="H207" s="7"/>
      <c r="I207" s="7"/>
      <c r="J207" s="7"/>
      <c r="K207" s="7"/>
      <c r="L207" s="7"/>
    </row>
    <row r="208" spans="1:14" s="3" customFormat="1" ht="15" customHeight="1" x14ac:dyDescent="0.15">
      <c r="A208" s="25" t="s">
        <v>327</v>
      </c>
      <c r="B208" s="81" t="s">
        <v>328</v>
      </c>
      <c r="C208" s="22">
        <f>[7]B!$C$2748</f>
        <v>0</v>
      </c>
      <c r="D208" s="22">
        <f>[7]B!$E$2748</f>
        <v>0</v>
      </c>
      <c r="E208" s="129">
        <f>[7]B!$AL$2748</f>
        <v>0</v>
      </c>
      <c r="F208" s="7"/>
      <c r="G208" s="7"/>
      <c r="H208" s="7"/>
      <c r="I208" s="7"/>
      <c r="J208" s="7"/>
      <c r="K208" s="7"/>
      <c r="L208" s="7"/>
    </row>
    <row r="209" spans="1:12" s="3" customFormat="1" ht="15" customHeight="1" x14ac:dyDescent="0.15">
      <c r="A209" s="25" t="s">
        <v>329</v>
      </c>
      <c r="B209" s="81" t="s">
        <v>330</v>
      </c>
      <c r="C209" s="22">
        <f>[7]B!$C$2749</f>
        <v>0</v>
      </c>
      <c r="D209" s="22">
        <f>[7]B!$E$2749</f>
        <v>0</v>
      </c>
      <c r="E209" s="129">
        <f>[7]B!$AL$2749</f>
        <v>0</v>
      </c>
      <c r="F209" s="7"/>
      <c r="G209" s="7"/>
      <c r="H209" s="7"/>
      <c r="I209" s="7"/>
      <c r="J209" s="7"/>
      <c r="K209" s="7"/>
      <c r="L209" s="7"/>
    </row>
    <row r="210" spans="1:12" s="3" customFormat="1" ht="15" customHeight="1" x14ac:dyDescent="0.15">
      <c r="A210" s="25" t="s">
        <v>331</v>
      </c>
      <c r="B210" s="81" t="s">
        <v>332</v>
      </c>
      <c r="C210" s="22">
        <f>[7]B!$C$2750</f>
        <v>0</v>
      </c>
      <c r="D210" s="22">
        <f>[7]B!$E$2750</f>
        <v>0</v>
      </c>
      <c r="E210" s="129">
        <f>[7]B!$AL$2750</f>
        <v>0</v>
      </c>
      <c r="F210" s="7"/>
      <c r="G210" s="7"/>
      <c r="H210" s="7"/>
      <c r="I210" s="7"/>
      <c r="J210" s="7"/>
      <c r="K210" s="7"/>
      <c r="L210" s="7"/>
    </row>
    <row r="211" spans="1:12" s="3" customFormat="1" ht="15" customHeight="1" x14ac:dyDescent="0.15">
      <c r="A211" s="25" t="s">
        <v>333</v>
      </c>
      <c r="B211" s="81" t="s">
        <v>334</v>
      </c>
      <c r="C211" s="22">
        <f>[7]B!$C$2751</f>
        <v>0</v>
      </c>
      <c r="D211" s="22">
        <f>[7]B!$E$2751</f>
        <v>0</v>
      </c>
      <c r="E211" s="129">
        <f>[7]B!$AL$2751</f>
        <v>0</v>
      </c>
      <c r="F211" s="7"/>
      <c r="G211" s="7"/>
      <c r="H211" s="7"/>
      <c r="I211" s="7"/>
      <c r="J211" s="7"/>
      <c r="K211" s="7"/>
      <c r="L211" s="7"/>
    </row>
    <row r="212" spans="1:12" s="3" customFormat="1" ht="15" customHeight="1" x14ac:dyDescent="0.15">
      <c r="A212" s="25" t="s">
        <v>335</v>
      </c>
      <c r="B212" s="81" t="s">
        <v>336</v>
      </c>
      <c r="C212" s="22">
        <f>[7]B!$C$2752</f>
        <v>0</v>
      </c>
      <c r="D212" s="22">
        <f>[7]B!$E$2752</f>
        <v>0</v>
      </c>
      <c r="E212" s="129">
        <f>[7]B!$AL$2752</f>
        <v>0</v>
      </c>
      <c r="F212" s="7"/>
      <c r="G212" s="7"/>
      <c r="H212" s="7"/>
      <c r="I212" s="7"/>
      <c r="J212" s="7"/>
      <c r="K212" s="7"/>
      <c r="L212" s="7"/>
    </row>
    <row r="213" spans="1:12" s="3" customFormat="1" ht="15" customHeight="1" x14ac:dyDescent="0.15">
      <c r="A213" s="25" t="s">
        <v>337</v>
      </c>
      <c r="B213" s="81" t="s">
        <v>338</v>
      </c>
      <c r="C213" s="22">
        <f>[7]B!$C$2753</f>
        <v>0</v>
      </c>
      <c r="D213" s="22">
        <f>[7]B!$E$2753</f>
        <v>0</v>
      </c>
      <c r="E213" s="129">
        <f>[7]B!$AL$2753</f>
        <v>0</v>
      </c>
      <c r="F213" s="7"/>
      <c r="G213" s="7"/>
      <c r="H213" s="7"/>
      <c r="I213" s="7"/>
      <c r="J213" s="7"/>
      <c r="K213" s="7"/>
      <c r="L213" s="7"/>
    </row>
    <row r="214" spans="1:12" s="3" customFormat="1" ht="15" customHeight="1" x14ac:dyDescent="0.15">
      <c r="A214" s="25" t="s">
        <v>339</v>
      </c>
      <c r="B214" s="81" t="s">
        <v>340</v>
      </c>
      <c r="C214" s="22">
        <f>[7]B!$C$2754</f>
        <v>0</v>
      </c>
      <c r="D214" s="22">
        <f>[7]B!$E$2754</f>
        <v>0</v>
      </c>
      <c r="E214" s="129">
        <f>[7]B!$AL$2754</f>
        <v>0</v>
      </c>
      <c r="F214" s="7"/>
      <c r="G214" s="7"/>
      <c r="H214" s="7"/>
      <c r="I214" s="7"/>
      <c r="J214" s="7"/>
      <c r="K214" s="7"/>
      <c r="L214" s="7"/>
    </row>
    <row r="215" spans="1:12" s="3" customFormat="1" ht="15" customHeight="1" x14ac:dyDescent="0.15">
      <c r="A215" s="25" t="s">
        <v>341</v>
      </c>
      <c r="B215" s="81" t="s">
        <v>342</v>
      </c>
      <c r="C215" s="22">
        <f>[7]B!$C$2755</f>
        <v>0</v>
      </c>
      <c r="D215" s="22">
        <f>[7]B!$E$2755</f>
        <v>0</v>
      </c>
      <c r="E215" s="129">
        <f>[7]B!$AL$2755</f>
        <v>0</v>
      </c>
      <c r="F215" s="7"/>
      <c r="G215" s="7"/>
      <c r="H215" s="7"/>
      <c r="I215" s="7"/>
      <c r="J215" s="7"/>
      <c r="K215" s="7"/>
      <c r="L215" s="7"/>
    </row>
    <row r="216" spans="1:12" s="3" customFormat="1" ht="15" customHeight="1" x14ac:dyDescent="0.15">
      <c r="A216" s="25" t="s">
        <v>343</v>
      </c>
      <c r="B216" s="81" t="s">
        <v>344</v>
      </c>
      <c r="C216" s="22">
        <f>[7]B!$C$2756</f>
        <v>0</v>
      </c>
      <c r="D216" s="22">
        <f>[7]B!$E$2756</f>
        <v>0</v>
      </c>
      <c r="E216" s="129">
        <f>[7]B!$AL$2756</f>
        <v>0</v>
      </c>
      <c r="F216" s="7"/>
      <c r="G216" s="7"/>
      <c r="H216" s="7"/>
      <c r="I216" s="7"/>
      <c r="J216" s="7"/>
      <c r="K216" s="7"/>
      <c r="L216" s="7"/>
    </row>
    <row r="217" spans="1:12" s="3" customFormat="1" ht="15" customHeight="1" x14ac:dyDescent="0.15">
      <c r="A217" s="25" t="s">
        <v>345</v>
      </c>
      <c r="B217" s="81" t="s">
        <v>346</v>
      </c>
      <c r="C217" s="22">
        <f>[7]B!$C$2757</f>
        <v>0</v>
      </c>
      <c r="D217" s="22">
        <f>[7]B!$E$2757</f>
        <v>0</v>
      </c>
      <c r="E217" s="129">
        <f>[7]B!$AL$2757</f>
        <v>0</v>
      </c>
      <c r="F217" s="7"/>
      <c r="G217" s="7"/>
      <c r="H217" s="7"/>
      <c r="I217" s="7"/>
      <c r="J217" s="7"/>
      <c r="K217" s="7"/>
      <c r="L217" s="7"/>
    </row>
    <row r="218" spans="1:12" s="3" customFormat="1" ht="15" customHeight="1" x14ac:dyDescent="0.15">
      <c r="A218" s="38" t="s">
        <v>347</v>
      </c>
      <c r="B218" s="108" t="s">
        <v>348</v>
      </c>
      <c r="C218" s="151">
        <f>[7]B!$C$2758</f>
        <v>0</v>
      </c>
      <c r="D218" s="151">
        <f>[7]B!$E$2758</f>
        <v>0</v>
      </c>
      <c r="E218" s="129">
        <f>[7]B!$AL$2758</f>
        <v>0</v>
      </c>
      <c r="F218" s="7"/>
      <c r="G218" s="7"/>
      <c r="H218" s="7"/>
      <c r="I218" s="7"/>
      <c r="J218" s="7"/>
      <c r="K218" s="7"/>
      <c r="L218" s="7"/>
    </row>
    <row r="219" spans="1:12" s="3" customFormat="1" ht="15" customHeight="1" x14ac:dyDescent="0.15">
      <c r="A219" s="871" t="s">
        <v>349</v>
      </c>
      <c r="B219" s="872"/>
      <c r="C219" s="172">
        <f>SUM(C220:C237)</f>
        <v>0</v>
      </c>
      <c r="D219" s="172">
        <f>SUM(D220:D237)</f>
        <v>0</v>
      </c>
      <c r="E219" s="164">
        <f>SUM(E220:E237)</f>
        <v>0</v>
      </c>
      <c r="F219" s="7"/>
      <c r="G219" s="7"/>
      <c r="H219" s="7"/>
      <c r="I219" s="7"/>
      <c r="J219" s="7"/>
      <c r="K219" s="7"/>
      <c r="L219" s="7"/>
    </row>
    <row r="220" spans="1:12" s="3" customFormat="1" ht="15" customHeight="1" x14ac:dyDescent="0.15">
      <c r="A220" s="20" t="s">
        <v>350</v>
      </c>
      <c r="B220" s="78" t="s">
        <v>322</v>
      </c>
      <c r="C220" s="150">
        <f>[7]B!$C$2759</f>
        <v>0</v>
      </c>
      <c r="D220" s="150">
        <f>[7]B!$E$2759</f>
        <v>0</v>
      </c>
      <c r="E220" s="129">
        <f>[7]B!$AL$2759</f>
        <v>0</v>
      </c>
      <c r="F220" s="7"/>
      <c r="G220" s="7"/>
      <c r="H220" s="7"/>
      <c r="I220" s="7"/>
      <c r="J220" s="7"/>
      <c r="K220" s="7"/>
      <c r="L220" s="7"/>
    </row>
    <row r="221" spans="1:12" s="3" customFormat="1" ht="15" customHeight="1" x14ac:dyDescent="0.15">
      <c r="A221" s="25" t="s">
        <v>351</v>
      </c>
      <c r="B221" s="81" t="s">
        <v>352</v>
      </c>
      <c r="C221" s="22">
        <f>[7]B!$C$2760</f>
        <v>0</v>
      </c>
      <c r="D221" s="22">
        <f>[7]B!$E$2760</f>
        <v>0</v>
      </c>
      <c r="E221" s="129">
        <f>[7]B!$AL$2760</f>
        <v>0</v>
      </c>
      <c r="F221" s="7"/>
      <c r="G221" s="7"/>
      <c r="H221" s="7"/>
      <c r="I221" s="7"/>
      <c r="J221" s="7"/>
      <c r="K221" s="7"/>
      <c r="L221" s="7"/>
    </row>
    <row r="222" spans="1:12" s="3" customFormat="1" ht="15" customHeight="1" x14ac:dyDescent="0.15">
      <c r="A222" s="25" t="s">
        <v>353</v>
      </c>
      <c r="B222" s="81" t="s">
        <v>354</v>
      </c>
      <c r="C222" s="22">
        <f>[7]B!$C$2761</f>
        <v>0</v>
      </c>
      <c r="D222" s="22">
        <f>[7]B!$E$2761</f>
        <v>0</v>
      </c>
      <c r="E222" s="129">
        <f>[7]B!$AL$2761</f>
        <v>0</v>
      </c>
      <c r="F222" s="7"/>
      <c r="G222" s="7"/>
      <c r="H222" s="7"/>
      <c r="I222" s="7"/>
      <c r="J222" s="7"/>
      <c r="K222" s="7"/>
      <c r="L222" s="7"/>
    </row>
    <row r="223" spans="1:12" s="3" customFormat="1" ht="15" customHeight="1" x14ac:dyDescent="0.15">
      <c r="A223" s="25" t="s">
        <v>355</v>
      </c>
      <c r="B223" s="81" t="s">
        <v>356</v>
      </c>
      <c r="C223" s="22">
        <f>[7]B!$C$2762</f>
        <v>0</v>
      </c>
      <c r="D223" s="22">
        <f>[7]B!$E$2762</f>
        <v>0</v>
      </c>
      <c r="E223" s="129">
        <f>[7]B!$AL$2762</f>
        <v>0</v>
      </c>
      <c r="F223" s="7"/>
      <c r="G223" s="7"/>
      <c r="H223" s="7"/>
      <c r="I223" s="7"/>
      <c r="J223" s="7"/>
      <c r="K223" s="7"/>
      <c r="L223" s="7"/>
    </row>
    <row r="224" spans="1:12" s="3" customFormat="1" ht="15" customHeight="1" x14ac:dyDescent="0.15">
      <c r="A224" s="25" t="s">
        <v>357</v>
      </c>
      <c r="B224" s="81" t="s">
        <v>358</v>
      </c>
      <c r="C224" s="22">
        <f>[7]B!$C$2763</f>
        <v>0</v>
      </c>
      <c r="D224" s="22">
        <f>[7]B!$E$2763</f>
        <v>0</v>
      </c>
      <c r="E224" s="129">
        <f>[7]B!$AL$2763</f>
        <v>0</v>
      </c>
      <c r="F224" s="7"/>
      <c r="G224" s="7"/>
      <c r="H224" s="7"/>
      <c r="I224" s="7"/>
      <c r="J224" s="7"/>
      <c r="K224" s="7"/>
      <c r="L224" s="7"/>
    </row>
    <row r="225" spans="1:12" s="3" customFormat="1" ht="15" customHeight="1" x14ac:dyDescent="0.15">
      <c r="A225" s="25" t="s">
        <v>359</v>
      </c>
      <c r="B225" s="81" t="s">
        <v>360</v>
      </c>
      <c r="C225" s="22">
        <f>[7]B!$C$2764</f>
        <v>0</v>
      </c>
      <c r="D225" s="22">
        <f>[7]B!$E$2764</f>
        <v>0</v>
      </c>
      <c r="E225" s="129">
        <f>[7]B!$AL$2764</f>
        <v>0</v>
      </c>
      <c r="F225" s="7"/>
      <c r="G225" s="7"/>
      <c r="H225" s="7"/>
      <c r="I225" s="7"/>
      <c r="J225" s="7"/>
      <c r="K225" s="7"/>
      <c r="L225" s="7"/>
    </row>
    <row r="226" spans="1:12" s="3" customFormat="1" ht="15" customHeight="1" x14ac:dyDescent="0.15">
      <c r="A226" s="25" t="s">
        <v>361</v>
      </c>
      <c r="B226" s="81" t="s">
        <v>362</v>
      </c>
      <c r="C226" s="22">
        <f>[7]B!$C$2765</f>
        <v>0</v>
      </c>
      <c r="D226" s="22">
        <f>[7]B!$E$2765</f>
        <v>0</v>
      </c>
      <c r="E226" s="129">
        <f>[7]B!$AL$2765</f>
        <v>0</v>
      </c>
      <c r="F226" s="7"/>
      <c r="G226" s="7"/>
      <c r="H226" s="7"/>
      <c r="I226" s="7"/>
      <c r="J226" s="7"/>
      <c r="K226" s="7"/>
      <c r="L226" s="7"/>
    </row>
    <row r="227" spans="1:12" s="3" customFormat="1" ht="15" customHeight="1" x14ac:dyDescent="0.15">
      <c r="A227" s="25" t="s">
        <v>363</v>
      </c>
      <c r="B227" s="81" t="s">
        <v>364</v>
      </c>
      <c r="C227" s="22">
        <f>[7]B!$C$2766</f>
        <v>0</v>
      </c>
      <c r="D227" s="22">
        <f>[7]B!$E$2766</f>
        <v>0</v>
      </c>
      <c r="E227" s="129">
        <f>[7]B!$AL$2766</f>
        <v>0</v>
      </c>
      <c r="F227" s="7"/>
      <c r="G227" s="7"/>
      <c r="H227" s="7"/>
      <c r="I227" s="7"/>
      <c r="J227" s="7"/>
      <c r="K227" s="7"/>
      <c r="L227" s="7"/>
    </row>
    <row r="228" spans="1:12" s="3" customFormat="1" ht="15" customHeight="1" x14ac:dyDescent="0.15">
      <c r="A228" s="25" t="s">
        <v>365</v>
      </c>
      <c r="B228" s="81" t="s">
        <v>366</v>
      </c>
      <c r="C228" s="22">
        <f>[7]B!$C$2767</f>
        <v>0</v>
      </c>
      <c r="D228" s="22">
        <f>[7]B!$E$2767</f>
        <v>0</v>
      </c>
      <c r="E228" s="129">
        <f>[7]B!$AL$2767</f>
        <v>0</v>
      </c>
      <c r="F228" s="7"/>
      <c r="G228" s="7"/>
      <c r="H228" s="7"/>
      <c r="I228" s="7"/>
      <c r="J228" s="7"/>
      <c r="K228" s="7"/>
      <c r="L228" s="7"/>
    </row>
    <row r="229" spans="1:12" s="3" customFormat="1" ht="15" customHeight="1" x14ac:dyDescent="0.15">
      <c r="A229" s="25" t="s">
        <v>367</v>
      </c>
      <c r="B229" s="81" t="s">
        <v>368</v>
      </c>
      <c r="C229" s="22">
        <f>[7]B!$C$2768</f>
        <v>0</v>
      </c>
      <c r="D229" s="22">
        <f>[7]B!$E$2768</f>
        <v>0</v>
      </c>
      <c r="E229" s="129">
        <f>[7]B!$AL$2768</f>
        <v>0</v>
      </c>
      <c r="F229" s="7"/>
      <c r="G229" s="7"/>
      <c r="H229" s="7"/>
      <c r="I229" s="7"/>
      <c r="J229" s="7"/>
      <c r="K229" s="7"/>
      <c r="L229" s="7"/>
    </row>
    <row r="230" spans="1:12" s="3" customFormat="1" ht="15" customHeight="1" x14ac:dyDescent="0.15">
      <c r="A230" s="25" t="s">
        <v>369</v>
      </c>
      <c r="B230" s="81" t="s">
        <v>370</v>
      </c>
      <c r="C230" s="22">
        <f>[7]B!$C$2769</f>
        <v>0</v>
      </c>
      <c r="D230" s="22">
        <f>[7]B!$E$2769</f>
        <v>0</v>
      </c>
      <c r="E230" s="129">
        <f>[7]B!$AL$2769</f>
        <v>0</v>
      </c>
      <c r="F230" s="7"/>
      <c r="G230" s="7"/>
      <c r="H230" s="7"/>
      <c r="I230" s="7"/>
      <c r="J230" s="7"/>
      <c r="K230" s="7"/>
      <c r="L230" s="7"/>
    </row>
    <row r="231" spans="1:12" s="3" customFormat="1" ht="15" customHeight="1" x14ac:dyDescent="0.15">
      <c r="A231" s="25" t="s">
        <v>371</v>
      </c>
      <c r="B231" s="81" t="s">
        <v>372</v>
      </c>
      <c r="C231" s="22">
        <f>[7]B!$C$2770</f>
        <v>0</v>
      </c>
      <c r="D231" s="22">
        <f>[7]B!$E$2770</f>
        <v>0</v>
      </c>
      <c r="E231" s="129">
        <f>[7]B!$AL$2770</f>
        <v>0</v>
      </c>
      <c r="F231" s="7"/>
      <c r="G231" s="7"/>
      <c r="H231" s="7"/>
      <c r="I231" s="7"/>
      <c r="J231" s="7"/>
      <c r="K231" s="7"/>
      <c r="L231" s="7"/>
    </row>
    <row r="232" spans="1:12" s="3" customFormat="1" ht="15" customHeight="1" x14ac:dyDescent="0.15">
      <c r="A232" s="25" t="s">
        <v>373</v>
      </c>
      <c r="B232" s="81" t="s">
        <v>374</v>
      </c>
      <c r="C232" s="22">
        <f>[7]B!$C$2771</f>
        <v>0</v>
      </c>
      <c r="D232" s="22">
        <f>[7]B!$E$2771</f>
        <v>0</v>
      </c>
      <c r="E232" s="129">
        <f>[7]B!$AL$2771</f>
        <v>0</v>
      </c>
      <c r="F232" s="7"/>
      <c r="G232" s="7"/>
      <c r="H232" s="7"/>
      <c r="I232" s="7"/>
      <c r="J232" s="7"/>
      <c r="K232" s="7"/>
      <c r="L232" s="7"/>
    </row>
    <row r="233" spans="1:12" s="3" customFormat="1" ht="15" customHeight="1" x14ac:dyDescent="0.15">
      <c r="A233" s="25" t="s">
        <v>375</v>
      </c>
      <c r="B233" s="81" t="s">
        <v>376</v>
      </c>
      <c r="C233" s="22">
        <f>[7]B!$C$2772</f>
        <v>0</v>
      </c>
      <c r="D233" s="22">
        <f>[7]B!$E$2772</f>
        <v>0</v>
      </c>
      <c r="E233" s="129">
        <f>[7]B!$AL$2772</f>
        <v>0</v>
      </c>
      <c r="F233" s="7"/>
      <c r="G233" s="7"/>
      <c r="H233" s="7"/>
      <c r="I233" s="7"/>
      <c r="J233" s="7"/>
      <c r="K233" s="7"/>
      <c r="L233" s="7"/>
    </row>
    <row r="234" spans="1:12" s="3" customFormat="1" ht="15" customHeight="1" x14ac:dyDescent="0.15">
      <c r="A234" s="25" t="s">
        <v>377</v>
      </c>
      <c r="B234" s="81" t="s">
        <v>378</v>
      </c>
      <c r="C234" s="22">
        <f>[7]B!$C$2773</f>
        <v>0</v>
      </c>
      <c r="D234" s="22">
        <f>[7]B!$E$2773</f>
        <v>0</v>
      </c>
      <c r="E234" s="129">
        <f>[7]B!$AL$2773</f>
        <v>0</v>
      </c>
      <c r="F234" s="7"/>
      <c r="G234" s="7"/>
      <c r="H234" s="7"/>
      <c r="I234" s="7"/>
      <c r="J234" s="7"/>
      <c r="K234" s="7"/>
      <c r="L234" s="7"/>
    </row>
    <row r="235" spans="1:12" s="3" customFormat="1" ht="15" customHeight="1" x14ac:dyDescent="0.15">
      <c r="A235" s="25" t="s">
        <v>379</v>
      </c>
      <c r="B235" s="81" t="s">
        <v>380</v>
      </c>
      <c r="C235" s="22">
        <f>[7]B!$C$2774</f>
        <v>0</v>
      </c>
      <c r="D235" s="22">
        <f>[7]B!$E$2774</f>
        <v>0</v>
      </c>
      <c r="E235" s="129">
        <f>[7]B!$AL$2774</f>
        <v>0</v>
      </c>
      <c r="F235" s="7"/>
      <c r="G235" s="7"/>
      <c r="H235" s="7"/>
      <c r="I235" s="7"/>
      <c r="J235" s="7"/>
      <c r="K235" s="7"/>
      <c r="L235" s="7"/>
    </row>
    <row r="236" spans="1:12" s="3" customFormat="1" ht="15" customHeight="1" x14ac:dyDescent="0.15">
      <c r="A236" s="25" t="s">
        <v>381</v>
      </c>
      <c r="B236" s="81" t="s">
        <v>382</v>
      </c>
      <c r="C236" s="22">
        <f>[7]B!$C$2775</f>
        <v>0</v>
      </c>
      <c r="D236" s="22">
        <f>[7]B!$E$2775</f>
        <v>0</v>
      </c>
      <c r="E236" s="129">
        <f>[7]B!$AL$2775</f>
        <v>0</v>
      </c>
      <c r="F236" s="7"/>
      <c r="G236" s="7"/>
      <c r="H236" s="7"/>
      <c r="I236" s="7"/>
      <c r="J236" s="7"/>
      <c r="K236" s="7"/>
      <c r="L236" s="7"/>
    </row>
    <row r="237" spans="1:12" s="3" customFormat="1" ht="15" customHeight="1" x14ac:dyDescent="0.15">
      <c r="A237" s="38" t="s">
        <v>383</v>
      </c>
      <c r="B237" s="108" t="s">
        <v>384</v>
      </c>
      <c r="C237" s="151">
        <f>[7]B!$C$2776</f>
        <v>0</v>
      </c>
      <c r="D237" s="151">
        <f>[7]B!$E$2776</f>
        <v>0</v>
      </c>
      <c r="E237" s="129">
        <f>[7]B!$AL$2776</f>
        <v>0</v>
      </c>
      <c r="F237" s="7"/>
      <c r="G237" s="7"/>
      <c r="H237" s="7"/>
      <c r="I237" s="7"/>
      <c r="J237" s="7"/>
      <c r="K237" s="7"/>
      <c r="L237" s="7"/>
    </row>
    <row r="238" spans="1:12" s="3" customFormat="1" ht="15" customHeight="1" x14ac:dyDescent="0.15">
      <c r="A238" s="122"/>
      <c r="B238" s="40" t="s">
        <v>385</v>
      </c>
      <c r="C238" s="172">
        <f>SUM(C239:C244)</f>
        <v>120</v>
      </c>
      <c r="D238" s="172">
        <f>SUM(D239:D244)</f>
        <v>120</v>
      </c>
      <c r="E238" s="164">
        <f>SUM(E239:E244)</f>
        <v>4747200</v>
      </c>
      <c r="F238" s="7"/>
      <c r="G238" s="7"/>
      <c r="H238" s="7"/>
      <c r="I238" s="7"/>
      <c r="J238" s="7"/>
      <c r="K238" s="7"/>
      <c r="L238" s="7"/>
    </row>
    <row r="239" spans="1:12" s="3" customFormat="1" ht="15" customHeight="1" x14ac:dyDescent="0.15">
      <c r="A239" s="20" t="s">
        <v>386</v>
      </c>
      <c r="B239" s="78" t="s">
        <v>387</v>
      </c>
      <c r="C239" s="150">
        <f>[7]B!$C$2777</f>
        <v>0</v>
      </c>
      <c r="D239" s="150">
        <f>[7]B!$E$2777</f>
        <v>0</v>
      </c>
      <c r="E239" s="129">
        <f>[7]B!$AL$2777</f>
        <v>0</v>
      </c>
      <c r="F239" s="7"/>
      <c r="G239" s="7"/>
      <c r="H239" s="7"/>
      <c r="I239" s="7"/>
      <c r="J239" s="7"/>
      <c r="K239" s="7"/>
      <c r="L239" s="7"/>
    </row>
    <row r="240" spans="1:12" s="3" customFormat="1" ht="15" customHeight="1" x14ac:dyDescent="0.15">
      <c r="A240" s="25" t="s">
        <v>388</v>
      </c>
      <c r="B240" s="81" t="s">
        <v>389</v>
      </c>
      <c r="C240" s="22">
        <f>[7]B!$C$2778</f>
        <v>0</v>
      </c>
      <c r="D240" s="22">
        <f>[7]B!$E$2778</f>
        <v>0</v>
      </c>
      <c r="E240" s="129">
        <f>[7]B!$AL$2778</f>
        <v>0</v>
      </c>
      <c r="F240" s="7"/>
      <c r="G240" s="7"/>
      <c r="H240" s="7"/>
      <c r="I240" s="7"/>
      <c r="J240" s="7"/>
      <c r="K240" s="7"/>
      <c r="L240" s="7"/>
    </row>
    <row r="241" spans="1:12" s="3" customFormat="1" ht="15" customHeight="1" x14ac:dyDescent="0.15">
      <c r="A241" s="25" t="s">
        <v>390</v>
      </c>
      <c r="B241" s="81" t="s">
        <v>391</v>
      </c>
      <c r="C241" s="22">
        <f>[7]B!$C$2779</f>
        <v>0</v>
      </c>
      <c r="D241" s="22">
        <f>[7]B!$E$2779</f>
        <v>0</v>
      </c>
      <c r="E241" s="129">
        <f>[7]B!$AL$2779</f>
        <v>0</v>
      </c>
      <c r="F241" s="7"/>
      <c r="G241" s="7"/>
      <c r="H241" s="7"/>
      <c r="I241" s="7"/>
      <c r="J241" s="7"/>
      <c r="K241" s="7"/>
      <c r="L241" s="7"/>
    </row>
    <row r="242" spans="1:12" s="3" customFormat="1" ht="15" customHeight="1" x14ac:dyDescent="0.15">
      <c r="A242" s="25" t="s">
        <v>392</v>
      </c>
      <c r="B242" s="81" t="s">
        <v>393</v>
      </c>
      <c r="C242" s="22">
        <f>[7]B!$C$2780</f>
        <v>0</v>
      </c>
      <c r="D242" s="22">
        <f>[7]B!$E$2780</f>
        <v>0</v>
      </c>
      <c r="E242" s="129">
        <f>[7]B!$AL$2780</f>
        <v>0</v>
      </c>
      <c r="F242" s="7"/>
      <c r="G242" s="7"/>
      <c r="H242" s="7"/>
      <c r="I242" s="7"/>
      <c r="J242" s="7"/>
      <c r="K242" s="7"/>
      <c r="L242" s="7"/>
    </row>
    <row r="243" spans="1:12" s="3" customFormat="1" ht="15" customHeight="1" x14ac:dyDescent="0.15">
      <c r="A243" s="25" t="s">
        <v>394</v>
      </c>
      <c r="B243" s="81" t="s">
        <v>395</v>
      </c>
      <c r="C243" s="22">
        <f>[7]B!$C$2781</f>
        <v>0</v>
      </c>
      <c r="D243" s="22">
        <f>[7]B!$E$2781</f>
        <v>0</v>
      </c>
      <c r="E243" s="129">
        <f>[7]B!$AL$2781</f>
        <v>0</v>
      </c>
      <c r="F243" s="7"/>
      <c r="G243" s="7"/>
      <c r="H243" s="7"/>
      <c r="I243" s="7"/>
      <c r="J243" s="7"/>
      <c r="K243" s="7"/>
      <c r="L243" s="7"/>
    </row>
    <row r="244" spans="1:12" s="3" customFormat="1" ht="15" customHeight="1" x14ac:dyDescent="0.15">
      <c r="A244" s="38" t="s">
        <v>396</v>
      </c>
      <c r="B244" s="108" t="s">
        <v>397</v>
      </c>
      <c r="C244" s="65">
        <f>[7]B!$C$2782</f>
        <v>120</v>
      </c>
      <c r="D244" s="65">
        <f>[7]B!$E$2782</f>
        <v>120</v>
      </c>
      <c r="E244" s="129">
        <f>[7]B!$AL$2782</f>
        <v>4747200</v>
      </c>
      <c r="F244" s="7"/>
      <c r="G244" s="7"/>
      <c r="H244" s="7"/>
      <c r="I244" s="7"/>
      <c r="J244" s="7"/>
      <c r="K244" s="7"/>
      <c r="L244" s="7"/>
    </row>
    <row r="245" spans="1:12" s="3" customFormat="1" ht="15" customHeight="1" x14ac:dyDescent="0.15">
      <c r="A245" s="122"/>
      <c r="B245" s="109" t="s">
        <v>398</v>
      </c>
      <c r="C245" s="172">
        <f>SUM(C246:C252)</f>
        <v>0</v>
      </c>
      <c r="D245" s="172"/>
      <c r="E245" s="164"/>
      <c r="F245" s="7"/>
      <c r="G245" s="7"/>
      <c r="H245" s="7"/>
      <c r="I245" s="7"/>
      <c r="J245" s="7"/>
      <c r="K245" s="7"/>
      <c r="L245" s="7"/>
    </row>
    <row r="246" spans="1:12" s="3" customFormat="1" ht="15" customHeight="1" x14ac:dyDescent="0.15">
      <c r="A246" s="20"/>
      <c r="B246" s="176" t="s">
        <v>399</v>
      </c>
      <c r="C246" s="134">
        <f>[7]B!$C$2785</f>
        <v>0</v>
      </c>
      <c r="D246" s="177"/>
      <c r="E246" s="178"/>
      <c r="F246" s="7"/>
      <c r="G246" s="7"/>
      <c r="H246" s="7"/>
      <c r="I246" s="7"/>
      <c r="J246" s="7"/>
      <c r="K246" s="7"/>
      <c r="L246" s="7"/>
    </row>
    <row r="247" spans="1:12" s="3" customFormat="1" ht="15" customHeight="1" x14ac:dyDescent="0.15">
      <c r="A247" s="25"/>
      <c r="B247" s="179" t="s">
        <v>400</v>
      </c>
      <c r="C247" s="135">
        <f>[7]B!$C$2786</f>
        <v>0</v>
      </c>
      <c r="D247" s="141"/>
      <c r="E247" s="142"/>
      <c r="F247" s="7"/>
      <c r="G247" s="7"/>
      <c r="H247" s="7"/>
      <c r="I247" s="7"/>
      <c r="J247" s="7"/>
      <c r="K247" s="7"/>
      <c r="L247" s="7"/>
    </row>
    <row r="248" spans="1:12" s="3" customFormat="1" ht="15" customHeight="1" x14ac:dyDescent="0.15">
      <c r="A248" s="25"/>
      <c r="B248" s="179" t="s">
        <v>401</v>
      </c>
      <c r="C248" s="135">
        <f>[7]B!$C$2787</f>
        <v>0</v>
      </c>
      <c r="D248" s="141"/>
      <c r="E248" s="142"/>
      <c r="F248" s="7"/>
      <c r="G248" s="7"/>
      <c r="H248" s="7"/>
      <c r="I248" s="7"/>
      <c r="J248" s="7"/>
      <c r="K248" s="7"/>
      <c r="L248" s="7"/>
    </row>
    <row r="249" spans="1:12" s="3" customFormat="1" ht="15" customHeight="1" x14ac:dyDescent="0.15">
      <c r="A249" s="25"/>
      <c r="B249" s="179" t="s">
        <v>402</v>
      </c>
      <c r="C249" s="135">
        <f>[7]B!$C$2788</f>
        <v>0</v>
      </c>
      <c r="D249" s="141"/>
      <c r="E249" s="142"/>
      <c r="F249" s="7"/>
      <c r="G249" s="7"/>
      <c r="H249" s="7"/>
      <c r="I249" s="7"/>
      <c r="J249" s="7"/>
      <c r="K249" s="7"/>
      <c r="L249" s="7"/>
    </row>
    <row r="250" spans="1:12" s="3" customFormat="1" ht="15" customHeight="1" x14ac:dyDescent="0.15">
      <c r="A250" s="25"/>
      <c r="B250" s="179" t="s">
        <v>403</v>
      </c>
      <c r="C250" s="135">
        <f>[7]B!$C$2789</f>
        <v>0</v>
      </c>
      <c r="D250" s="141"/>
      <c r="E250" s="142"/>
      <c r="F250" s="7"/>
      <c r="G250" s="7"/>
      <c r="H250" s="7"/>
      <c r="I250" s="7"/>
      <c r="J250" s="7"/>
      <c r="K250" s="7"/>
      <c r="L250" s="7"/>
    </row>
    <row r="251" spans="1:12" s="3" customFormat="1" ht="15" customHeight="1" x14ac:dyDescent="0.15">
      <c r="A251" s="25"/>
      <c r="B251" s="179" t="s">
        <v>404</v>
      </c>
      <c r="C251" s="135">
        <f>[7]B!$C$2790</f>
        <v>0</v>
      </c>
      <c r="D251" s="141"/>
      <c r="E251" s="142"/>
      <c r="F251" s="7"/>
      <c r="G251" s="7"/>
      <c r="H251" s="7"/>
      <c r="I251" s="7"/>
      <c r="J251" s="7"/>
      <c r="K251" s="7"/>
      <c r="L251" s="7"/>
    </row>
    <row r="252" spans="1:12" s="3" customFormat="1" ht="15" customHeight="1" x14ac:dyDescent="0.15">
      <c r="A252" s="38"/>
      <c r="B252" s="180" t="s">
        <v>405</v>
      </c>
      <c r="C252" s="136">
        <f>[7]B!$C$2791</f>
        <v>0</v>
      </c>
      <c r="D252" s="181"/>
      <c r="E252" s="182"/>
      <c r="F252" s="7"/>
      <c r="G252" s="7"/>
      <c r="H252" s="7"/>
      <c r="I252" s="7"/>
      <c r="J252" s="7"/>
      <c r="K252" s="7"/>
      <c r="L252" s="7"/>
    </row>
    <row r="253" spans="1:12" s="3" customFormat="1" ht="15" customHeight="1" x14ac:dyDescent="0.15">
      <c r="A253" s="122"/>
      <c r="B253" s="183" t="s">
        <v>406</v>
      </c>
      <c r="C253" s="184"/>
      <c r="D253" s="184"/>
      <c r="E253" s="140"/>
      <c r="F253" s="7"/>
      <c r="G253" s="7"/>
      <c r="H253" s="7"/>
      <c r="I253" s="7"/>
      <c r="J253" s="7"/>
      <c r="K253" s="7"/>
      <c r="L253" s="7"/>
    </row>
    <row r="254" spans="1:12" s="3" customFormat="1" ht="15" customHeight="1" x14ac:dyDescent="0.15">
      <c r="A254" s="122"/>
      <c r="B254" s="185" t="s">
        <v>407</v>
      </c>
      <c r="C254" s="139">
        <f>[7]B!$C$2812</f>
        <v>0</v>
      </c>
      <c r="D254" s="139"/>
      <c r="E254" s="164"/>
      <c r="F254" s="7"/>
      <c r="G254" s="7"/>
      <c r="H254" s="7"/>
      <c r="I254" s="7"/>
      <c r="J254" s="7"/>
      <c r="K254" s="7"/>
      <c r="L254" s="7"/>
    </row>
    <row r="255" spans="1:12" s="3" customFormat="1" ht="15" customHeight="1" x14ac:dyDescent="0.15">
      <c r="A255" s="122"/>
      <c r="B255" s="186" t="s">
        <v>104</v>
      </c>
      <c r="C255" s="187">
        <f>SUM(C204+C219+C238+C245+C254)</f>
        <v>120</v>
      </c>
      <c r="D255" s="187">
        <f>SUM(D204+D219+D238+D245+D254)</f>
        <v>120</v>
      </c>
      <c r="E255" s="164">
        <f>SUM(E204+E219+E238+E245,E254)</f>
        <v>4747200</v>
      </c>
      <c r="F255" s="7"/>
      <c r="G255" s="7"/>
      <c r="H255" s="7"/>
      <c r="I255" s="7"/>
      <c r="J255" s="7"/>
      <c r="K255" s="7"/>
      <c r="L255" s="7"/>
    </row>
    <row r="256" spans="1:12" s="3" customFormat="1" ht="24.95" customHeight="1" x14ac:dyDescent="0.15">
      <c r="A256" s="165" t="s">
        <v>408</v>
      </c>
      <c r="B256" s="166"/>
      <c r="C256" s="167"/>
      <c r="D256" s="167"/>
      <c r="E256" s="168"/>
      <c r="F256" s="7"/>
      <c r="G256" s="7"/>
      <c r="H256" s="7"/>
      <c r="I256" s="7"/>
      <c r="J256" s="7"/>
      <c r="K256" s="7"/>
      <c r="L256" s="7"/>
    </row>
    <row r="257" spans="1:22" s="3" customFormat="1" ht="30" customHeight="1" x14ac:dyDescent="0.15">
      <c r="A257" s="13" t="s">
        <v>5</v>
      </c>
      <c r="B257" s="170" t="s">
        <v>409</v>
      </c>
      <c r="C257" s="73" t="s">
        <v>7</v>
      </c>
      <c r="D257" s="159" t="s">
        <v>8</v>
      </c>
      <c r="E257" s="73" t="s">
        <v>9</v>
      </c>
      <c r="F257" s="7"/>
      <c r="G257" s="7"/>
      <c r="H257" s="7"/>
      <c r="I257" s="7"/>
      <c r="J257" s="7"/>
      <c r="K257" s="7"/>
      <c r="L257" s="7"/>
    </row>
    <row r="258" spans="1:22" s="3" customFormat="1" ht="15" customHeight="1" x14ac:dyDescent="0.15">
      <c r="A258" s="20" t="s">
        <v>410</v>
      </c>
      <c r="B258" s="176" t="s">
        <v>411</v>
      </c>
      <c r="C258" s="188">
        <f>[7]B!$C$2814</f>
        <v>5</v>
      </c>
      <c r="D258" s="188">
        <f>[7]B!$E$2814</f>
        <v>5</v>
      </c>
      <c r="E258" s="56">
        <f>[7]B!$AL$2814</f>
        <v>38950</v>
      </c>
      <c r="F258" s="7"/>
      <c r="G258" s="7"/>
      <c r="H258" s="7"/>
      <c r="I258" s="7"/>
      <c r="J258" s="7"/>
      <c r="K258" s="7"/>
      <c r="L258" s="7"/>
    </row>
    <row r="259" spans="1:22" s="3" customFormat="1" ht="15" customHeight="1" x14ac:dyDescent="0.15">
      <c r="A259" s="25" t="s">
        <v>412</v>
      </c>
      <c r="B259" s="179" t="s">
        <v>413</v>
      </c>
      <c r="C259" s="189">
        <f>[7]B!$C$2815</f>
        <v>0</v>
      </c>
      <c r="D259" s="189">
        <f>[7]B!$E$2815</f>
        <v>0</v>
      </c>
      <c r="E259" s="58">
        <f>[7]B!$AL$2815</f>
        <v>0</v>
      </c>
      <c r="F259" s="7"/>
      <c r="G259" s="7"/>
      <c r="H259" s="7"/>
      <c r="I259" s="7"/>
      <c r="J259" s="7"/>
      <c r="K259" s="7"/>
      <c r="L259" s="7"/>
    </row>
    <row r="260" spans="1:22" s="3" customFormat="1" ht="15" customHeight="1" x14ac:dyDescent="0.15">
      <c r="A260" s="25" t="s">
        <v>414</v>
      </c>
      <c r="B260" s="179" t="s">
        <v>415</v>
      </c>
      <c r="C260" s="189">
        <f>[7]B!$C$2816</f>
        <v>0</v>
      </c>
      <c r="D260" s="189">
        <f>[7]B!$E$2816</f>
        <v>0</v>
      </c>
      <c r="E260" s="58">
        <f>[7]B!$AL$2816</f>
        <v>0</v>
      </c>
      <c r="F260" s="7"/>
      <c r="G260" s="7"/>
      <c r="H260" s="7"/>
      <c r="I260" s="7"/>
      <c r="J260" s="7"/>
      <c r="K260" s="7"/>
      <c r="L260" s="7"/>
    </row>
    <row r="261" spans="1:22" s="3" customFormat="1" ht="15" customHeight="1" x14ac:dyDescent="0.15">
      <c r="A261" s="25" t="s">
        <v>416</v>
      </c>
      <c r="B261" s="179" t="s">
        <v>417</v>
      </c>
      <c r="C261" s="189">
        <f>[7]B!$C$2817</f>
        <v>0</v>
      </c>
      <c r="D261" s="189">
        <f>[7]B!$E$2817</f>
        <v>0</v>
      </c>
      <c r="E261" s="58">
        <f>[7]B!$AL$2817</f>
        <v>0</v>
      </c>
      <c r="F261" s="7"/>
      <c r="G261" s="7"/>
      <c r="H261" s="7"/>
      <c r="I261" s="7"/>
      <c r="J261" s="7"/>
      <c r="K261" s="7"/>
      <c r="L261" s="7"/>
    </row>
    <row r="262" spans="1:22" s="3" customFormat="1" ht="15" customHeight="1" x14ac:dyDescent="0.15">
      <c r="A262" s="38" t="s">
        <v>418</v>
      </c>
      <c r="B262" s="180" t="s">
        <v>419</v>
      </c>
      <c r="C262" s="190">
        <f>[7]B!$C$2818</f>
        <v>0</v>
      </c>
      <c r="D262" s="190">
        <f>[7]B!$E$2818</f>
        <v>0</v>
      </c>
      <c r="E262" s="191">
        <f>[7]B!$AL$2818</f>
        <v>0</v>
      </c>
      <c r="F262" s="7"/>
      <c r="G262" s="7"/>
      <c r="H262" s="7"/>
      <c r="I262" s="7"/>
      <c r="J262" s="7"/>
      <c r="K262" s="7"/>
      <c r="L262" s="7"/>
    </row>
    <row r="263" spans="1:22" s="3" customFormat="1" ht="15" customHeight="1" x14ac:dyDescent="0.15">
      <c r="A263" s="122"/>
      <c r="B263" s="192" t="s">
        <v>420</v>
      </c>
      <c r="C263" s="193">
        <f>SUM(C258:C262)</f>
        <v>5</v>
      </c>
      <c r="D263" s="193">
        <f>SUM(D258:D262)</f>
        <v>5</v>
      </c>
      <c r="E263" s="164">
        <f>SUM(E258:E262)</f>
        <v>38950</v>
      </c>
      <c r="F263" s="7"/>
      <c r="G263" s="7"/>
      <c r="H263" s="7"/>
      <c r="I263" s="7"/>
      <c r="J263" s="7"/>
      <c r="K263" s="7"/>
      <c r="L263" s="7"/>
    </row>
    <row r="264" spans="1:22" s="196" customFormat="1" ht="24.95" customHeight="1" x14ac:dyDescent="0.15">
      <c r="A264" s="873" t="s">
        <v>421</v>
      </c>
      <c r="B264" s="873"/>
      <c r="C264" s="194"/>
      <c r="D264" s="194"/>
      <c r="E264" s="195"/>
    </row>
    <row r="265" spans="1:22" s="3" customFormat="1" ht="35.1" customHeight="1" x14ac:dyDescent="0.15">
      <c r="A265" s="13" t="s">
        <v>5</v>
      </c>
      <c r="B265" s="170" t="s">
        <v>422</v>
      </c>
      <c r="C265" s="73" t="s">
        <v>7</v>
      </c>
      <c r="D265" s="159" t="s">
        <v>8</v>
      </c>
      <c r="E265" s="73" t="s">
        <v>9</v>
      </c>
      <c r="F265" s="7"/>
      <c r="G265" s="7"/>
      <c r="H265" s="7"/>
      <c r="I265" s="7"/>
      <c r="J265" s="7"/>
      <c r="K265" s="7"/>
      <c r="L265" s="7"/>
    </row>
    <row r="266" spans="1:22" s="3" customFormat="1" ht="15" customHeight="1" x14ac:dyDescent="0.15">
      <c r="A266" s="20" t="s">
        <v>423</v>
      </c>
      <c r="B266" s="176" t="s">
        <v>424</v>
      </c>
      <c r="C266" s="188">
        <f>[7]B!$C$2598</f>
        <v>186</v>
      </c>
      <c r="D266" s="188">
        <f>[7]B!$E$2598</f>
        <v>186</v>
      </c>
      <c r="E266" s="56">
        <f>[7]B!$AL$2598</f>
        <v>3872520</v>
      </c>
      <c r="F266" s="7"/>
      <c r="G266" s="7"/>
      <c r="H266" s="7"/>
      <c r="I266" s="7"/>
      <c r="J266" s="7"/>
      <c r="K266" s="7"/>
      <c r="L266" s="7"/>
    </row>
    <row r="267" spans="1:22" s="3" customFormat="1" ht="15" customHeight="1" x14ac:dyDescent="0.15">
      <c r="A267" s="25" t="s">
        <v>425</v>
      </c>
      <c r="B267" s="179" t="s">
        <v>426</v>
      </c>
      <c r="C267" s="189">
        <f>[7]B!$C$2599</f>
        <v>252</v>
      </c>
      <c r="D267" s="189">
        <f>[7]B!$E$2599</f>
        <v>252</v>
      </c>
      <c r="E267" s="58">
        <f>[7]B!$AL$2599</f>
        <v>16506000</v>
      </c>
      <c r="F267" s="7"/>
      <c r="G267" s="7"/>
      <c r="H267" s="7"/>
      <c r="I267" s="7"/>
      <c r="J267" s="7"/>
      <c r="K267" s="7"/>
      <c r="L267" s="7"/>
    </row>
    <row r="268" spans="1:22" s="3" customFormat="1" ht="15" customHeight="1" x14ac:dyDescent="0.15">
      <c r="A268" s="25" t="s">
        <v>427</v>
      </c>
      <c r="B268" s="179" t="s">
        <v>428</v>
      </c>
      <c r="C268" s="189">
        <f>[7]B!$C$2600</f>
        <v>0</v>
      </c>
      <c r="D268" s="189">
        <f>[7]B!$E$2600</f>
        <v>0</v>
      </c>
      <c r="E268" s="58">
        <f>[7]B!$AL$2600</f>
        <v>0</v>
      </c>
      <c r="F268" s="7"/>
      <c r="G268" s="7"/>
      <c r="H268" s="7"/>
      <c r="I268" s="7"/>
      <c r="J268" s="7"/>
      <c r="K268" s="7"/>
      <c r="L268" s="7"/>
    </row>
    <row r="269" spans="1:22" s="3" customFormat="1" ht="15" customHeight="1" x14ac:dyDescent="0.15">
      <c r="A269" s="25" t="s">
        <v>429</v>
      </c>
      <c r="B269" s="179" t="s">
        <v>430</v>
      </c>
      <c r="C269" s="189">
        <f>[7]B!$C$2601</f>
        <v>231</v>
      </c>
      <c r="D269" s="189">
        <f>[7]B!$E$2601</f>
        <v>224</v>
      </c>
      <c r="E269" s="58">
        <f>[7]B!$AL$2601</f>
        <v>638400</v>
      </c>
      <c r="F269" s="7"/>
      <c r="G269" s="7"/>
      <c r="H269" s="7"/>
      <c r="I269" s="7"/>
      <c r="J269" s="7"/>
      <c r="K269" s="7"/>
      <c r="L269" s="7"/>
    </row>
    <row r="270" spans="1:22" s="3" customFormat="1" ht="15" customHeight="1" x14ac:dyDescent="0.15">
      <c r="A270" s="25" t="s">
        <v>431</v>
      </c>
      <c r="B270" s="179" t="s">
        <v>432</v>
      </c>
      <c r="C270" s="189">
        <f>[7]B!$C$2602</f>
        <v>0</v>
      </c>
      <c r="D270" s="189">
        <f>[7]B!$E$2602</f>
        <v>0</v>
      </c>
      <c r="E270" s="58">
        <f>[7]B!$AL$2602</f>
        <v>0</v>
      </c>
      <c r="F270" s="7"/>
      <c r="G270" s="7"/>
      <c r="H270" s="7"/>
      <c r="I270" s="7"/>
      <c r="J270" s="7"/>
      <c r="K270" s="7"/>
      <c r="L270" s="7"/>
    </row>
    <row r="271" spans="1:22" s="3" customFormat="1" ht="15" customHeight="1" x14ac:dyDescent="0.15">
      <c r="A271" s="25" t="s">
        <v>433</v>
      </c>
      <c r="B271" s="179" t="s">
        <v>434</v>
      </c>
      <c r="C271" s="189">
        <f>[7]B!$C$2603</f>
        <v>0</v>
      </c>
      <c r="D271" s="189">
        <f>[7]B!$E$2603</f>
        <v>0</v>
      </c>
      <c r="E271" s="58">
        <f>[7]B!$AL$2603</f>
        <v>0</v>
      </c>
      <c r="F271" s="7"/>
      <c r="G271" s="7"/>
      <c r="H271" s="7"/>
      <c r="I271" s="7"/>
      <c r="J271" s="7"/>
      <c r="K271" s="7"/>
      <c r="L271" s="7"/>
      <c r="V271" s="197"/>
    </row>
    <row r="272" spans="1:22" s="3" customFormat="1" ht="15" customHeight="1" x14ac:dyDescent="0.15">
      <c r="A272" s="38" t="s">
        <v>435</v>
      </c>
      <c r="B272" s="180" t="s">
        <v>436</v>
      </c>
      <c r="C272" s="190">
        <f>[7]B!$C$2604</f>
        <v>0</v>
      </c>
      <c r="D272" s="190">
        <f>[7]B!$E$2604</f>
        <v>0</v>
      </c>
      <c r="E272" s="191">
        <f>[7]B!$AL$2604</f>
        <v>0</v>
      </c>
      <c r="F272" s="7"/>
      <c r="G272" s="7"/>
      <c r="H272" s="7"/>
      <c r="I272" s="7"/>
      <c r="J272" s="7"/>
      <c r="K272" s="7"/>
      <c r="L272" s="7"/>
      <c r="V272" s="197"/>
    </row>
    <row r="273" spans="1:22" s="3" customFormat="1" ht="15" customHeight="1" x14ac:dyDescent="0.15">
      <c r="A273" s="122"/>
      <c r="B273" s="192" t="s">
        <v>437</v>
      </c>
      <c r="C273" s="198">
        <f>SUM(C266:C272)</f>
        <v>669</v>
      </c>
      <c r="D273" s="198">
        <f>SUM(D266:D272)</f>
        <v>662</v>
      </c>
      <c r="E273" s="164">
        <f>SUM(E266:E272)</f>
        <v>21016920</v>
      </c>
      <c r="F273" s="7"/>
      <c r="G273" s="7"/>
      <c r="H273" s="7"/>
      <c r="I273" s="7"/>
      <c r="J273" s="7"/>
      <c r="K273" s="7"/>
      <c r="L273" s="7"/>
      <c r="V273" s="197"/>
    </row>
    <row r="274" spans="1:22" s="202" customFormat="1" ht="24.95" customHeight="1" x14ac:dyDescent="0.15">
      <c r="A274" s="866" t="s">
        <v>438</v>
      </c>
      <c r="B274" s="866"/>
      <c r="C274" s="199"/>
      <c r="D274" s="199"/>
      <c r="E274" s="158"/>
      <c r="F274" s="200"/>
      <c r="G274" s="200"/>
      <c r="H274" s="200"/>
      <c r="I274" s="200"/>
      <c r="J274" s="200"/>
      <c r="K274" s="200"/>
      <c r="L274" s="200"/>
      <c r="M274" s="200"/>
      <c r="N274" s="200"/>
      <c r="O274" s="201"/>
      <c r="V274" s="203"/>
    </row>
    <row r="275" spans="1:22" ht="35.1" customHeight="1" x14ac:dyDescent="0.15">
      <c r="A275" s="13" t="s">
        <v>5</v>
      </c>
      <c r="B275" s="13" t="s">
        <v>6</v>
      </c>
      <c r="C275" s="73" t="s">
        <v>7</v>
      </c>
      <c r="D275" s="159" t="s">
        <v>8</v>
      </c>
      <c r="E275" s="73" t="s">
        <v>9</v>
      </c>
      <c r="F275" s="204"/>
      <c r="G275" s="204"/>
      <c r="H275" s="204"/>
      <c r="I275" s="204"/>
      <c r="J275" s="204"/>
      <c r="K275" s="204"/>
      <c r="L275" s="204"/>
      <c r="M275" s="204"/>
      <c r="N275" s="204"/>
      <c r="O275" s="205"/>
      <c r="V275" s="206"/>
    </row>
    <row r="276" spans="1:22" ht="15" customHeight="1" x14ac:dyDescent="0.15">
      <c r="A276" s="20" t="s">
        <v>439</v>
      </c>
      <c r="B276" s="176" t="s">
        <v>440</v>
      </c>
      <c r="C276" s="188">
        <f>[7]B!$C$2273</f>
        <v>70</v>
      </c>
      <c r="D276" s="188">
        <f>[7]B!$E$2273</f>
        <v>65</v>
      </c>
      <c r="E276" s="56">
        <f>[7]B!$AL$2273</f>
        <v>9469850</v>
      </c>
      <c r="F276" s="204"/>
      <c r="G276" s="204"/>
      <c r="H276" s="204"/>
      <c r="I276" s="204"/>
      <c r="J276" s="204"/>
      <c r="K276" s="204"/>
      <c r="L276" s="204"/>
      <c r="M276" s="204"/>
      <c r="N276" s="204"/>
      <c r="O276" s="205"/>
      <c r="V276" s="206"/>
    </row>
    <row r="277" spans="1:22" ht="15" customHeight="1" x14ac:dyDescent="0.15">
      <c r="A277" s="38" t="s">
        <v>441</v>
      </c>
      <c r="B277" s="180" t="s">
        <v>442</v>
      </c>
      <c r="C277" s="190">
        <f>[7]B!$C$2274</f>
        <v>3</v>
      </c>
      <c r="D277" s="190">
        <f>[7]B!$E$2274</f>
        <v>1</v>
      </c>
      <c r="E277" s="191">
        <f>[7]B!$AL$2274</f>
        <v>153280</v>
      </c>
      <c r="F277" s="204"/>
      <c r="G277" s="204"/>
      <c r="H277" s="204"/>
      <c r="I277" s="204"/>
      <c r="J277" s="204"/>
      <c r="K277" s="204"/>
      <c r="L277" s="204"/>
      <c r="M277" s="204"/>
      <c r="N277" s="204"/>
      <c r="O277" s="205"/>
      <c r="V277" s="206"/>
    </row>
    <row r="278" spans="1:22" ht="15" customHeight="1" x14ac:dyDescent="0.15">
      <c r="A278" s="143">
        <v>2004003</v>
      </c>
      <c r="B278" s="180" t="s">
        <v>443</v>
      </c>
      <c r="C278" s="207">
        <f>[7]B!C2278</f>
        <v>0</v>
      </c>
      <c r="D278" s="181"/>
      <c r="E278" s="70"/>
      <c r="F278" s="204"/>
      <c r="G278" s="204"/>
      <c r="H278" s="204"/>
      <c r="I278" s="204"/>
      <c r="J278" s="204"/>
      <c r="K278" s="204"/>
      <c r="L278" s="204"/>
      <c r="M278" s="204"/>
      <c r="N278" s="204"/>
      <c r="O278" s="205"/>
      <c r="V278" s="206"/>
    </row>
    <row r="279" spans="1:22" ht="15" customHeight="1" x14ac:dyDescent="0.15">
      <c r="A279" s="122"/>
      <c r="B279" s="192" t="s">
        <v>444</v>
      </c>
      <c r="C279" s="193">
        <f>SUM(C276:C277)</f>
        <v>73</v>
      </c>
      <c r="D279" s="193">
        <f>SUM(D276:D277)</f>
        <v>66</v>
      </c>
      <c r="E279" s="164">
        <f>SUM(E276:E277)</f>
        <v>9623130</v>
      </c>
      <c r="F279" s="204"/>
      <c r="G279" s="204"/>
      <c r="H279" s="204"/>
      <c r="I279" s="204"/>
      <c r="J279" s="204"/>
      <c r="K279" s="204"/>
      <c r="L279" s="204"/>
      <c r="M279" s="204"/>
      <c r="N279" s="204"/>
      <c r="O279" s="205"/>
      <c r="V279" s="206"/>
    </row>
    <row r="280" spans="1:22" s="202" customFormat="1" ht="24.95" customHeight="1" x14ac:dyDescent="0.15">
      <c r="A280" s="866" t="s">
        <v>445</v>
      </c>
      <c r="B280" s="866"/>
      <c r="C280" s="208"/>
      <c r="D280" s="208"/>
      <c r="E280" s="158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1"/>
      <c r="V280" s="209"/>
    </row>
    <row r="281" spans="1:22" ht="35.1" customHeight="1" x14ac:dyDescent="0.15">
      <c r="A281" s="13"/>
      <c r="B281" s="13" t="s">
        <v>446</v>
      </c>
      <c r="C281" s="73" t="s">
        <v>7</v>
      </c>
      <c r="D281" s="159" t="s">
        <v>8</v>
      </c>
      <c r="E281" s="14" t="s">
        <v>9</v>
      </c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5"/>
    </row>
    <row r="282" spans="1:22" ht="15" customHeight="1" x14ac:dyDescent="0.15">
      <c r="A282" s="20" t="s">
        <v>447</v>
      </c>
      <c r="B282" s="176" t="s">
        <v>448</v>
      </c>
      <c r="C282" s="134">
        <f>[7]B!$C$2625</f>
        <v>1392</v>
      </c>
      <c r="D282" s="134">
        <f>[7]B!$E$2625</f>
        <v>1392</v>
      </c>
      <c r="E282" s="56">
        <f>[7]B!$AL$2625</f>
        <v>6669260</v>
      </c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5"/>
    </row>
    <row r="283" spans="1:22" ht="15" customHeight="1" x14ac:dyDescent="0.15">
      <c r="A283" s="25" t="s">
        <v>449</v>
      </c>
      <c r="B283" s="179" t="s">
        <v>450</v>
      </c>
      <c r="C283" s="135">
        <f>[7]B!C2662+[7]B!C2684+[7]B!C2685</f>
        <v>341</v>
      </c>
      <c r="D283" s="135">
        <f>[7]B!E2651+[7]B!E2684+[7]B!E2685</f>
        <v>339</v>
      </c>
      <c r="E283" s="58">
        <f>[7]B!$AL$2651+[7]B!AL2684+[7]B!AL2685</f>
        <v>9868400</v>
      </c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5"/>
    </row>
    <row r="284" spans="1:22" ht="15" customHeight="1" x14ac:dyDescent="0.15">
      <c r="A284" s="25" t="s">
        <v>451</v>
      </c>
      <c r="B284" s="179" t="s">
        <v>452</v>
      </c>
      <c r="C284" s="135">
        <f>[7]B!$C$2688</f>
        <v>67</v>
      </c>
      <c r="D284" s="135">
        <f>[7]B!$H$2688</f>
        <v>66</v>
      </c>
      <c r="E284" s="58">
        <f>[7]B!$AL$2688</f>
        <v>2663380</v>
      </c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5"/>
    </row>
    <row r="285" spans="1:22" ht="15" customHeight="1" x14ac:dyDescent="0.15">
      <c r="A285" s="38"/>
      <c r="B285" s="180" t="s">
        <v>453</v>
      </c>
      <c r="C285" s="136">
        <f>[7]B!$C$2738</f>
        <v>23</v>
      </c>
      <c r="D285" s="181"/>
      <c r="E285" s="70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5"/>
    </row>
    <row r="286" spans="1:22" ht="15" customHeight="1" x14ac:dyDescent="0.15">
      <c r="A286" s="122"/>
      <c r="B286" s="192" t="s">
        <v>454</v>
      </c>
      <c r="C286" s="210">
        <f>SUM(C282:C285)</f>
        <v>1823</v>
      </c>
      <c r="D286" s="210">
        <f>SUM(D282:D285)</f>
        <v>1797</v>
      </c>
      <c r="E286" s="211">
        <f>SUM(E282:E285)</f>
        <v>19201040</v>
      </c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5"/>
    </row>
    <row r="287" spans="1:22" ht="15" customHeight="1" x14ac:dyDescent="0.15">
      <c r="A287" s="867" t="s">
        <v>455</v>
      </c>
      <c r="B287" s="867"/>
      <c r="C287" s="212"/>
      <c r="D287" s="212"/>
      <c r="E287" s="213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5"/>
    </row>
    <row r="288" spans="1:22" ht="32.25" customHeight="1" x14ac:dyDescent="0.15">
      <c r="A288" s="13" t="s">
        <v>5</v>
      </c>
      <c r="B288" s="13" t="s">
        <v>6</v>
      </c>
      <c r="C288" s="73" t="s">
        <v>7</v>
      </c>
      <c r="D288" s="159" t="s">
        <v>8</v>
      </c>
      <c r="E288" s="73" t="s">
        <v>9</v>
      </c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5"/>
    </row>
    <row r="289" spans="1:17" ht="15" customHeight="1" x14ac:dyDescent="0.2">
      <c r="A289" s="20">
        <v>1901023</v>
      </c>
      <c r="B289" s="176" t="s">
        <v>456</v>
      </c>
      <c r="C289" s="134">
        <f>[7]B!$C$2101</f>
        <v>0</v>
      </c>
      <c r="D289" s="134">
        <f>[7]B!$E$2101</f>
        <v>0</v>
      </c>
      <c r="E289" s="214">
        <f>[7]B!$AL$2101</f>
        <v>0</v>
      </c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5"/>
    </row>
    <row r="290" spans="1:17" ht="15" customHeight="1" x14ac:dyDescent="0.2">
      <c r="A290" s="25">
        <v>1901024</v>
      </c>
      <c r="B290" s="179" t="s">
        <v>457</v>
      </c>
      <c r="C290" s="135">
        <f>[7]B!$C$2102</f>
        <v>0</v>
      </c>
      <c r="D290" s="135">
        <f>[7]B!$E$2102</f>
        <v>0</v>
      </c>
      <c r="E290" s="215">
        <f>[7]B!$AL$2102</f>
        <v>0</v>
      </c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5"/>
    </row>
    <row r="291" spans="1:17" ht="15" customHeight="1" x14ac:dyDescent="0.2">
      <c r="A291" s="25" t="s">
        <v>458</v>
      </c>
      <c r="B291" s="179" t="s">
        <v>459</v>
      </c>
      <c r="C291" s="135">
        <f>[7]B!$C$2103</f>
        <v>0</v>
      </c>
      <c r="D291" s="135">
        <f>[7]B!$E$2103</f>
        <v>0</v>
      </c>
      <c r="E291" s="215">
        <f>[7]B!$AL$2103</f>
        <v>0</v>
      </c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5"/>
    </row>
    <row r="292" spans="1:17" ht="15" customHeight="1" x14ac:dyDescent="0.2">
      <c r="A292" s="25" t="s">
        <v>460</v>
      </c>
      <c r="B292" s="179" t="s">
        <v>461</v>
      </c>
      <c r="C292" s="135">
        <f>[7]B!$C$2104</f>
        <v>0</v>
      </c>
      <c r="D292" s="135">
        <f>[7]B!$E$2104</f>
        <v>0</v>
      </c>
      <c r="E292" s="215">
        <f>[7]B!$AL$2104</f>
        <v>0</v>
      </c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5"/>
    </row>
    <row r="293" spans="1:17" ht="15" customHeight="1" x14ac:dyDescent="0.2">
      <c r="A293" s="25">
        <v>1901126</v>
      </c>
      <c r="B293" s="179" t="s">
        <v>462</v>
      </c>
      <c r="C293" s="135">
        <f>[7]B!$C$2105</f>
        <v>0</v>
      </c>
      <c r="D293" s="135">
        <f>[7]B!$E$2105</f>
        <v>0</v>
      </c>
      <c r="E293" s="215">
        <f>[7]B!$AL$2105</f>
        <v>0</v>
      </c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5"/>
    </row>
    <row r="294" spans="1:17" ht="15" customHeight="1" x14ac:dyDescent="0.2">
      <c r="A294" s="25" t="s">
        <v>463</v>
      </c>
      <c r="B294" s="179" t="s">
        <v>464</v>
      </c>
      <c r="C294" s="135">
        <f>[7]B!$C$2106</f>
        <v>0</v>
      </c>
      <c r="D294" s="135">
        <f>[7]B!$E$2106</f>
        <v>0</v>
      </c>
      <c r="E294" s="215">
        <f>[7]B!$AL$2106</f>
        <v>0</v>
      </c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5"/>
    </row>
    <row r="295" spans="1:17" ht="15" customHeight="1" x14ac:dyDescent="0.2">
      <c r="A295" s="25" t="s">
        <v>465</v>
      </c>
      <c r="B295" s="179" t="s">
        <v>466</v>
      </c>
      <c r="C295" s="135">
        <f>[7]B!$C$2107</f>
        <v>0</v>
      </c>
      <c r="D295" s="135">
        <f>[7]B!$E$2107</f>
        <v>0</v>
      </c>
      <c r="E295" s="215">
        <f>[7]B!$AL$2107</f>
        <v>0</v>
      </c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5"/>
    </row>
    <row r="296" spans="1:17" ht="15" customHeight="1" x14ac:dyDescent="0.2">
      <c r="A296" s="38">
        <v>1901029</v>
      </c>
      <c r="B296" s="180" t="s">
        <v>467</v>
      </c>
      <c r="C296" s="136">
        <f>[7]B!$C$2108</f>
        <v>0</v>
      </c>
      <c r="D296" s="136">
        <f>[7]B!$E$2108</f>
        <v>0</v>
      </c>
      <c r="E296" s="216">
        <f>[7]B!$AL$2108</f>
        <v>0</v>
      </c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5"/>
    </row>
    <row r="297" spans="1:17" ht="15" customHeight="1" x14ac:dyDescent="0.15">
      <c r="A297" s="143"/>
      <c r="B297" s="217" t="s">
        <v>468</v>
      </c>
      <c r="C297" s="218">
        <f>SUM(C289:C296)</f>
        <v>0</v>
      </c>
      <c r="D297" s="218">
        <f>SUM(D289:D296)</f>
        <v>0</v>
      </c>
      <c r="E297" s="211">
        <f>SUM(E289:E296)</f>
        <v>0</v>
      </c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5"/>
    </row>
    <row r="298" spans="1:17" ht="15" customHeight="1" x14ac:dyDescent="0.15">
      <c r="A298" s="219"/>
      <c r="B298" s="220"/>
      <c r="C298" s="212"/>
      <c r="D298" s="212"/>
      <c r="E298" s="213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5"/>
    </row>
    <row r="299" spans="1:17" s="196" customFormat="1" ht="24.95" customHeight="1" x14ac:dyDescent="0.15">
      <c r="A299" s="866" t="s">
        <v>469</v>
      </c>
      <c r="B299" s="866"/>
      <c r="C299" s="199"/>
      <c r="D299" s="199"/>
      <c r="E299" s="158"/>
    </row>
    <row r="300" spans="1:17" s="3" customFormat="1" ht="35.1" customHeight="1" x14ac:dyDescent="0.15">
      <c r="A300" s="13" t="s">
        <v>5</v>
      </c>
      <c r="B300" s="13" t="s">
        <v>6</v>
      </c>
      <c r="C300" s="73" t="s">
        <v>7</v>
      </c>
      <c r="D300" s="159" t="s">
        <v>8</v>
      </c>
      <c r="E300" s="73" t="s">
        <v>9</v>
      </c>
      <c r="F300" s="7"/>
      <c r="G300" s="7"/>
      <c r="H300" s="7"/>
      <c r="I300" s="7"/>
      <c r="J300" s="7"/>
      <c r="K300" s="7"/>
      <c r="L300" s="7"/>
      <c r="M300" s="7"/>
      <c r="N300" s="7"/>
    </row>
    <row r="301" spans="1:17" s="3" customFormat="1" ht="15" customHeight="1" x14ac:dyDescent="0.15">
      <c r="A301" s="20"/>
      <c r="B301" s="176" t="s">
        <v>470</v>
      </c>
      <c r="C301" s="150">
        <f>[7]B!$C$102</f>
        <v>0</v>
      </c>
      <c r="D301" s="221"/>
      <c r="E301" s="222"/>
      <c r="F301" s="7"/>
      <c r="G301" s="7"/>
      <c r="H301" s="7"/>
      <c r="I301" s="7"/>
      <c r="J301" s="7"/>
      <c r="K301" s="7"/>
      <c r="L301" s="7"/>
      <c r="M301" s="7"/>
      <c r="N301" s="7"/>
    </row>
    <row r="302" spans="1:17" s="3" customFormat="1" ht="15" customHeight="1" x14ac:dyDescent="0.15">
      <c r="A302" s="25"/>
      <c r="B302" s="179" t="s">
        <v>471</v>
      </c>
      <c r="C302" s="22">
        <f>[7]B!$C$103</f>
        <v>0</v>
      </c>
      <c r="D302" s="34"/>
      <c r="E302" s="68"/>
      <c r="F302" s="7"/>
      <c r="G302" s="7"/>
      <c r="H302" s="7"/>
      <c r="I302" s="7"/>
      <c r="J302" s="7"/>
      <c r="K302" s="7"/>
      <c r="L302" s="7"/>
      <c r="M302" s="7"/>
      <c r="N302" s="7"/>
    </row>
    <row r="303" spans="1:17" s="3" customFormat="1" ht="15" customHeight="1" x14ac:dyDescent="0.15">
      <c r="A303" s="25"/>
      <c r="B303" s="179" t="s">
        <v>472</v>
      </c>
      <c r="C303" s="22">
        <f>[7]B!$C$104</f>
        <v>0</v>
      </c>
      <c r="D303" s="34"/>
      <c r="E303" s="68"/>
      <c r="F303" s="7"/>
      <c r="G303" s="7"/>
      <c r="H303" s="7"/>
      <c r="I303" s="7"/>
      <c r="J303" s="7"/>
      <c r="K303" s="7"/>
      <c r="L303" s="7"/>
      <c r="M303" s="7"/>
      <c r="N303" s="7"/>
    </row>
    <row r="304" spans="1:17" s="3" customFormat="1" ht="15" customHeight="1" x14ac:dyDescent="0.15">
      <c r="A304" s="25"/>
      <c r="B304" s="179" t="s">
        <v>473</v>
      </c>
      <c r="C304" s="22">
        <f>[7]B!$C$105</f>
        <v>0</v>
      </c>
      <c r="D304" s="34"/>
      <c r="E304" s="68"/>
      <c r="F304" s="7"/>
      <c r="G304" s="7"/>
      <c r="H304" s="7"/>
      <c r="I304" s="7"/>
      <c r="J304" s="7"/>
      <c r="K304" s="7"/>
      <c r="L304" s="7"/>
      <c r="M304" s="7"/>
      <c r="N304" s="7"/>
    </row>
    <row r="305" spans="1:14" s="3" customFormat="1" ht="15" customHeight="1" x14ac:dyDescent="0.15">
      <c r="A305" s="25"/>
      <c r="B305" s="179" t="s">
        <v>474</v>
      </c>
      <c r="C305" s="22">
        <f>[7]B!$C$106</f>
        <v>0</v>
      </c>
      <c r="D305" s="34"/>
      <c r="E305" s="68"/>
      <c r="F305" s="7"/>
      <c r="G305" s="7"/>
      <c r="H305" s="7"/>
      <c r="I305" s="7"/>
      <c r="J305" s="7"/>
      <c r="K305" s="7"/>
      <c r="L305" s="7"/>
      <c r="M305" s="7"/>
      <c r="N305" s="7"/>
    </row>
    <row r="306" spans="1:14" s="3" customFormat="1" ht="15" customHeight="1" x14ac:dyDescent="0.15">
      <c r="A306" s="25"/>
      <c r="B306" s="179" t="s">
        <v>475</v>
      </c>
      <c r="C306" s="22">
        <f>[7]B!$C$107</f>
        <v>0</v>
      </c>
      <c r="D306" s="34"/>
      <c r="E306" s="68"/>
      <c r="F306" s="7"/>
      <c r="G306" s="7"/>
      <c r="H306" s="7"/>
      <c r="I306" s="7"/>
      <c r="J306" s="7"/>
      <c r="K306" s="7"/>
      <c r="L306" s="7"/>
      <c r="M306" s="7"/>
      <c r="N306" s="7"/>
    </row>
    <row r="307" spans="1:14" s="3" customFormat="1" ht="15" customHeight="1" x14ac:dyDescent="0.15">
      <c r="A307" s="25"/>
      <c r="B307" s="179" t="s">
        <v>476</v>
      </c>
      <c r="C307" s="22">
        <f>[7]B!$C$108</f>
        <v>0</v>
      </c>
      <c r="D307" s="34"/>
      <c r="E307" s="68"/>
      <c r="F307" s="7"/>
      <c r="G307" s="7"/>
      <c r="H307" s="7"/>
      <c r="I307" s="7"/>
      <c r="J307" s="7"/>
      <c r="K307" s="7"/>
      <c r="L307" s="7"/>
      <c r="M307" s="7"/>
      <c r="N307" s="7"/>
    </row>
    <row r="308" spans="1:14" s="3" customFormat="1" ht="15" customHeight="1" x14ac:dyDescent="0.15">
      <c r="A308" s="25"/>
      <c r="B308" s="179" t="s">
        <v>477</v>
      </c>
      <c r="C308" s="22">
        <f>[7]B!$C$109</f>
        <v>0</v>
      </c>
      <c r="D308" s="34"/>
      <c r="E308" s="68"/>
      <c r="F308" s="7"/>
      <c r="G308" s="7"/>
      <c r="H308" s="7"/>
      <c r="I308" s="7"/>
      <c r="J308" s="7"/>
      <c r="K308" s="7"/>
      <c r="L308" s="7"/>
      <c r="M308" s="7"/>
      <c r="N308" s="7"/>
    </row>
    <row r="309" spans="1:14" s="3" customFormat="1" ht="15" customHeight="1" x14ac:dyDescent="0.15">
      <c r="A309" s="25"/>
      <c r="B309" s="179" t="s">
        <v>478</v>
      </c>
      <c r="C309" s="22">
        <f>[7]B!$C$110</f>
        <v>0</v>
      </c>
      <c r="D309" s="34"/>
      <c r="E309" s="68"/>
      <c r="F309" s="7"/>
      <c r="G309" s="7"/>
      <c r="H309" s="7"/>
      <c r="I309" s="7"/>
      <c r="J309" s="7"/>
      <c r="K309" s="7"/>
      <c r="L309" s="7"/>
      <c r="M309" s="7"/>
      <c r="N309" s="7"/>
    </row>
    <row r="310" spans="1:14" s="3" customFormat="1" ht="15" customHeight="1" x14ac:dyDescent="0.15">
      <c r="A310" s="25"/>
      <c r="B310" s="179" t="s">
        <v>479</v>
      </c>
      <c r="C310" s="22">
        <f>[7]B!$C$111</f>
        <v>0</v>
      </c>
      <c r="D310" s="34"/>
      <c r="E310" s="68"/>
      <c r="F310" s="7"/>
      <c r="G310" s="7"/>
      <c r="H310" s="7"/>
      <c r="I310" s="7"/>
      <c r="J310" s="7"/>
      <c r="K310" s="7"/>
      <c r="L310" s="7"/>
      <c r="M310" s="7"/>
      <c r="N310" s="7"/>
    </row>
    <row r="311" spans="1:14" s="3" customFormat="1" ht="15" customHeight="1" x14ac:dyDescent="0.15">
      <c r="A311" s="25">
        <v>1802100</v>
      </c>
      <c r="B311" s="179" t="s">
        <v>480</v>
      </c>
      <c r="C311" s="22">
        <f>[7]B!$C$1988</f>
        <v>0</v>
      </c>
      <c r="D311" s="34"/>
      <c r="E311" s="68"/>
      <c r="F311" s="7"/>
      <c r="G311" s="7"/>
      <c r="H311" s="7"/>
      <c r="I311" s="7"/>
      <c r="J311" s="7"/>
      <c r="K311" s="7"/>
      <c r="L311" s="7"/>
      <c r="M311" s="7"/>
      <c r="N311" s="7"/>
    </row>
    <row r="312" spans="1:14" s="3" customFormat="1" ht="15" customHeight="1" x14ac:dyDescent="0.15">
      <c r="A312" s="25"/>
      <c r="B312" s="179" t="s">
        <v>481</v>
      </c>
      <c r="C312" s="22">
        <f>[7]B!$C$1790</f>
        <v>0</v>
      </c>
      <c r="D312" s="34"/>
      <c r="E312" s="68"/>
      <c r="F312" s="7"/>
      <c r="G312" s="7"/>
      <c r="H312" s="7"/>
      <c r="I312" s="7"/>
      <c r="J312" s="7"/>
      <c r="K312" s="7"/>
      <c r="L312" s="7"/>
      <c r="M312" s="7"/>
      <c r="N312" s="7"/>
    </row>
    <row r="313" spans="1:14" s="3" customFormat="1" ht="15" customHeight="1" x14ac:dyDescent="0.15">
      <c r="A313" s="25">
        <v>1902003</v>
      </c>
      <c r="B313" s="179" t="s">
        <v>482</v>
      </c>
      <c r="C313" s="22">
        <f>[7]B!$C$2113</f>
        <v>0</v>
      </c>
      <c r="D313" s="34"/>
      <c r="E313" s="68"/>
      <c r="F313" s="7"/>
      <c r="G313" s="7"/>
      <c r="H313" s="7"/>
      <c r="I313" s="7"/>
      <c r="J313" s="7"/>
      <c r="K313" s="7"/>
      <c r="L313" s="7"/>
      <c r="M313" s="7"/>
      <c r="N313" s="7"/>
    </row>
    <row r="314" spans="1:14" s="3" customFormat="1" ht="15" customHeight="1" x14ac:dyDescent="0.15">
      <c r="A314" s="38"/>
      <c r="B314" s="180" t="s">
        <v>483</v>
      </c>
      <c r="C314" s="151">
        <f>[7]B!$C$112</f>
        <v>0</v>
      </c>
      <c r="D314" s="223"/>
      <c r="E314" s="70"/>
      <c r="F314" s="7"/>
      <c r="G314" s="7"/>
      <c r="H314" s="7"/>
      <c r="I314" s="7"/>
      <c r="J314" s="7"/>
      <c r="K314" s="7"/>
      <c r="L314" s="7"/>
      <c r="M314" s="7"/>
      <c r="N314" s="7"/>
    </row>
    <row r="315" spans="1:14" s="3" customFormat="1" ht="15" customHeight="1" x14ac:dyDescent="0.15">
      <c r="A315" s="122"/>
      <c r="B315" s="192" t="s">
        <v>484</v>
      </c>
      <c r="C315" s="224">
        <f>SUM(C301:C314)</f>
        <v>0</v>
      </c>
      <c r="D315" s="224"/>
      <c r="E315" s="211"/>
      <c r="F315" s="7"/>
      <c r="G315" s="7"/>
      <c r="H315" s="7"/>
      <c r="I315" s="7"/>
      <c r="J315" s="7"/>
      <c r="K315" s="7"/>
      <c r="L315" s="7"/>
      <c r="M315" s="7"/>
      <c r="N315" s="7"/>
    </row>
    <row r="316" spans="1:14" s="106" customFormat="1" ht="24.95" customHeight="1" x14ac:dyDescent="0.15">
      <c r="A316" s="225" t="s">
        <v>485</v>
      </c>
      <c r="B316" s="226"/>
      <c r="C316" s="227"/>
      <c r="D316" s="227"/>
      <c r="E316" s="228"/>
    </row>
    <row r="317" spans="1:14" s="106" customFormat="1" ht="35.1" customHeight="1" x14ac:dyDescent="0.15">
      <c r="A317" s="13" t="s">
        <v>5</v>
      </c>
      <c r="B317" s="13" t="s">
        <v>6</v>
      </c>
      <c r="C317" s="73" t="s">
        <v>7</v>
      </c>
      <c r="D317" s="159" t="s">
        <v>8</v>
      </c>
      <c r="E317" s="73" t="s">
        <v>9</v>
      </c>
    </row>
    <row r="318" spans="1:14" s="106" customFormat="1" ht="15" customHeight="1" x14ac:dyDescent="0.15">
      <c r="A318" s="20" t="s">
        <v>486</v>
      </c>
      <c r="B318" s="176" t="s">
        <v>487</v>
      </c>
      <c r="C318" s="229">
        <f>[7]B!$C$2741</f>
        <v>202</v>
      </c>
      <c r="D318" s="229">
        <f>[7]B!$E$2741</f>
        <v>202</v>
      </c>
      <c r="E318" s="56">
        <f>[7]B!$AL$2741</f>
        <v>4407640</v>
      </c>
    </row>
    <row r="319" spans="1:14" s="106" customFormat="1" ht="15" customHeight="1" x14ac:dyDescent="0.15">
      <c r="A319" s="38" t="s">
        <v>488</v>
      </c>
      <c r="B319" s="180" t="s">
        <v>489</v>
      </c>
      <c r="C319" s="230">
        <f>[7]B!$C$2742</f>
        <v>0</v>
      </c>
      <c r="D319" s="230">
        <f>[7]B!$E$2742</f>
        <v>0</v>
      </c>
      <c r="E319" s="191">
        <f>[7]B!$AL$2742</f>
        <v>0</v>
      </c>
    </row>
    <row r="320" spans="1:14" s="106" customFormat="1" ht="15" customHeight="1" x14ac:dyDescent="0.15">
      <c r="A320" s="122"/>
      <c r="B320" s="180" t="s">
        <v>490</v>
      </c>
      <c r="C320" s="88">
        <f>SUM(C318:C319)</f>
        <v>202</v>
      </c>
      <c r="D320" s="88">
        <f>SUM(D318:D319)</f>
        <v>202</v>
      </c>
      <c r="E320" s="211">
        <f>SUM(E318:E319)</f>
        <v>4407640</v>
      </c>
    </row>
    <row r="321" spans="1:20" s="106" customFormat="1" ht="24.95" customHeight="1" x14ac:dyDescent="0.15">
      <c r="A321" s="165" t="s">
        <v>491</v>
      </c>
      <c r="B321" s="156"/>
      <c r="C321" s="208"/>
      <c r="D321" s="208"/>
      <c r="E321" s="158"/>
    </row>
    <row r="322" spans="1:20" s="106" customFormat="1" ht="35.1" customHeight="1" x14ac:dyDescent="0.15">
      <c r="A322" s="13" t="s">
        <v>5</v>
      </c>
      <c r="B322" s="170" t="s">
        <v>6</v>
      </c>
      <c r="C322" s="231" t="s">
        <v>492</v>
      </c>
      <c r="D322" s="159" t="s">
        <v>8</v>
      </c>
      <c r="E322" s="73" t="s">
        <v>9</v>
      </c>
    </row>
    <row r="323" spans="1:20" s="106" customFormat="1" ht="15" customHeight="1" x14ac:dyDescent="0.15">
      <c r="A323" s="232" t="s">
        <v>493</v>
      </c>
      <c r="B323" s="192" t="s">
        <v>494</v>
      </c>
      <c r="C323" s="233">
        <f>[7]B!$C$946</f>
        <v>531</v>
      </c>
      <c r="D323" s="233">
        <f>[7]B!$E$946</f>
        <v>531</v>
      </c>
      <c r="E323" s="234">
        <f>[7]B!$AL$946</f>
        <v>5182270</v>
      </c>
    </row>
    <row r="324" spans="1:20" s="3" customFormat="1" ht="25.5" customHeight="1" x14ac:dyDescent="0.15">
      <c r="A324" s="9" t="s">
        <v>495</v>
      </c>
      <c r="B324" s="235"/>
      <c r="C324" s="106"/>
      <c r="D324" s="106"/>
      <c r="E324" s="106"/>
      <c r="F324" s="7"/>
      <c r="G324" s="7"/>
      <c r="H324" s="7"/>
      <c r="I324" s="7"/>
      <c r="J324" s="7"/>
      <c r="K324" s="7"/>
      <c r="L324" s="7"/>
      <c r="M324" s="7"/>
      <c r="N324" s="7"/>
    </row>
    <row r="325" spans="1:20" ht="24.95" customHeight="1" x14ac:dyDescent="0.15">
      <c r="A325" s="12" t="s">
        <v>496</v>
      </c>
    </row>
    <row r="326" spans="1:20" ht="24" customHeight="1" x14ac:dyDescent="0.15">
      <c r="A326" s="797" t="s">
        <v>106</v>
      </c>
      <c r="B326" s="855"/>
      <c r="C326" s="692" t="s">
        <v>0</v>
      </c>
      <c r="D326" s="771" t="s">
        <v>497</v>
      </c>
      <c r="E326" s="772"/>
      <c r="F326" s="772"/>
      <c r="G326" s="772"/>
      <c r="H326" s="780" t="s">
        <v>498</v>
      </c>
      <c r="I326" s="781"/>
      <c r="J326" s="782"/>
      <c r="K326" s="863" t="s">
        <v>499</v>
      </c>
      <c r="L326" s="864"/>
      <c r="M326" s="865"/>
      <c r="N326" s="785" t="s">
        <v>500</v>
      </c>
      <c r="O326" s="788" t="s">
        <v>501</v>
      </c>
      <c r="P326" s="789"/>
      <c r="Q326" s="751" t="s">
        <v>502</v>
      </c>
    </row>
    <row r="327" spans="1:20" ht="18" customHeight="1" x14ac:dyDescent="0.15">
      <c r="A327" s="819"/>
      <c r="B327" s="856"/>
      <c r="C327" s="693"/>
      <c r="D327" s="754" t="s">
        <v>503</v>
      </c>
      <c r="E327" s="827" t="s">
        <v>504</v>
      </c>
      <c r="F327" s="828"/>
      <c r="G327" s="757" t="s">
        <v>505</v>
      </c>
      <c r="H327" s="759" t="s">
        <v>506</v>
      </c>
      <c r="I327" s="761" t="s">
        <v>507</v>
      </c>
      <c r="J327" s="773" t="s">
        <v>508</v>
      </c>
      <c r="K327" s="775" t="s">
        <v>509</v>
      </c>
      <c r="L327" s="776" t="s">
        <v>510</v>
      </c>
      <c r="M327" s="777" t="s">
        <v>511</v>
      </c>
      <c r="N327" s="786"/>
      <c r="O327" s="778" t="s">
        <v>512</v>
      </c>
      <c r="P327" s="779" t="s">
        <v>513</v>
      </c>
      <c r="Q327" s="752"/>
      <c r="R327" s="236"/>
    </row>
    <row r="328" spans="1:20" ht="18" customHeight="1" x14ac:dyDescent="0.15">
      <c r="A328" s="799"/>
      <c r="B328" s="857"/>
      <c r="C328" s="770"/>
      <c r="D328" s="755"/>
      <c r="E328" s="237" t="s">
        <v>514</v>
      </c>
      <c r="F328" s="238" t="s">
        <v>515</v>
      </c>
      <c r="G328" s="758"/>
      <c r="H328" s="760"/>
      <c r="I328" s="762"/>
      <c r="J328" s="774"/>
      <c r="K328" s="775"/>
      <c r="L328" s="776"/>
      <c r="M328" s="777"/>
      <c r="N328" s="787"/>
      <c r="O328" s="778"/>
      <c r="P328" s="779"/>
      <c r="Q328" s="753"/>
      <c r="R328" s="236"/>
    </row>
    <row r="329" spans="1:20" s="76" customFormat="1" ht="15" customHeight="1" x14ac:dyDescent="0.2">
      <c r="A329" s="849" t="s">
        <v>107</v>
      </c>
      <c r="B329" s="850"/>
      <c r="C329" s="239">
        <f t="shared" ref="C329:Q329" si="2">+C330+C331+C332+C333+C334+C335+C339+C340+C341+C342</f>
        <v>82581</v>
      </c>
      <c r="D329" s="239">
        <f t="shared" si="2"/>
        <v>81876</v>
      </c>
      <c r="E329" s="239">
        <f t="shared" si="2"/>
        <v>81876</v>
      </c>
      <c r="F329" s="239">
        <f t="shared" si="2"/>
        <v>0</v>
      </c>
      <c r="G329" s="240">
        <f t="shared" si="2"/>
        <v>705</v>
      </c>
      <c r="H329" s="241">
        <f t="shared" si="2"/>
        <v>25374</v>
      </c>
      <c r="I329" s="242">
        <f t="shared" si="2"/>
        <v>34860</v>
      </c>
      <c r="J329" s="239">
        <f t="shared" si="2"/>
        <v>21408</v>
      </c>
      <c r="K329" s="241">
        <f t="shared" si="2"/>
        <v>0</v>
      </c>
      <c r="L329" s="242">
        <f t="shared" si="2"/>
        <v>0</v>
      </c>
      <c r="M329" s="239">
        <f t="shared" si="2"/>
        <v>0</v>
      </c>
      <c r="N329" s="240">
        <f>+N330+N331+N332+N333+N334+N335+N339+N340+N341+N342</f>
        <v>0</v>
      </c>
      <c r="O329" s="243">
        <f t="shared" si="2"/>
        <v>0</v>
      </c>
      <c r="P329" s="244">
        <f t="shared" si="2"/>
        <v>214</v>
      </c>
      <c r="Q329" s="245">
        <f t="shared" si="2"/>
        <v>0</v>
      </c>
      <c r="R329" s="246"/>
      <c r="S329" s="247"/>
      <c r="T329" s="247"/>
    </row>
    <row r="330" spans="1:20" ht="15" customHeight="1" x14ac:dyDescent="0.15">
      <c r="A330" s="77" t="s">
        <v>108</v>
      </c>
      <c r="B330" s="248" t="s">
        <v>109</v>
      </c>
      <c r="C330" s="249">
        <f>[7]B!C210</f>
        <v>34312</v>
      </c>
      <c r="D330" s="249">
        <f>[7]B!D210</f>
        <v>33940</v>
      </c>
      <c r="E330" s="249">
        <f>[7]B!E210</f>
        <v>33940</v>
      </c>
      <c r="F330" s="249">
        <f>[7]B!F210</f>
        <v>0</v>
      </c>
      <c r="G330" s="249">
        <f>[7]B!G210</f>
        <v>372</v>
      </c>
      <c r="H330" s="249">
        <f>[7]B!AA210</f>
        <v>11314</v>
      </c>
      <c r="I330" s="249">
        <f>[7]B!AB210</f>
        <v>13046</v>
      </c>
      <c r="J330" s="249">
        <f>[7]B!AC210</f>
        <v>9952</v>
      </c>
      <c r="K330" s="249">
        <f>[7]B!AD210</f>
        <v>0</v>
      </c>
      <c r="L330" s="249">
        <f>[7]B!AE210</f>
        <v>0</v>
      </c>
      <c r="M330" s="249">
        <f>[7]B!AF210</f>
        <v>0</v>
      </c>
      <c r="N330" s="249">
        <f>[7]B!AG210</f>
        <v>0</v>
      </c>
      <c r="O330" s="249">
        <f>[7]B!AH210</f>
        <v>0</v>
      </c>
      <c r="P330" s="249">
        <f>[7]B!AI210</f>
        <v>41</v>
      </c>
      <c r="Q330" s="249">
        <f>[7]B!AJ210</f>
        <v>0</v>
      </c>
      <c r="R330" s="246"/>
      <c r="S330" s="250"/>
      <c r="T330" s="250"/>
    </row>
    <row r="331" spans="1:20" ht="15" customHeight="1" x14ac:dyDescent="0.15">
      <c r="A331" s="80" t="s">
        <v>110</v>
      </c>
      <c r="B331" s="251" t="s">
        <v>111</v>
      </c>
      <c r="C331" s="252">
        <f>[7]B!C272</f>
        <v>35761</v>
      </c>
      <c r="D331" s="252">
        <f>[7]B!D272</f>
        <v>35483</v>
      </c>
      <c r="E331" s="252">
        <f>[7]B!E272</f>
        <v>35483</v>
      </c>
      <c r="F331" s="252">
        <f>[7]B!F272</f>
        <v>0</v>
      </c>
      <c r="G331" s="252">
        <f>[7]B!G272</f>
        <v>278</v>
      </c>
      <c r="H331" s="252">
        <f>[7]B!AA272</f>
        <v>11623</v>
      </c>
      <c r="I331" s="252">
        <f>[7]B!AB272</f>
        <v>13801</v>
      </c>
      <c r="J331" s="252">
        <f>[7]B!AC272</f>
        <v>10337</v>
      </c>
      <c r="K331" s="252">
        <f>[7]B!AD272</f>
        <v>0</v>
      </c>
      <c r="L331" s="252">
        <f>[7]B!AE272</f>
        <v>0</v>
      </c>
      <c r="M331" s="252">
        <f>[7]B!AF272</f>
        <v>0</v>
      </c>
      <c r="N331" s="252">
        <f>[7]B!AG272</f>
        <v>0</v>
      </c>
      <c r="O331" s="252">
        <f>[7]B!AH272</f>
        <v>0</v>
      </c>
      <c r="P331" s="252">
        <f>[7]B!AI272</f>
        <v>15</v>
      </c>
      <c r="Q331" s="252">
        <f>[7]B!AJ272</f>
        <v>0</v>
      </c>
      <c r="R331" s="246"/>
      <c r="S331" s="250"/>
      <c r="T331" s="250"/>
    </row>
    <row r="332" spans="1:20" ht="15" customHeight="1" x14ac:dyDescent="0.15">
      <c r="A332" s="80" t="s">
        <v>112</v>
      </c>
      <c r="B332" s="251" t="s">
        <v>113</v>
      </c>
      <c r="C332" s="252">
        <f>[7]B!C311</f>
        <v>2256</v>
      </c>
      <c r="D332" s="252">
        <f>[7]B!D311</f>
        <v>2245</v>
      </c>
      <c r="E332" s="252">
        <f>[7]B!E311</f>
        <v>2245</v>
      </c>
      <c r="F332" s="252">
        <f>[7]B!F311</f>
        <v>0</v>
      </c>
      <c r="G332" s="252">
        <f>[7]B!G311</f>
        <v>11</v>
      </c>
      <c r="H332" s="252">
        <f>[7]B!AA311</f>
        <v>173</v>
      </c>
      <c r="I332" s="252">
        <f>[7]B!AB311</f>
        <v>2049</v>
      </c>
      <c r="J332" s="252">
        <f>[7]B!AC311</f>
        <v>34</v>
      </c>
      <c r="K332" s="252">
        <f>[7]B!AD311</f>
        <v>0</v>
      </c>
      <c r="L332" s="252">
        <f>[7]B!AE311</f>
        <v>0</v>
      </c>
      <c r="M332" s="252">
        <f>[7]B!AF311</f>
        <v>0</v>
      </c>
      <c r="N332" s="252">
        <f>[7]B!AG311</f>
        <v>0</v>
      </c>
      <c r="O332" s="252">
        <f>[7]B!AH311</f>
        <v>0</v>
      </c>
      <c r="P332" s="252">
        <f>[7]B!AI311</f>
        <v>52</v>
      </c>
      <c r="Q332" s="252">
        <f>[7]B!AJ311</f>
        <v>0</v>
      </c>
      <c r="R332" s="246"/>
      <c r="S332" s="250"/>
      <c r="T332" s="250"/>
    </row>
    <row r="333" spans="1:20" ht="15" customHeight="1" x14ac:dyDescent="0.15">
      <c r="A333" s="80" t="s">
        <v>114</v>
      </c>
      <c r="B333" s="251" t="s">
        <v>115</v>
      </c>
      <c r="C333" s="252">
        <f>[7]B!C318</f>
        <v>0</v>
      </c>
      <c r="D333" s="252">
        <f>[7]B!D318</f>
        <v>0</v>
      </c>
      <c r="E333" s="252">
        <f>[7]B!E318</f>
        <v>0</v>
      </c>
      <c r="F333" s="252">
        <f>[7]B!F318</f>
        <v>0</v>
      </c>
      <c r="G333" s="252">
        <f>[7]B!G318</f>
        <v>0</v>
      </c>
      <c r="H333" s="252">
        <f>[7]B!AA318</f>
        <v>0</v>
      </c>
      <c r="I333" s="252">
        <f>[7]B!AB318</f>
        <v>0</v>
      </c>
      <c r="J333" s="252">
        <f>[7]B!AC318</f>
        <v>0</v>
      </c>
      <c r="K333" s="252">
        <f>[7]B!AD318</f>
        <v>0</v>
      </c>
      <c r="L333" s="252">
        <f>[7]B!AE318</f>
        <v>0</v>
      </c>
      <c r="M333" s="252">
        <f>[7]B!AF318</f>
        <v>0</v>
      </c>
      <c r="N333" s="252">
        <f>[7]B!AG318</f>
        <v>0</v>
      </c>
      <c r="O333" s="252">
        <f>[7]B!AH318</f>
        <v>0</v>
      </c>
      <c r="P333" s="252">
        <f>[7]B!AI318</f>
        <v>2</v>
      </c>
      <c r="Q333" s="252">
        <f>[7]B!AJ318</f>
        <v>0</v>
      </c>
      <c r="R333" s="246"/>
      <c r="S333" s="250"/>
      <c r="T333" s="250"/>
    </row>
    <row r="334" spans="1:20" ht="15" customHeight="1" x14ac:dyDescent="0.15">
      <c r="A334" s="253" t="s">
        <v>116</v>
      </c>
      <c r="B334" s="254" t="s">
        <v>117</v>
      </c>
      <c r="C334" s="255">
        <f>[7]B!C374</f>
        <v>2374</v>
      </c>
      <c r="D334" s="255">
        <f>[7]B!D374</f>
        <v>2353</v>
      </c>
      <c r="E334" s="255">
        <f>[7]B!E374</f>
        <v>2353</v>
      </c>
      <c r="F334" s="255">
        <f>[7]B!F374</f>
        <v>0</v>
      </c>
      <c r="G334" s="255">
        <f>[7]B!G374</f>
        <v>21</v>
      </c>
      <c r="H334" s="255">
        <f>[7]B!AA374</f>
        <v>998</v>
      </c>
      <c r="I334" s="255">
        <f>[7]B!AB374</f>
        <v>491</v>
      </c>
      <c r="J334" s="255">
        <f>[7]B!AC374</f>
        <v>885</v>
      </c>
      <c r="K334" s="255">
        <f>[7]B!AD374</f>
        <v>0</v>
      </c>
      <c r="L334" s="255">
        <f>[7]B!AE374</f>
        <v>0</v>
      </c>
      <c r="M334" s="255">
        <f>[7]B!AF374</f>
        <v>0</v>
      </c>
      <c r="N334" s="255">
        <f>[7]B!AG374</f>
        <v>0</v>
      </c>
      <c r="O334" s="255">
        <f>[7]B!AH374</f>
        <v>0</v>
      </c>
      <c r="P334" s="255">
        <f>[7]B!AI374</f>
        <v>96</v>
      </c>
      <c r="Q334" s="255">
        <f>[7]B!AJ374</f>
        <v>0</v>
      </c>
      <c r="R334" s="246"/>
      <c r="S334" s="250"/>
      <c r="T334" s="250"/>
    </row>
    <row r="335" spans="1:20" ht="15" customHeight="1" x14ac:dyDescent="0.15">
      <c r="A335" s="858" t="s">
        <v>118</v>
      </c>
      <c r="B335" s="256" t="s">
        <v>119</v>
      </c>
      <c r="C335" s="257">
        <f>SUM(C336:C338)</f>
        <v>5005</v>
      </c>
      <c r="D335" s="258">
        <f>SUM(D336:D338)</f>
        <v>4992</v>
      </c>
      <c r="E335" s="259">
        <f t="shared" ref="E335:Q335" si="3">SUM(E336:E338)</f>
        <v>4992</v>
      </c>
      <c r="F335" s="260">
        <f t="shared" si="3"/>
        <v>0</v>
      </c>
      <c r="G335" s="261">
        <f t="shared" si="3"/>
        <v>13</v>
      </c>
      <c r="H335" s="261">
        <f t="shared" si="3"/>
        <v>1121</v>
      </c>
      <c r="I335" s="261">
        <f t="shared" si="3"/>
        <v>3697</v>
      </c>
      <c r="J335" s="261">
        <f t="shared" si="3"/>
        <v>187</v>
      </c>
      <c r="K335" s="261">
        <f t="shared" si="3"/>
        <v>0</v>
      </c>
      <c r="L335" s="261">
        <f t="shared" si="3"/>
        <v>0</v>
      </c>
      <c r="M335" s="261">
        <f t="shared" si="3"/>
        <v>0</v>
      </c>
      <c r="N335" s="261">
        <f t="shared" si="3"/>
        <v>0</v>
      </c>
      <c r="O335" s="261">
        <f t="shared" si="3"/>
        <v>0</v>
      </c>
      <c r="P335" s="261">
        <f t="shared" si="3"/>
        <v>7</v>
      </c>
      <c r="Q335" s="262">
        <f t="shared" si="3"/>
        <v>0</v>
      </c>
      <c r="R335" s="246"/>
      <c r="S335" s="250"/>
      <c r="T335" s="250"/>
    </row>
    <row r="336" spans="1:20" ht="15" customHeight="1" x14ac:dyDescent="0.15">
      <c r="A336" s="858"/>
      <c r="B336" s="263" t="s">
        <v>120</v>
      </c>
      <c r="C336" s="249">
        <f>[7]B!C411</f>
        <v>4324</v>
      </c>
      <c r="D336" s="249">
        <f>[7]B!D411</f>
        <v>4311</v>
      </c>
      <c r="E336" s="249">
        <f>[7]B!E411</f>
        <v>4311</v>
      </c>
      <c r="F336" s="249">
        <f>[7]B!F411</f>
        <v>0</v>
      </c>
      <c r="G336" s="249">
        <f>[7]B!G411</f>
        <v>13</v>
      </c>
      <c r="H336" s="249">
        <f>[7]B!AA411</f>
        <v>980</v>
      </c>
      <c r="I336" s="249">
        <f>[7]B!AB411</f>
        <v>3161</v>
      </c>
      <c r="J336" s="249">
        <f>[7]B!AC411</f>
        <v>183</v>
      </c>
      <c r="K336" s="249">
        <f>[7]B!AD411</f>
        <v>0</v>
      </c>
      <c r="L336" s="249">
        <f>[7]B!AE411</f>
        <v>0</v>
      </c>
      <c r="M336" s="249">
        <f>[7]B!AF411</f>
        <v>0</v>
      </c>
      <c r="N336" s="249">
        <f>[7]B!AG411</f>
        <v>0</v>
      </c>
      <c r="O336" s="249">
        <f>[7]B!AH411</f>
        <v>0</v>
      </c>
      <c r="P336" s="249">
        <f>[7]B!AI411</f>
        <v>0</v>
      </c>
      <c r="Q336" s="249">
        <f>[7]B!AJ411</f>
        <v>0</v>
      </c>
      <c r="R336" s="246"/>
      <c r="S336" s="250"/>
      <c r="T336" s="250"/>
    </row>
    <row r="337" spans="1:20" ht="15" customHeight="1" x14ac:dyDescent="0.15">
      <c r="A337" s="858"/>
      <c r="B337" s="93" t="s">
        <v>121</v>
      </c>
      <c r="C337" s="252">
        <f>[7]B!C432</f>
        <v>37</v>
      </c>
      <c r="D337" s="252">
        <f>[7]B!D432</f>
        <v>37</v>
      </c>
      <c r="E337" s="252">
        <f>[7]B!E432</f>
        <v>37</v>
      </c>
      <c r="F337" s="252">
        <f>[7]B!F432</f>
        <v>0</v>
      </c>
      <c r="G337" s="252">
        <f>[7]B!G432</f>
        <v>0</v>
      </c>
      <c r="H337" s="252">
        <f>[7]B!AA432</f>
        <v>1</v>
      </c>
      <c r="I337" s="252">
        <f>[7]B!AB432</f>
        <v>36</v>
      </c>
      <c r="J337" s="252">
        <f>[7]B!AC432</f>
        <v>0</v>
      </c>
      <c r="K337" s="252">
        <f>[7]B!AD432</f>
        <v>0</v>
      </c>
      <c r="L337" s="252">
        <f>[7]B!AE432</f>
        <v>0</v>
      </c>
      <c r="M337" s="252">
        <f>[7]B!AF432</f>
        <v>0</v>
      </c>
      <c r="N337" s="252">
        <f>[7]B!AG432</f>
        <v>0</v>
      </c>
      <c r="O337" s="252">
        <f>[7]B!AH432</f>
        <v>0</v>
      </c>
      <c r="P337" s="252">
        <f>[7]B!AI432</f>
        <v>0</v>
      </c>
      <c r="Q337" s="252">
        <f>[7]B!AJ432</f>
        <v>0</v>
      </c>
      <c r="R337" s="246"/>
      <c r="S337" s="250"/>
      <c r="T337" s="250"/>
    </row>
    <row r="338" spans="1:20" ht="15" customHeight="1" x14ac:dyDescent="0.15">
      <c r="A338" s="859"/>
      <c r="B338" s="264" t="s">
        <v>122</v>
      </c>
      <c r="C338" s="265">
        <f>[7]B!C451</f>
        <v>644</v>
      </c>
      <c r="D338" s="265">
        <f>[7]B!D451</f>
        <v>644</v>
      </c>
      <c r="E338" s="265">
        <f>[7]B!E451</f>
        <v>644</v>
      </c>
      <c r="F338" s="265">
        <f>[7]B!F451</f>
        <v>0</v>
      </c>
      <c r="G338" s="265">
        <f>[7]B!G451</f>
        <v>0</v>
      </c>
      <c r="H338" s="265">
        <f>[7]B!AA451</f>
        <v>140</v>
      </c>
      <c r="I338" s="265">
        <f>[7]B!AB451</f>
        <v>500</v>
      </c>
      <c r="J338" s="265">
        <f>[7]B!AC451</f>
        <v>4</v>
      </c>
      <c r="K338" s="265">
        <f>[7]B!AD451</f>
        <v>0</v>
      </c>
      <c r="L338" s="265">
        <f>[7]B!AE451</f>
        <v>0</v>
      </c>
      <c r="M338" s="265">
        <f>[7]B!AF451</f>
        <v>0</v>
      </c>
      <c r="N338" s="265">
        <f>[7]B!AG451</f>
        <v>0</v>
      </c>
      <c r="O338" s="265">
        <f>[7]B!AH451</f>
        <v>0</v>
      </c>
      <c r="P338" s="265">
        <f>[7]B!AI451</f>
        <v>7</v>
      </c>
      <c r="Q338" s="265">
        <f>[7]B!AJ451</f>
        <v>0</v>
      </c>
      <c r="R338" s="246"/>
      <c r="S338" s="250"/>
      <c r="T338" s="250"/>
    </row>
    <row r="339" spans="1:20" ht="15" customHeight="1" x14ac:dyDescent="0.15">
      <c r="A339" s="77" t="s">
        <v>123</v>
      </c>
      <c r="B339" s="248" t="s">
        <v>124</v>
      </c>
      <c r="C339" s="249">
        <f>[7]B!C461</f>
        <v>0</v>
      </c>
      <c r="D339" s="249">
        <f>[7]B!D461</f>
        <v>0</v>
      </c>
      <c r="E339" s="249">
        <f>[7]B!E461</f>
        <v>0</v>
      </c>
      <c r="F339" s="249">
        <f>[7]B!F461</f>
        <v>0</v>
      </c>
      <c r="G339" s="249">
        <f>[7]B!G461</f>
        <v>0</v>
      </c>
      <c r="H339" s="249">
        <f>[7]B!AA461</f>
        <v>0</v>
      </c>
      <c r="I339" s="249">
        <f>[7]B!AB461</f>
        <v>0</v>
      </c>
      <c r="J339" s="249">
        <f>[7]B!AC461</f>
        <v>0</v>
      </c>
      <c r="K339" s="249">
        <f>[7]B!AD461</f>
        <v>0</v>
      </c>
      <c r="L339" s="249">
        <f>[7]B!AE461</f>
        <v>0</v>
      </c>
      <c r="M339" s="249">
        <f>[7]B!AF461</f>
        <v>0</v>
      </c>
      <c r="N339" s="249">
        <f>[7]B!AG461</f>
        <v>0</v>
      </c>
      <c r="O339" s="249">
        <f>[7]B!AH461</f>
        <v>0</v>
      </c>
      <c r="P339" s="249">
        <f>[7]B!AI461</f>
        <v>0</v>
      </c>
      <c r="Q339" s="249">
        <f>[7]B!AJ461</f>
        <v>0</v>
      </c>
      <c r="R339" s="246"/>
      <c r="S339" s="250"/>
      <c r="T339" s="250"/>
    </row>
    <row r="340" spans="1:20" s="96" customFormat="1" ht="15" customHeight="1" x14ac:dyDescent="0.15">
      <c r="A340" s="80" t="s">
        <v>125</v>
      </c>
      <c r="B340" s="81" t="s">
        <v>126</v>
      </c>
      <c r="C340" s="252">
        <f>[7]B!C512</f>
        <v>54</v>
      </c>
      <c r="D340" s="252">
        <f>[7]B!D512</f>
        <v>54</v>
      </c>
      <c r="E340" s="252">
        <f>[7]B!E512</f>
        <v>54</v>
      </c>
      <c r="F340" s="252">
        <f>[7]B!F512</f>
        <v>0</v>
      </c>
      <c r="G340" s="252">
        <f>[7]B!G512</f>
        <v>0</v>
      </c>
      <c r="H340" s="252">
        <f>[7]B!AA512</f>
        <v>17</v>
      </c>
      <c r="I340" s="252">
        <f>[7]B!AB512</f>
        <v>29</v>
      </c>
      <c r="J340" s="252">
        <f>[7]B!AC512</f>
        <v>8</v>
      </c>
      <c r="K340" s="252">
        <f>[7]B!AD512</f>
        <v>0</v>
      </c>
      <c r="L340" s="252">
        <f>[7]B!AE512</f>
        <v>0</v>
      </c>
      <c r="M340" s="252">
        <f>[7]B!AF512</f>
        <v>0</v>
      </c>
      <c r="N340" s="252">
        <f>[7]B!AG512</f>
        <v>0</v>
      </c>
      <c r="O340" s="252">
        <f>[7]B!AH512</f>
        <v>0</v>
      </c>
      <c r="P340" s="252">
        <f>[7]B!AI512</f>
        <v>1</v>
      </c>
      <c r="Q340" s="252">
        <f>[7]B!AJ512</f>
        <v>0</v>
      </c>
      <c r="R340" s="246"/>
      <c r="S340" s="250"/>
      <c r="T340" s="250"/>
    </row>
    <row r="341" spans="1:20" ht="15" customHeight="1" x14ac:dyDescent="0.15">
      <c r="A341" s="80" t="s">
        <v>127</v>
      </c>
      <c r="B341" s="81" t="s">
        <v>128</v>
      </c>
      <c r="C341" s="252">
        <f>[7]B!C542</f>
        <v>2802</v>
      </c>
      <c r="D341" s="252">
        <f>[7]B!D542</f>
        <v>2794</v>
      </c>
      <c r="E341" s="252">
        <f>[7]B!E542</f>
        <v>2794</v>
      </c>
      <c r="F341" s="252">
        <f>[7]B!F542</f>
        <v>0</v>
      </c>
      <c r="G341" s="252">
        <f>[7]B!G542</f>
        <v>8</v>
      </c>
      <c r="H341" s="252">
        <f>[7]B!AA542</f>
        <v>115</v>
      </c>
      <c r="I341" s="252">
        <f>[7]B!AB542</f>
        <v>1747</v>
      </c>
      <c r="J341" s="252">
        <f>[7]B!AC542</f>
        <v>1</v>
      </c>
      <c r="K341" s="252">
        <f>[7]B!AD542</f>
        <v>0</v>
      </c>
      <c r="L341" s="252">
        <f>[7]B!AE542</f>
        <v>0</v>
      </c>
      <c r="M341" s="252">
        <f>[7]B!AF542</f>
        <v>0</v>
      </c>
      <c r="N341" s="252">
        <f>[7]B!AG542</f>
        <v>0</v>
      </c>
      <c r="O341" s="252">
        <f>[7]B!AH542</f>
        <v>0</v>
      </c>
      <c r="P341" s="252">
        <f>[7]B!AI542</f>
        <v>0</v>
      </c>
      <c r="Q341" s="252">
        <f>[7]B!AJ542</f>
        <v>0</v>
      </c>
      <c r="R341" s="246"/>
      <c r="S341" s="250"/>
      <c r="T341" s="250"/>
    </row>
    <row r="342" spans="1:20" s="99" customFormat="1" ht="15" customHeight="1" x14ac:dyDescent="0.15">
      <c r="A342" s="266" t="s">
        <v>129</v>
      </c>
      <c r="B342" s="267" t="s">
        <v>130</v>
      </c>
      <c r="C342" s="255">
        <f>[7]B!C2939</f>
        <v>17</v>
      </c>
      <c r="D342" s="255">
        <f>[7]B!D2939</f>
        <v>15</v>
      </c>
      <c r="E342" s="255">
        <f>[7]B!E2939</f>
        <v>15</v>
      </c>
      <c r="F342" s="255">
        <f>[7]B!F2939</f>
        <v>0</v>
      </c>
      <c r="G342" s="255">
        <f>[7]B!G2939</f>
        <v>2</v>
      </c>
      <c r="H342" s="255">
        <f>[7]B!AA2939</f>
        <v>13</v>
      </c>
      <c r="I342" s="255">
        <f>[7]B!AB2939</f>
        <v>0</v>
      </c>
      <c r="J342" s="255">
        <f>[7]B!AC2939</f>
        <v>4</v>
      </c>
      <c r="K342" s="255">
        <f>[7]B!AD2939</f>
        <v>0</v>
      </c>
      <c r="L342" s="255">
        <f>[7]B!AE2939</f>
        <v>0</v>
      </c>
      <c r="M342" s="255">
        <f>[7]B!AF2939</f>
        <v>0</v>
      </c>
      <c r="N342" s="255">
        <f>[7]B!AG2939</f>
        <v>0</v>
      </c>
      <c r="O342" s="255">
        <f>[7]B!AH2939</f>
        <v>0</v>
      </c>
      <c r="P342" s="255">
        <f>[7]B!AI2939</f>
        <v>0</v>
      </c>
      <c r="Q342" s="255">
        <f>[7]B!AJ2939</f>
        <v>0</v>
      </c>
      <c r="R342" s="246"/>
      <c r="S342" s="268"/>
      <c r="T342" s="268"/>
    </row>
    <row r="343" spans="1:20" s="3" customFormat="1" ht="15" customHeight="1" x14ac:dyDescent="0.15">
      <c r="A343" s="849" t="s">
        <v>131</v>
      </c>
      <c r="B343" s="850"/>
      <c r="C343" s="269">
        <f t="shared" ref="C343:Q343" si="4">+C344+C345+C346+C347+C351+C352</f>
        <v>5659</v>
      </c>
      <c r="D343" s="270">
        <f t="shared" si="4"/>
        <v>5613</v>
      </c>
      <c r="E343" s="259">
        <f t="shared" si="4"/>
        <v>5613</v>
      </c>
      <c r="F343" s="260">
        <f t="shared" si="4"/>
        <v>0</v>
      </c>
      <c r="G343" s="261">
        <f t="shared" si="4"/>
        <v>46</v>
      </c>
      <c r="H343" s="259">
        <f t="shared" si="4"/>
        <v>944</v>
      </c>
      <c r="I343" s="271">
        <f t="shared" si="4"/>
        <v>2346</v>
      </c>
      <c r="J343" s="260">
        <f t="shared" si="4"/>
        <v>2369</v>
      </c>
      <c r="K343" s="259">
        <f t="shared" si="4"/>
        <v>0</v>
      </c>
      <c r="L343" s="271">
        <f t="shared" si="4"/>
        <v>0</v>
      </c>
      <c r="M343" s="260">
        <f t="shared" si="4"/>
        <v>0</v>
      </c>
      <c r="N343" s="260">
        <f t="shared" si="4"/>
        <v>0</v>
      </c>
      <c r="O343" s="272">
        <f t="shared" si="4"/>
        <v>0</v>
      </c>
      <c r="P343" s="273">
        <f t="shared" si="4"/>
        <v>1</v>
      </c>
      <c r="Q343" s="274">
        <f t="shared" si="4"/>
        <v>0</v>
      </c>
      <c r="R343" s="246"/>
      <c r="S343" s="275"/>
      <c r="T343" s="275"/>
    </row>
    <row r="344" spans="1:20" ht="15" customHeight="1" x14ac:dyDescent="0.15">
      <c r="A344" s="77" t="s">
        <v>132</v>
      </c>
      <c r="B344" s="78" t="s">
        <v>133</v>
      </c>
      <c r="C344" s="249">
        <f>[7]B!C600</f>
        <v>3094</v>
      </c>
      <c r="D344" s="249">
        <f>[7]B!D600</f>
        <v>3049</v>
      </c>
      <c r="E344" s="249">
        <f>[7]B!E600</f>
        <v>3049</v>
      </c>
      <c r="F344" s="249">
        <f>[7]B!F600</f>
        <v>0</v>
      </c>
      <c r="G344" s="249">
        <f>[7]B!G600</f>
        <v>45</v>
      </c>
      <c r="H344" s="249">
        <f>[7]B!AA600</f>
        <v>332</v>
      </c>
      <c r="I344" s="249">
        <f>[7]B!AB600</f>
        <v>1068</v>
      </c>
      <c r="J344" s="249">
        <f>[7]B!AC600</f>
        <v>1694</v>
      </c>
      <c r="K344" s="249">
        <f>[7]B!AD600</f>
        <v>0</v>
      </c>
      <c r="L344" s="249">
        <f>[7]B!AE600</f>
        <v>0</v>
      </c>
      <c r="M344" s="249">
        <f>[7]B!AF600</f>
        <v>0</v>
      </c>
      <c r="N344" s="249">
        <f>[7]B!AG600</f>
        <v>0</v>
      </c>
      <c r="O344" s="249">
        <f>[7]B!AH600</f>
        <v>0</v>
      </c>
      <c r="P344" s="249">
        <f>[7]B!AI600</f>
        <v>0</v>
      </c>
      <c r="Q344" s="249">
        <f>[7]B!AJ600</f>
        <v>0</v>
      </c>
      <c r="R344" s="246"/>
      <c r="S344" s="250"/>
      <c r="T344" s="250"/>
    </row>
    <row r="345" spans="1:20" ht="15" customHeight="1" x14ac:dyDescent="0.15">
      <c r="A345" s="253" t="s">
        <v>134</v>
      </c>
      <c r="B345" s="276" t="s">
        <v>135</v>
      </c>
      <c r="C345" s="252">
        <f>[7]B!C623</f>
        <v>5</v>
      </c>
      <c r="D345" s="252">
        <f>[7]B!D623</f>
        <v>5</v>
      </c>
      <c r="E345" s="252">
        <f>[7]B!E623</f>
        <v>5</v>
      </c>
      <c r="F345" s="252">
        <f>[7]B!F623</f>
        <v>0</v>
      </c>
      <c r="G345" s="252">
        <f>[7]B!G623</f>
        <v>0</v>
      </c>
      <c r="H345" s="252">
        <f>[7]B!AA623</f>
        <v>0</v>
      </c>
      <c r="I345" s="252">
        <f>[7]B!AB623</f>
        <v>5</v>
      </c>
      <c r="J345" s="252">
        <f>[7]B!AC623</f>
        <v>0</v>
      </c>
      <c r="K345" s="252">
        <f>[7]B!AD623</f>
        <v>0</v>
      </c>
      <c r="L345" s="252">
        <f>[7]B!AE623</f>
        <v>0</v>
      </c>
      <c r="M345" s="252">
        <f>[7]B!AF623</f>
        <v>0</v>
      </c>
      <c r="N345" s="252">
        <f>[7]B!AG623</f>
        <v>0</v>
      </c>
      <c r="O345" s="252">
        <f>[7]B!AH623</f>
        <v>0</v>
      </c>
      <c r="P345" s="252">
        <f>[7]B!AI623</f>
        <v>0</v>
      </c>
      <c r="Q345" s="252">
        <f>[7]B!AJ623</f>
        <v>0</v>
      </c>
      <c r="R345" s="246"/>
      <c r="S345" s="250"/>
      <c r="T345" s="250"/>
    </row>
    <row r="346" spans="1:20" ht="15" customHeight="1" x14ac:dyDescent="0.15">
      <c r="A346" s="277" t="s">
        <v>136</v>
      </c>
      <c r="B346" s="278" t="s">
        <v>137</v>
      </c>
      <c r="C346" s="255">
        <f>[7]B!C650</f>
        <v>1262</v>
      </c>
      <c r="D346" s="255">
        <f>[7]B!D650</f>
        <v>1261</v>
      </c>
      <c r="E346" s="255">
        <f>[7]B!E650</f>
        <v>1261</v>
      </c>
      <c r="F346" s="255">
        <f>[7]B!F650</f>
        <v>0</v>
      </c>
      <c r="G346" s="255">
        <f>[7]B!G650</f>
        <v>1</v>
      </c>
      <c r="H346" s="255">
        <f>[7]B!AA650</f>
        <v>163</v>
      </c>
      <c r="I346" s="255">
        <f>[7]B!AB650</f>
        <v>424</v>
      </c>
      <c r="J346" s="255">
        <f>[7]B!AC650</f>
        <v>675</v>
      </c>
      <c r="K346" s="255">
        <f>[7]B!AD650</f>
        <v>0</v>
      </c>
      <c r="L346" s="255">
        <f>[7]B!AE650</f>
        <v>0</v>
      </c>
      <c r="M346" s="255">
        <f>[7]B!AF650</f>
        <v>0</v>
      </c>
      <c r="N346" s="255">
        <f>[7]B!AG650</f>
        <v>0</v>
      </c>
      <c r="O346" s="255">
        <f>[7]B!AH650</f>
        <v>0</v>
      </c>
      <c r="P346" s="255">
        <f>[7]B!AI650</f>
        <v>0</v>
      </c>
      <c r="Q346" s="255">
        <f>[7]B!AJ650</f>
        <v>0</v>
      </c>
      <c r="R346" s="246"/>
      <c r="S346" s="250"/>
      <c r="T346" s="250"/>
    </row>
    <row r="347" spans="1:20" ht="15" customHeight="1" x14ac:dyDescent="0.15">
      <c r="A347" s="748" t="s">
        <v>112</v>
      </c>
      <c r="B347" s="78" t="s">
        <v>138</v>
      </c>
      <c r="C347" s="279">
        <f>SUM(C348:C350)</f>
        <v>1298</v>
      </c>
      <c r="D347" s="55">
        <f>SUM(D348:D350)</f>
        <v>1298</v>
      </c>
      <c r="E347" s="150">
        <f t="shared" ref="E347:Q347" si="5">SUM(E348:E350)</f>
        <v>1298</v>
      </c>
      <c r="F347" s="280">
        <f t="shared" si="5"/>
        <v>0</v>
      </c>
      <c r="G347" s="281">
        <f t="shared" si="5"/>
        <v>0</v>
      </c>
      <c r="H347" s="150">
        <f t="shared" si="5"/>
        <v>449</v>
      </c>
      <c r="I347" s="282">
        <f t="shared" si="5"/>
        <v>849</v>
      </c>
      <c r="J347" s="280">
        <f t="shared" si="5"/>
        <v>0</v>
      </c>
      <c r="K347" s="150">
        <f t="shared" si="5"/>
        <v>0</v>
      </c>
      <c r="L347" s="282">
        <f t="shared" si="5"/>
        <v>0</v>
      </c>
      <c r="M347" s="280">
        <f t="shared" si="5"/>
        <v>0</v>
      </c>
      <c r="N347" s="280">
        <f>SUM(N348:N350)</f>
        <v>0</v>
      </c>
      <c r="O347" s="283">
        <f t="shared" si="5"/>
        <v>0</v>
      </c>
      <c r="P347" s="284">
        <f t="shared" si="5"/>
        <v>0</v>
      </c>
      <c r="Q347" s="285">
        <f t="shared" si="5"/>
        <v>0</v>
      </c>
      <c r="R347" s="246"/>
      <c r="S347" s="250"/>
      <c r="T347" s="250"/>
    </row>
    <row r="348" spans="1:20" ht="15" customHeight="1" x14ac:dyDescent="0.15">
      <c r="A348" s="748"/>
      <c r="B348" s="93" t="s">
        <v>139</v>
      </c>
      <c r="C348" s="249">
        <f>[7]B!C672-[7]B!C652-[7]B!C653</f>
        <v>804</v>
      </c>
      <c r="D348" s="249">
        <f>[7]B!D672-[7]B!D652-[7]B!D653</f>
        <v>804</v>
      </c>
      <c r="E348" s="249">
        <f>[7]B!E672-[7]B!E652-[7]B!E653</f>
        <v>804</v>
      </c>
      <c r="F348" s="249">
        <f>[7]B!F672-[7]B!F652-[7]B!F653</f>
        <v>0</v>
      </c>
      <c r="G348" s="249">
        <f>[7]B!G672-[7]B!G652-[7]B!G653</f>
        <v>0</v>
      </c>
      <c r="H348" s="249">
        <f>[7]B!AA672-[7]B!AA652-[7]B!AA653</f>
        <v>383</v>
      </c>
      <c r="I348" s="249">
        <f>[7]B!AB672-[7]B!AB652-[7]B!AB653</f>
        <v>421</v>
      </c>
      <c r="J348" s="249">
        <f>[7]B!AC672-[7]B!AC652-[7]B!AC653</f>
        <v>0</v>
      </c>
      <c r="K348" s="249">
        <f>[7]B!AD672-[7]B!AD652-[7]B!AD653</f>
        <v>0</v>
      </c>
      <c r="L348" s="249">
        <f>[7]B!AE672-[7]B!AE652-[7]B!AE653</f>
        <v>0</v>
      </c>
      <c r="M348" s="249">
        <f>[7]B!AF672-[7]B!AF652-[7]B!AF653</f>
        <v>0</v>
      </c>
      <c r="N348" s="249">
        <f>[7]B!AG672-[7]B!AG652-[7]B!AG653</f>
        <v>0</v>
      </c>
      <c r="O348" s="249">
        <f>[7]B!AH672-[7]B!AH652-[7]B!AH653</f>
        <v>0</v>
      </c>
      <c r="P348" s="249">
        <f>[7]B!AI672-[7]B!AI652-[7]B!AI653</f>
        <v>0</v>
      </c>
      <c r="Q348" s="249">
        <f>[7]B!AJ672-[7]B!AJ652-[7]B!AJ653</f>
        <v>0</v>
      </c>
      <c r="R348" s="246"/>
      <c r="S348" s="250"/>
      <c r="T348" s="250"/>
    </row>
    <row r="349" spans="1:20" ht="15" customHeight="1" x14ac:dyDescent="0.15">
      <c r="A349" s="748"/>
      <c r="B349" s="93" t="s">
        <v>140</v>
      </c>
      <c r="C349" s="252">
        <f>[7]B!C652</f>
        <v>254</v>
      </c>
      <c r="D349" s="252">
        <f>[7]B!D652</f>
        <v>254</v>
      </c>
      <c r="E349" s="252">
        <f>[7]B!E652</f>
        <v>254</v>
      </c>
      <c r="F349" s="252">
        <f>[7]B!F652</f>
        <v>0</v>
      </c>
      <c r="G349" s="252">
        <f>[7]B!G652</f>
        <v>0</v>
      </c>
      <c r="H349" s="252">
        <f>[7]B!AA652</f>
        <v>0</v>
      </c>
      <c r="I349" s="252">
        <f>[7]B!AB652</f>
        <v>254</v>
      </c>
      <c r="J349" s="252">
        <f>[7]B!AC652</f>
        <v>0</v>
      </c>
      <c r="K349" s="252">
        <f>[7]B!AD652</f>
        <v>0</v>
      </c>
      <c r="L349" s="252">
        <f>[7]B!AE652</f>
        <v>0</v>
      </c>
      <c r="M349" s="252">
        <f>[7]B!AF652</f>
        <v>0</v>
      </c>
      <c r="N349" s="252">
        <f>[7]B!AG652</f>
        <v>0</v>
      </c>
      <c r="O349" s="252">
        <f>[7]B!AH652</f>
        <v>0</v>
      </c>
      <c r="P349" s="252">
        <f>[7]B!AI652</f>
        <v>0</v>
      </c>
      <c r="Q349" s="252">
        <f>[7]B!AJ652</f>
        <v>0</v>
      </c>
      <c r="R349" s="246"/>
      <c r="S349" s="250"/>
      <c r="T349" s="250"/>
    </row>
    <row r="350" spans="1:20" ht="15" customHeight="1" x14ac:dyDescent="0.15">
      <c r="A350" s="748"/>
      <c r="B350" s="264" t="s">
        <v>141</v>
      </c>
      <c r="C350" s="255">
        <f>[7]B!C653</f>
        <v>240</v>
      </c>
      <c r="D350" s="255">
        <f>[7]B!D653</f>
        <v>240</v>
      </c>
      <c r="E350" s="255">
        <f>[7]B!E653</f>
        <v>240</v>
      </c>
      <c r="F350" s="255">
        <f>[7]B!F653</f>
        <v>0</v>
      </c>
      <c r="G350" s="255">
        <f>[7]B!G653</f>
        <v>0</v>
      </c>
      <c r="H350" s="255">
        <f>[7]B!AA653</f>
        <v>66</v>
      </c>
      <c r="I350" s="255">
        <f>[7]B!AB653</f>
        <v>174</v>
      </c>
      <c r="J350" s="255">
        <f>[7]B!AC653</f>
        <v>0</v>
      </c>
      <c r="K350" s="255">
        <f>[7]B!AD653</f>
        <v>0</v>
      </c>
      <c r="L350" s="255">
        <f>[7]B!AE653</f>
        <v>0</v>
      </c>
      <c r="M350" s="255">
        <f>[7]B!AF653</f>
        <v>0</v>
      </c>
      <c r="N350" s="255">
        <f>[7]B!AG653</f>
        <v>0</v>
      </c>
      <c r="O350" s="255">
        <f>[7]B!AH653</f>
        <v>0</v>
      </c>
      <c r="P350" s="255">
        <f>[7]B!AI653</f>
        <v>0</v>
      </c>
      <c r="Q350" s="255">
        <f>[7]B!AJ653</f>
        <v>0</v>
      </c>
      <c r="R350" s="246"/>
      <c r="S350" s="250"/>
      <c r="T350" s="250"/>
    </row>
    <row r="351" spans="1:20" ht="15" customHeight="1" x14ac:dyDescent="0.15">
      <c r="A351" s="77" t="s">
        <v>114</v>
      </c>
      <c r="B351" s="286" t="s">
        <v>142</v>
      </c>
      <c r="C351" s="287">
        <f>[7]B!C704</f>
        <v>0</v>
      </c>
      <c r="D351" s="287">
        <f>[7]B!D704</f>
        <v>0</v>
      </c>
      <c r="E351" s="287">
        <f>[7]B!E704</f>
        <v>0</v>
      </c>
      <c r="F351" s="287">
        <f>[7]B!F704</f>
        <v>0</v>
      </c>
      <c r="G351" s="287">
        <f>[7]B!G704</f>
        <v>0</v>
      </c>
      <c r="H351" s="287">
        <f>[7]B!AA704</f>
        <v>0</v>
      </c>
      <c r="I351" s="287">
        <f>[7]B!AB704</f>
        <v>0</v>
      </c>
      <c r="J351" s="287">
        <f>[7]B!AC704</f>
        <v>0</v>
      </c>
      <c r="K351" s="287">
        <f>[7]B!AD704</f>
        <v>0</v>
      </c>
      <c r="L351" s="287">
        <f>[7]B!AE704</f>
        <v>0</v>
      </c>
      <c r="M351" s="287">
        <f>[7]B!AF704</f>
        <v>0</v>
      </c>
      <c r="N351" s="287">
        <f>[7]B!AG704</f>
        <v>0</v>
      </c>
      <c r="O351" s="287">
        <f>[7]B!AH704</f>
        <v>0</v>
      </c>
      <c r="P351" s="287">
        <f>[7]B!AI704</f>
        <v>1</v>
      </c>
      <c r="Q351" s="287">
        <f>[7]B!AJ704</f>
        <v>0</v>
      </c>
      <c r="R351" s="246"/>
      <c r="S351" s="250"/>
      <c r="T351" s="250"/>
    </row>
    <row r="352" spans="1:20" s="99" customFormat="1" ht="15" customHeight="1" x14ac:dyDescent="0.15">
      <c r="A352" s="253"/>
      <c r="B352" s="288" t="s">
        <v>143</v>
      </c>
      <c r="C352" s="255">
        <f>[7]B!C763</f>
        <v>0</v>
      </c>
      <c r="D352" s="255">
        <f>[7]B!D763</f>
        <v>0</v>
      </c>
      <c r="E352" s="255">
        <f>[7]B!E763</f>
        <v>0</v>
      </c>
      <c r="F352" s="255">
        <f>[7]B!F763</f>
        <v>0</v>
      </c>
      <c r="G352" s="255">
        <f>[7]B!G763</f>
        <v>0</v>
      </c>
      <c r="H352" s="255">
        <f>[7]B!AA763</f>
        <v>0</v>
      </c>
      <c r="I352" s="255">
        <f>[7]B!AB763</f>
        <v>0</v>
      </c>
      <c r="J352" s="255">
        <f>[7]B!AC763</f>
        <v>0</v>
      </c>
      <c r="K352" s="255">
        <f>[7]B!AD763</f>
        <v>0</v>
      </c>
      <c r="L352" s="255">
        <f>[7]B!AE763</f>
        <v>0</v>
      </c>
      <c r="M352" s="255">
        <f>[7]B!AF763</f>
        <v>0</v>
      </c>
      <c r="N352" s="255">
        <f>[7]B!AG763</f>
        <v>0</v>
      </c>
      <c r="O352" s="255">
        <f>[7]B!AH763</f>
        <v>0</v>
      </c>
      <c r="P352" s="255">
        <f>[7]B!AI763</f>
        <v>0</v>
      </c>
      <c r="Q352" s="255">
        <f>[7]B!AJ763</f>
        <v>0</v>
      </c>
      <c r="R352" s="246"/>
      <c r="S352" s="268"/>
      <c r="T352" s="268"/>
    </row>
    <row r="353" spans="1:22" s="99" customFormat="1" ht="15" customHeight="1" x14ac:dyDescent="0.15">
      <c r="A353" s="851" t="s">
        <v>516</v>
      </c>
      <c r="B353" s="852"/>
      <c r="C353" s="249">
        <f>[7]B!C473</f>
        <v>4766</v>
      </c>
      <c r="D353" s="249">
        <f>[7]B!D473</f>
        <v>4414</v>
      </c>
      <c r="E353" s="249">
        <f>[7]B!E473</f>
        <v>4414</v>
      </c>
      <c r="F353" s="249">
        <f>[7]B!F473</f>
        <v>0</v>
      </c>
      <c r="G353" s="249">
        <f>[7]B!G473</f>
        <v>352</v>
      </c>
      <c r="H353" s="249">
        <f>[7]B!AA473</f>
        <v>3032</v>
      </c>
      <c r="I353" s="249">
        <f>[7]B!AB473</f>
        <v>1575</v>
      </c>
      <c r="J353" s="249">
        <f>[7]B!AC473</f>
        <v>159</v>
      </c>
      <c r="K353" s="249">
        <f>[7]B!AD473</f>
        <v>0</v>
      </c>
      <c r="L353" s="249">
        <f>[7]B!AE473</f>
        <v>0</v>
      </c>
      <c r="M353" s="249">
        <f>[7]B!AF473</f>
        <v>0</v>
      </c>
      <c r="N353" s="249">
        <f>[7]B!AG473</f>
        <v>0</v>
      </c>
      <c r="O353" s="249">
        <f>[7]B!AH473</f>
        <v>0</v>
      </c>
      <c r="P353" s="249">
        <f>[7]B!AI473</f>
        <v>0</v>
      </c>
      <c r="Q353" s="249">
        <f>[7]B!AJ473</f>
        <v>0</v>
      </c>
      <c r="R353" s="246"/>
      <c r="S353" s="268"/>
      <c r="T353" s="268"/>
    </row>
    <row r="354" spans="1:22" s="3" customFormat="1" ht="15" customHeight="1" x14ac:dyDescent="0.15">
      <c r="A354" s="853" t="s">
        <v>144</v>
      </c>
      <c r="B354" s="854"/>
      <c r="C354" s="289">
        <f>[7]B!C958</f>
        <v>0</v>
      </c>
      <c r="D354" s="289">
        <f>[7]B!D958</f>
        <v>0</v>
      </c>
      <c r="E354" s="289">
        <f>[7]B!E958</f>
        <v>0</v>
      </c>
      <c r="F354" s="289">
        <f>[7]B!F958</f>
        <v>0</v>
      </c>
      <c r="G354" s="289">
        <f>[7]B!G958</f>
        <v>0</v>
      </c>
      <c r="H354" s="289">
        <f>[7]B!AA958</f>
        <v>0</v>
      </c>
      <c r="I354" s="289">
        <f>[7]B!AB958</f>
        <v>0</v>
      </c>
      <c r="J354" s="289">
        <f>[7]B!AC958</f>
        <v>0</v>
      </c>
      <c r="K354" s="289">
        <f>[7]B!AD958</f>
        <v>0</v>
      </c>
      <c r="L354" s="289">
        <f>[7]B!AE958</f>
        <v>0</v>
      </c>
      <c r="M354" s="289">
        <f>[7]B!AF958</f>
        <v>0</v>
      </c>
      <c r="N354" s="289">
        <f>[7]B!AG958</f>
        <v>0</v>
      </c>
      <c r="O354" s="289">
        <f>[7]B!AH958</f>
        <v>0</v>
      </c>
      <c r="P354" s="289">
        <f>[7]B!AI958</f>
        <v>579</v>
      </c>
      <c r="Q354" s="289">
        <f>[7]B!AJ958</f>
        <v>0</v>
      </c>
      <c r="R354" s="246"/>
      <c r="S354" s="275"/>
      <c r="T354" s="275"/>
    </row>
    <row r="355" spans="1:22" s="291" customFormat="1" ht="22.5" customHeight="1" x14ac:dyDescent="0.15">
      <c r="A355" s="12" t="s">
        <v>517</v>
      </c>
      <c r="B355" s="290"/>
      <c r="C355" s="290"/>
      <c r="R355" s="292"/>
      <c r="S355" s="292"/>
      <c r="T355" s="292"/>
    </row>
    <row r="356" spans="1:22" ht="24" customHeight="1" x14ac:dyDescent="0.15">
      <c r="A356" s="750" t="s">
        <v>518</v>
      </c>
      <c r="B356" s="835"/>
      <c r="C356" s="692" t="s">
        <v>0</v>
      </c>
      <c r="D356" s="771" t="s">
        <v>519</v>
      </c>
      <c r="E356" s="772"/>
      <c r="F356" s="772"/>
      <c r="G356" s="848"/>
      <c r="H356" s="837" t="s">
        <v>498</v>
      </c>
      <c r="I356" s="837"/>
      <c r="J356" s="838"/>
      <c r="K356" s="784" t="s">
        <v>499</v>
      </c>
      <c r="L356" s="784"/>
      <c r="M356" s="784"/>
      <c r="N356" s="785" t="s">
        <v>500</v>
      </c>
      <c r="O356" s="788" t="s">
        <v>501</v>
      </c>
      <c r="P356" s="789"/>
      <c r="Q356" s="751" t="s">
        <v>502</v>
      </c>
    </row>
    <row r="357" spans="1:22" ht="18" customHeight="1" x14ac:dyDescent="0.15">
      <c r="A357" s="750"/>
      <c r="B357" s="835"/>
      <c r="C357" s="693"/>
      <c r="D357" s="844" t="s">
        <v>503</v>
      </c>
      <c r="E357" s="846" t="s">
        <v>504</v>
      </c>
      <c r="F357" s="847"/>
      <c r="G357" s="844" t="s">
        <v>505</v>
      </c>
      <c r="H357" s="759" t="s">
        <v>506</v>
      </c>
      <c r="I357" s="761" t="s">
        <v>507</v>
      </c>
      <c r="J357" s="773" t="s">
        <v>508</v>
      </c>
      <c r="K357" s="775" t="s">
        <v>509</v>
      </c>
      <c r="L357" s="776" t="s">
        <v>510</v>
      </c>
      <c r="M357" s="777" t="s">
        <v>511</v>
      </c>
      <c r="N357" s="786"/>
      <c r="O357" s="778" t="s">
        <v>512</v>
      </c>
      <c r="P357" s="779" t="s">
        <v>513</v>
      </c>
      <c r="Q357" s="752"/>
      <c r="R357" s="236"/>
    </row>
    <row r="358" spans="1:22" ht="18" customHeight="1" x14ac:dyDescent="0.15">
      <c r="A358" s="750"/>
      <c r="B358" s="835"/>
      <c r="C358" s="770"/>
      <c r="D358" s="845"/>
      <c r="E358" s="237" t="s">
        <v>514</v>
      </c>
      <c r="F358" s="238" t="s">
        <v>515</v>
      </c>
      <c r="G358" s="845"/>
      <c r="H358" s="760"/>
      <c r="I358" s="762"/>
      <c r="J358" s="774"/>
      <c r="K358" s="775"/>
      <c r="L358" s="776"/>
      <c r="M358" s="777"/>
      <c r="N358" s="787"/>
      <c r="O358" s="778"/>
      <c r="P358" s="779"/>
      <c r="Q358" s="753"/>
      <c r="R358" s="236"/>
      <c r="U358" s="250"/>
      <c r="V358" s="250"/>
    </row>
    <row r="359" spans="1:22" ht="14.25" customHeight="1" x14ac:dyDescent="0.15">
      <c r="A359" s="293" t="s">
        <v>520</v>
      </c>
      <c r="B359" s="294"/>
      <c r="C359" s="295"/>
      <c r="D359" s="296"/>
      <c r="E359" s="297"/>
      <c r="F359" s="298"/>
      <c r="G359" s="299"/>
      <c r="H359" s="297"/>
      <c r="I359" s="300"/>
      <c r="J359" s="301"/>
      <c r="K359" s="302"/>
      <c r="L359" s="300"/>
      <c r="M359" s="301"/>
      <c r="N359" s="303"/>
      <c r="O359" s="302"/>
      <c r="P359" s="298"/>
      <c r="Q359" s="304"/>
      <c r="R359" s="305"/>
      <c r="U359" s="250"/>
    </row>
    <row r="360" spans="1:22" ht="15" customHeight="1" x14ac:dyDescent="0.15">
      <c r="A360" s="306" t="s">
        <v>521</v>
      </c>
      <c r="B360" s="307"/>
      <c r="C360" s="295"/>
      <c r="D360" s="296"/>
      <c r="E360" s="297"/>
      <c r="F360" s="298"/>
      <c r="G360" s="299"/>
      <c r="H360" s="297"/>
      <c r="I360" s="300"/>
      <c r="J360" s="301"/>
      <c r="K360" s="302"/>
      <c r="L360" s="300"/>
      <c r="M360" s="301"/>
      <c r="N360" s="303"/>
      <c r="O360" s="302"/>
      <c r="P360" s="298"/>
      <c r="Q360" s="304"/>
      <c r="R360" s="308"/>
      <c r="U360" s="250"/>
    </row>
    <row r="361" spans="1:22" ht="15" customHeight="1" x14ac:dyDescent="0.15">
      <c r="A361" s="790" t="s">
        <v>522</v>
      </c>
      <c r="B361" s="839"/>
      <c r="C361" s="229">
        <f>SUM([7]B!C770,[7]B!C777,[7]B!C781,[7]B!C788,[7]B!C797)</f>
        <v>0</v>
      </c>
      <c r="D361" s="229">
        <f>SUM([7]B!D770,[7]B!D777,[7]B!D781,[7]B!D788,[7]B!D797)</f>
        <v>0</v>
      </c>
      <c r="E361" s="229">
        <f>SUM([7]B!E770,[7]B!E777,[7]B!E781,[7]B!E788,[7]B!E797)</f>
        <v>0</v>
      </c>
      <c r="F361" s="229">
        <f>SUM([7]B!F770,[7]B!F777,[7]B!F781,[7]B!F788,[7]B!F797)</f>
        <v>0</v>
      </c>
      <c r="G361" s="229">
        <f>SUM([7]B!G770,[7]B!G777,[7]B!G781,[7]B!G788,[7]B!G797)</f>
        <v>0</v>
      </c>
      <c r="H361" s="229">
        <f>SUM([7]B!AA770,[7]B!AA777,[7]B!AA781,[7]B!AA788,[7]B!AA797)</f>
        <v>0</v>
      </c>
      <c r="I361" s="229">
        <f>SUM([7]B!AB770,[7]B!AB777,[7]B!AB781,[7]B!AB788,[7]B!AB797)</f>
        <v>0</v>
      </c>
      <c r="J361" s="229">
        <f>SUM([7]B!AC770,[7]B!AC777,[7]B!AC781,[7]B!AC788,[7]B!AC797)</f>
        <v>0</v>
      </c>
      <c r="K361" s="229">
        <f>SUM([7]B!AD770,[7]B!AD777,[7]B!AD781,[7]B!AD788,[7]B!AD797)</f>
        <v>0</v>
      </c>
      <c r="L361" s="229">
        <f>SUM([7]B!AE770,[7]B!AE777,[7]B!AE781,[7]B!AE788,[7]B!AE797)</f>
        <v>0</v>
      </c>
      <c r="M361" s="229">
        <f>SUM([7]B!AF770,[7]B!AF777,[7]B!AF781,[7]B!AF788,[7]B!AF797)</f>
        <v>0</v>
      </c>
      <c r="N361" s="229">
        <f>SUM([7]B!AG770,[7]B!AG777,[7]B!AG781,[7]B!AG788,[7]B!AG797)</f>
        <v>0</v>
      </c>
      <c r="O361" s="229">
        <f>SUM([7]B!AH770,[7]B!AH777,[7]B!AH781,[7]B!AH788,[7]B!AH797)</f>
        <v>0</v>
      </c>
      <c r="P361" s="229">
        <f>SUM([7]B!AI770,[7]B!AI777,[7]B!AI781,[7]B!AI788,[7]B!AI797)</f>
        <v>0</v>
      </c>
      <c r="Q361" s="229">
        <f>SUM([7]B!AJ770,[7]B!AJ777,[7]B!AJ781,[7]B!AJ788,[7]B!AJ797)</f>
        <v>0</v>
      </c>
      <c r="R361" s="246"/>
      <c r="U361" s="250"/>
    </row>
    <row r="362" spans="1:22" ht="15" customHeight="1" x14ac:dyDescent="0.15">
      <c r="A362" s="840" t="s">
        <v>523</v>
      </c>
      <c r="B362" s="841"/>
      <c r="C362" s="190">
        <f>SUM([7]B!C801,[7]B!C805,[7]B!C809,[7]B!C817,[7]B!C820)</f>
        <v>0</v>
      </c>
      <c r="D362" s="190">
        <f>SUM([7]B!D801,[7]B!D805,[7]B!D809,[7]B!D817,[7]B!D820)</f>
        <v>0</v>
      </c>
      <c r="E362" s="190">
        <f>SUM([7]B!E801,[7]B!E805,[7]B!E809,[7]B!E817,[7]B!E820)</f>
        <v>0</v>
      </c>
      <c r="F362" s="190">
        <f>SUM([7]B!F801,[7]B!F805,[7]B!F809,[7]B!F817,[7]B!F820)</f>
        <v>0</v>
      </c>
      <c r="G362" s="190">
        <f>SUM([7]B!G801,[7]B!G805,[7]B!G809,[7]B!G817,[7]B!G820)</f>
        <v>0</v>
      </c>
      <c r="H362" s="229">
        <f>SUM([7]B!AA801,[7]B!AA805,[7]B!AA809,[7]B!AA817,[7]B!AA820)</f>
        <v>0</v>
      </c>
      <c r="I362" s="229">
        <f>SUM([7]B!AB801,[7]B!AB805,[7]B!AB809,[7]B!AB817,[7]B!AB820)</f>
        <v>0</v>
      </c>
      <c r="J362" s="229">
        <f>SUM([7]B!AC801,[7]B!AC805,[7]B!AC809,[7]B!AC817,[7]B!AC820)</f>
        <v>0</v>
      </c>
      <c r="K362" s="229">
        <f>SUM([7]B!AD801,[7]B!AD805,[7]B!AD809,[7]B!AD817,[7]B!AD820)</f>
        <v>0</v>
      </c>
      <c r="L362" s="229">
        <f>SUM([7]B!AE801,[7]B!AE805,[7]B!AE809,[7]B!AE817,[7]B!AE820)</f>
        <v>0</v>
      </c>
      <c r="M362" s="229">
        <f>SUM([7]B!AF801,[7]B!AF805,[7]B!AF809,[7]B!AF817,[7]B!AF820)</f>
        <v>0</v>
      </c>
      <c r="N362" s="229">
        <f>SUM([7]B!AG801,[7]B!AG805,[7]B!AG809,[7]B!AG817,[7]B!AG820)</f>
        <v>0</v>
      </c>
      <c r="O362" s="229">
        <f>SUM([7]B!AH801,[7]B!AH805,[7]B!AH809,[7]B!AH817,[7]B!AH820)</f>
        <v>0</v>
      </c>
      <c r="P362" s="229">
        <f>SUM([7]B!AI801,[7]B!AI805,[7]B!AI809,[7]B!AI817,[7]B!AI820)</f>
        <v>0</v>
      </c>
      <c r="Q362" s="229">
        <f>SUM([7]B!AJ801,[7]B!AJ805,[7]B!AJ809,[7]B!AJ817,[7]B!AJ820)</f>
        <v>0</v>
      </c>
      <c r="R362" s="76"/>
      <c r="U362" s="250"/>
    </row>
    <row r="363" spans="1:22" ht="15" customHeight="1" x14ac:dyDescent="0.15">
      <c r="A363" s="309" t="s">
        <v>524</v>
      </c>
      <c r="B363" s="310"/>
      <c r="C363" s="311"/>
      <c r="D363" s="312"/>
      <c r="E363" s="313"/>
      <c r="F363" s="314"/>
      <c r="G363" s="315"/>
      <c r="H363" s="313"/>
      <c r="I363" s="316"/>
      <c r="J363" s="314"/>
      <c r="K363" s="313"/>
      <c r="L363" s="316"/>
      <c r="M363" s="314"/>
      <c r="N363" s="317"/>
      <c r="O363" s="313"/>
      <c r="P363" s="314"/>
      <c r="Q363" s="312"/>
      <c r="R363" s="246"/>
      <c r="U363" s="250"/>
    </row>
    <row r="364" spans="1:22" ht="15" customHeight="1" x14ac:dyDescent="0.15">
      <c r="A364" s="842" t="s">
        <v>525</v>
      </c>
      <c r="B364" s="843"/>
      <c r="C364" s="233">
        <f>[7]B!C828</f>
        <v>0</v>
      </c>
      <c r="D364" s="233">
        <f>[7]B!D828</f>
        <v>0</v>
      </c>
      <c r="E364" s="233">
        <f>[7]B!E828</f>
        <v>0</v>
      </c>
      <c r="F364" s="233">
        <f>[7]B!F828</f>
        <v>0</v>
      </c>
      <c r="G364" s="233">
        <f>[7]B!G828</f>
        <v>0</v>
      </c>
      <c r="H364" s="229">
        <f>[7]B!AA828</f>
        <v>0</v>
      </c>
      <c r="I364" s="229">
        <f>[7]B!AB828</f>
        <v>0</v>
      </c>
      <c r="J364" s="229">
        <f>[7]B!AC828</f>
        <v>0</v>
      </c>
      <c r="K364" s="229">
        <f>[7]B!AD828</f>
        <v>0</v>
      </c>
      <c r="L364" s="229">
        <f>[7]B!AE828</f>
        <v>0</v>
      </c>
      <c r="M364" s="229">
        <f>[7]B!AF828</f>
        <v>0</v>
      </c>
      <c r="N364" s="229">
        <f>[7]B!AG828</f>
        <v>0</v>
      </c>
      <c r="O364" s="229">
        <f>[7]B!AH828</f>
        <v>0</v>
      </c>
      <c r="P364" s="229">
        <f>[7]B!AI828</f>
        <v>0</v>
      </c>
      <c r="Q364" s="229">
        <f>[7]B!AJ828</f>
        <v>0</v>
      </c>
      <c r="R364" s="246"/>
      <c r="U364" s="250"/>
    </row>
    <row r="365" spans="1:22" ht="15" customHeight="1" x14ac:dyDescent="0.15">
      <c r="A365" s="318" t="s">
        <v>526</v>
      </c>
      <c r="B365" s="319"/>
      <c r="C365" s="311"/>
      <c r="D365" s="312"/>
      <c r="E365" s="313"/>
      <c r="F365" s="314"/>
      <c r="G365" s="315"/>
      <c r="H365" s="313"/>
      <c r="I365" s="316"/>
      <c r="J365" s="314"/>
      <c r="K365" s="313"/>
      <c r="L365" s="316"/>
      <c r="M365" s="314"/>
      <c r="N365" s="317"/>
      <c r="O365" s="313"/>
      <c r="P365" s="314"/>
      <c r="Q365" s="312"/>
      <c r="R365" s="246"/>
      <c r="U365" s="250"/>
    </row>
    <row r="366" spans="1:22" ht="15" customHeight="1" x14ac:dyDescent="0.15">
      <c r="A366" s="790" t="s">
        <v>527</v>
      </c>
      <c r="B366" s="839"/>
      <c r="C366" s="320">
        <f>[7]B!C833</f>
        <v>0</v>
      </c>
      <c r="D366" s="320">
        <f>[7]B!D833</f>
        <v>0</v>
      </c>
      <c r="E366" s="320">
        <f>[7]B!E833</f>
        <v>0</v>
      </c>
      <c r="F366" s="320">
        <f>[7]B!F833</f>
        <v>0</v>
      </c>
      <c r="G366" s="320">
        <f>[7]B!G833</f>
        <v>0</v>
      </c>
      <c r="H366" s="229">
        <f>[7]B!AA833</f>
        <v>0</v>
      </c>
      <c r="I366" s="229">
        <f>[7]B!AB833</f>
        <v>0</v>
      </c>
      <c r="J366" s="229">
        <f>[7]B!AC833</f>
        <v>0</v>
      </c>
      <c r="K366" s="229">
        <f>[7]B!AD833</f>
        <v>0</v>
      </c>
      <c r="L366" s="229">
        <f>[7]B!AE833</f>
        <v>0</v>
      </c>
      <c r="M366" s="229">
        <f>[7]B!AF833</f>
        <v>0</v>
      </c>
      <c r="N366" s="229">
        <f>[7]B!AG833</f>
        <v>0</v>
      </c>
      <c r="O366" s="229">
        <f>[7]B!AH833</f>
        <v>0</v>
      </c>
      <c r="P366" s="229">
        <f>[7]B!AI833</f>
        <v>0</v>
      </c>
      <c r="Q366" s="229">
        <f>[7]B!AJ833</f>
        <v>0</v>
      </c>
      <c r="R366" s="246"/>
      <c r="U366" s="250"/>
    </row>
    <row r="367" spans="1:22" ht="15" customHeight="1" x14ac:dyDescent="0.15">
      <c r="A367" s="831" t="s">
        <v>528</v>
      </c>
      <c r="B367" s="832"/>
      <c r="C367" s="321">
        <f>[7]B!C851</f>
        <v>0</v>
      </c>
      <c r="D367" s="321">
        <f>[7]B!D851</f>
        <v>0</v>
      </c>
      <c r="E367" s="321">
        <f>[7]B!E851</f>
        <v>0</v>
      </c>
      <c r="F367" s="321">
        <f>[7]B!F851</f>
        <v>0</v>
      </c>
      <c r="G367" s="321">
        <f>[7]B!G851</f>
        <v>0</v>
      </c>
      <c r="H367" s="229">
        <f>[7]B!AA851</f>
        <v>0</v>
      </c>
      <c r="I367" s="229">
        <f>[7]B!AB851</f>
        <v>0</v>
      </c>
      <c r="J367" s="229">
        <f>[7]B!AC851</f>
        <v>0</v>
      </c>
      <c r="K367" s="229">
        <f>[7]B!AD851</f>
        <v>0</v>
      </c>
      <c r="L367" s="229">
        <f>[7]B!AE851</f>
        <v>0</v>
      </c>
      <c r="M367" s="229">
        <f>[7]B!AF851</f>
        <v>0</v>
      </c>
      <c r="N367" s="229">
        <f>[7]B!AG851</f>
        <v>0</v>
      </c>
      <c r="O367" s="229">
        <f>[7]B!AH851</f>
        <v>0</v>
      </c>
      <c r="P367" s="229">
        <f>[7]B!AI851</f>
        <v>0</v>
      </c>
      <c r="Q367" s="229">
        <f>[7]B!AJ851</f>
        <v>0</v>
      </c>
      <c r="R367" s="246"/>
      <c r="U367" s="250"/>
    </row>
    <row r="368" spans="1:22" ht="15" customHeight="1" x14ac:dyDescent="0.15">
      <c r="A368" s="831" t="s">
        <v>529</v>
      </c>
      <c r="B368" s="832"/>
      <c r="C368" s="321">
        <f>[7]B!C869</f>
        <v>0</v>
      </c>
      <c r="D368" s="321">
        <f>[7]B!D869</f>
        <v>0</v>
      </c>
      <c r="E368" s="321">
        <f>[7]B!E869</f>
        <v>0</v>
      </c>
      <c r="F368" s="321">
        <f>[7]B!F869</f>
        <v>0</v>
      </c>
      <c r="G368" s="321">
        <f>[7]B!G869</f>
        <v>0</v>
      </c>
      <c r="H368" s="229">
        <f>[7]B!AA869</f>
        <v>0</v>
      </c>
      <c r="I368" s="229">
        <f>[7]B!AB869</f>
        <v>0</v>
      </c>
      <c r="J368" s="229">
        <f>[7]B!AC869</f>
        <v>0</v>
      </c>
      <c r="K368" s="229">
        <f>[7]B!AD869</f>
        <v>0</v>
      </c>
      <c r="L368" s="229">
        <f>[7]B!AE869</f>
        <v>0</v>
      </c>
      <c r="M368" s="229">
        <f>[7]B!AF869</f>
        <v>0</v>
      </c>
      <c r="N368" s="229">
        <f>[7]B!AG869</f>
        <v>0</v>
      </c>
      <c r="O368" s="229">
        <f>[7]B!AH869</f>
        <v>0</v>
      </c>
      <c r="P368" s="229">
        <f>[7]B!AI869</f>
        <v>0</v>
      </c>
      <c r="Q368" s="229">
        <f>[7]B!AJ869</f>
        <v>0</v>
      </c>
      <c r="R368" s="246"/>
      <c r="U368" s="250"/>
    </row>
    <row r="369" spans="1:24" ht="15" customHeight="1" x14ac:dyDescent="0.15">
      <c r="A369" s="833" t="s">
        <v>530</v>
      </c>
      <c r="B369" s="834"/>
      <c r="C369" s="322">
        <f>SUM(C361+C362+C364+C366+C367+C368)</f>
        <v>0</v>
      </c>
      <c r="D369" s="322">
        <f t="shared" ref="D369:Q369" si="6">SUM(D361+D362+D364+D366+D367+D368)</f>
        <v>0</v>
      </c>
      <c r="E369" s="322">
        <f t="shared" si="6"/>
        <v>0</v>
      </c>
      <c r="F369" s="322">
        <f t="shared" si="6"/>
        <v>0</v>
      </c>
      <c r="G369" s="322">
        <f t="shared" si="6"/>
        <v>0</v>
      </c>
      <c r="H369" s="322">
        <f t="shared" si="6"/>
        <v>0</v>
      </c>
      <c r="I369" s="322">
        <f t="shared" si="6"/>
        <v>0</v>
      </c>
      <c r="J369" s="322">
        <f t="shared" si="6"/>
        <v>0</v>
      </c>
      <c r="K369" s="322">
        <f t="shared" si="6"/>
        <v>0</v>
      </c>
      <c r="L369" s="322">
        <f t="shared" si="6"/>
        <v>0</v>
      </c>
      <c r="M369" s="322">
        <f t="shared" si="6"/>
        <v>0</v>
      </c>
      <c r="N369" s="322">
        <f t="shared" si="6"/>
        <v>0</v>
      </c>
      <c r="O369" s="322">
        <f t="shared" si="6"/>
        <v>0</v>
      </c>
      <c r="P369" s="322">
        <f t="shared" si="6"/>
        <v>0</v>
      </c>
      <c r="Q369" s="322">
        <f t="shared" si="6"/>
        <v>0</v>
      </c>
      <c r="R369" s="246"/>
      <c r="U369" s="250"/>
    </row>
    <row r="370" spans="1:24" s="328" customFormat="1" ht="24.95" customHeight="1" x14ac:dyDescent="0.15">
      <c r="A370" s="323" t="s">
        <v>531</v>
      </c>
      <c r="B370" s="324"/>
      <c r="C370" s="324"/>
      <c r="D370" s="325"/>
      <c r="E370" s="325"/>
      <c r="F370" s="325"/>
      <c r="G370" s="325"/>
      <c r="H370" s="325"/>
      <c r="I370" s="325"/>
      <c r="J370" s="325"/>
      <c r="K370" s="325"/>
      <c r="L370" s="325"/>
      <c r="M370" s="325"/>
      <c r="N370" s="325"/>
      <c r="O370" s="326"/>
      <c r="P370" s="326"/>
      <c r="Q370" s="326"/>
      <c r="R370" s="326"/>
      <c r="S370" s="327"/>
      <c r="X370" s="5"/>
    </row>
    <row r="371" spans="1:24" ht="24" customHeight="1" x14ac:dyDescent="0.15">
      <c r="A371" s="750" t="s">
        <v>532</v>
      </c>
      <c r="B371" s="835"/>
      <c r="C371" s="692" t="s">
        <v>0</v>
      </c>
      <c r="D371" s="836" t="s">
        <v>519</v>
      </c>
      <c r="E371" s="836"/>
      <c r="F371" s="836"/>
      <c r="G371" s="836"/>
      <c r="H371" s="837" t="s">
        <v>498</v>
      </c>
      <c r="I371" s="837"/>
      <c r="J371" s="838"/>
      <c r="K371" s="784" t="s">
        <v>499</v>
      </c>
      <c r="L371" s="784"/>
      <c r="M371" s="784"/>
      <c r="N371" s="785" t="s">
        <v>500</v>
      </c>
      <c r="O371" s="788" t="s">
        <v>501</v>
      </c>
      <c r="P371" s="789"/>
      <c r="Q371" s="751" t="s">
        <v>502</v>
      </c>
      <c r="S371" s="236"/>
    </row>
    <row r="372" spans="1:24" ht="18" customHeight="1" x14ac:dyDescent="0.15">
      <c r="A372" s="750"/>
      <c r="B372" s="835"/>
      <c r="C372" s="693"/>
      <c r="D372" s="754" t="s">
        <v>492</v>
      </c>
      <c r="E372" s="827" t="s">
        <v>504</v>
      </c>
      <c r="F372" s="828"/>
      <c r="G372" s="829" t="s">
        <v>533</v>
      </c>
      <c r="H372" s="759" t="s">
        <v>506</v>
      </c>
      <c r="I372" s="761" t="s">
        <v>507</v>
      </c>
      <c r="J372" s="773" t="s">
        <v>508</v>
      </c>
      <c r="K372" s="775" t="s">
        <v>509</v>
      </c>
      <c r="L372" s="776" t="s">
        <v>510</v>
      </c>
      <c r="M372" s="777" t="s">
        <v>511</v>
      </c>
      <c r="N372" s="786"/>
      <c r="O372" s="778" t="s">
        <v>512</v>
      </c>
      <c r="P372" s="779" t="s">
        <v>513</v>
      </c>
      <c r="Q372" s="752"/>
    </row>
    <row r="373" spans="1:24" ht="18" customHeight="1" x14ac:dyDescent="0.15">
      <c r="A373" s="750"/>
      <c r="B373" s="835"/>
      <c r="C373" s="770"/>
      <c r="D373" s="755"/>
      <c r="E373" s="237" t="s">
        <v>514</v>
      </c>
      <c r="F373" s="238" t="s">
        <v>515</v>
      </c>
      <c r="G373" s="830"/>
      <c r="H373" s="760"/>
      <c r="I373" s="762"/>
      <c r="J373" s="774"/>
      <c r="K373" s="775"/>
      <c r="L373" s="776"/>
      <c r="M373" s="777"/>
      <c r="N373" s="787"/>
      <c r="O373" s="778"/>
      <c r="P373" s="779"/>
      <c r="Q373" s="753"/>
    </row>
    <row r="374" spans="1:24" ht="15" customHeight="1" x14ac:dyDescent="0.15">
      <c r="A374" s="329">
        <v>1901023</v>
      </c>
      <c r="B374" s="330" t="s">
        <v>456</v>
      </c>
      <c r="C374" s="331">
        <f>[7]B!C2101</f>
        <v>0</v>
      </c>
      <c r="D374" s="332">
        <f>[7]B!D2101</f>
        <v>0</v>
      </c>
      <c r="E374" s="332">
        <f>[7]B!E2101</f>
        <v>0</v>
      </c>
      <c r="F374" s="332">
        <f>[7]B!F2101</f>
        <v>0</v>
      </c>
      <c r="G374" s="332">
        <f>[7]B!G2101</f>
        <v>0</v>
      </c>
      <c r="H374" s="332">
        <f>[7]B!AA2101</f>
        <v>0</v>
      </c>
      <c r="I374" s="332">
        <f>[7]B!AB2101</f>
        <v>0</v>
      </c>
      <c r="J374" s="332">
        <f>[7]B!AC2101</f>
        <v>0</v>
      </c>
      <c r="K374" s="332">
        <f>[7]B!AD2101</f>
        <v>0</v>
      </c>
      <c r="L374" s="332">
        <f>[7]B!AE2101</f>
        <v>0</v>
      </c>
      <c r="M374" s="332">
        <f>[7]B!AF2101</f>
        <v>0</v>
      </c>
      <c r="N374" s="332">
        <f>[7]B!AG2101</f>
        <v>0</v>
      </c>
      <c r="O374" s="332">
        <f>[7]B!AH2101</f>
        <v>0</v>
      </c>
      <c r="P374" s="332">
        <f>[7]B!AI2101</f>
        <v>0</v>
      </c>
      <c r="Q374" s="332">
        <f>[7]B!AJ2101</f>
        <v>0</v>
      </c>
      <c r="R374" s="246"/>
    </row>
    <row r="375" spans="1:24" ht="15" customHeight="1" x14ac:dyDescent="0.15">
      <c r="A375" s="333">
        <v>1901024</v>
      </c>
      <c r="B375" s="334" t="s">
        <v>457</v>
      </c>
      <c r="C375" s="332">
        <f>[7]B!C2102</f>
        <v>0</v>
      </c>
      <c r="D375" s="332">
        <f>[7]B!D2102</f>
        <v>0</v>
      </c>
      <c r="E375" s="332">
        <f>[7]B!E2102</f>
        <v>0</v>
      </c>
      <c r="F375" s="332">
        <f>[7]B!F2102</f>
        <v>0</v>
      </c>
      <c r="G375" s="332">
        <f>[7]B!G2102</f>
        <v>0</v>
      </c>
      <c r="H375" s="332">
        <f>[7]B!AA2102</f>
        <v>0</v>
      </c>
      <c r="I375" s="332">
        <f>[7]B!AB2102</f>
        <v>0</v>
      </c>
      <c r="J375" s="332">
        <f>[7]B!AC2102</f>
        <v>0</v>
      </c>
      <c r="K375" s="332">
        <f>[7]B!AD2102</f>
        <v>0</v>
      </c>
      <c r="L375" s="332">
        <f>[7]B!AE2102</f>
        <v>0</v>
      </c>
      <c r="M375" s="332">
        <f>[7]B!AF2102</f>
        <v>0</v>
      </c>
      <c r="N375" s="332">
        <f>[7]B!AG2102</f>
        <v>0</v>
      </c>
      <c r="O375" s="332">
        <f>[7]B!AH2102</f>
        <v>0</v>
      </c>
      <c r="P375" s="332">
        <f>[7]B!AI2102</f>
        <v>0</v>
      </c>
      <c r="Q375" s="332">
        <f>[7]B!AJ2102</f>
        <v>0</v>
      </c>
      <c r="R375" s="246"/>
    </row>
    <row r="376" spans="1:24" ht="15" customHeight="1" x14ac:dyDescent="0.15">
      <c r="A376" s="333">
        <v>1901025</v>
      </c>
      <c r="B376" s="334" t="s">
        <v>534</v>
      </c>
      <c r="C376" s="332">
        <f>[7]B!C2103</f>
        <v>0</v>
      </c>
      <c r="D376" s="332">
        <f>[7]B!D2103</f>
        <v>0</v>
      </c>
      <c r="E376" s="332">
        <f>[7]B!E2103</f>
        <v>0</v>
      </c>
      <c r="F376" s="332">
        <f>[7]B!F2103</f>
        <v>0</v>
      </c>
      <c r="G376" s="332">
        <f>[7]B!G2103</f>
        <v>0</v>
      </c>
      <c r="H376" s="332">
        <f>[7]B!AA2103</f>
        <v>0</v>
      </c>
      <c r="I376" s="332">
        <f>[7]B!AB2103</f>
        <v>0</v>
      </c>
      <c r="J376" s="332">
        <f>[7]B!AC2103</f>
        <v>0</v>
      </c>
      <c r="K376" s="332">
        <f>[7]B!AD2103</f>
        <v>0</v>
      </c>
      <c r="L376" s="332">
        <f>[7]B!AE2103</f>
        <v>0</v>
      </c>
      <c r="M376" s="332">
        <f>[7]B!AF2103</f>
        <v>0</v>
      </c>
      <c r="N376" s="332">
        <f>[7]B!AG2103</f>
        <v>0</v>
      </c>
      <c r="O376" s="332">
        <f>[7]B!AH2103</f>
        <v>0</v>
      </c>
      <c r="P376" s="332">
        <f>[7]B!AI2103</f>
        <v>0</v>
      </c>
      <c r="Q376" s="332">
        <f>[7]B!AJ2103</f>
        <v>0</v>
      </c>
      <c r="R376" s="246"/>
    </row>
    <row r="377" spans="1:24" ht="15" customHeight="1" x14ac:dyDescent="0.15">
      <c r="A377" s="333">
        <v>1901026</v>
      </c>
      <c r="B377" s="334" t="s">
        <v>461</v>
      </c>
      <c r="C377" s="332">
        <f>[7]B!C2104</f>
        <v>0</v>
      </c>
      <c r="D377" s="332">
        <f>[7]B!D2104</f>
        <v>0</v>
      </c>
      <c r="E377" s="332">
        <f>[7]B!E2104</f>
        <v>0</v>
      </c>
      <c r="F377" s="332">
        <f>[7]B!F2104</f>
        <v>0</v>
      </c>
      <c r="G377" s="332">
        <f>[7]B!G2104</f>
        <v>0</v>
      </c>
      <c r="H377" s="332">
        <f>[7]B!AA2104</f>
        <v>0</v>
      </c>
      <c r="I377" s="332">
        <f>[7]B!AB2104</f>
        <v>0</v>
      </c>
      <c r="J377" s="332">
        <f>[7]B!AC2104</f>
        <v>0</v>
      </c>
      <c r="K377" s="332">
        <f>[7]B!AD2104</f>
        <v>0</v>
      </c>
      <c r="L377" s="332">
        <f>[7]B!AE2104</f>
        <v>0</v>
      </c>
      <c r="M377" s="332">
        <f>[7]B!AF2104</f>
        <v>0</v>
      </c>
      <c r="N377" s="332">
        <f>[7]B!AG2104</f>
        <v>0</v>
      </c>
      <c r="O377" s="332">
        <f>[7]B!AH2104</f>
        <v>0</v>
      </c>
      <c r="P377" s="332">
        <f>[7]B!AI2104</f>
        <v>0</v>
      </c>
      <c r="Q377" s="332">
        <f>[7]B!AJ2104</f>
        <v>0</v>
      </c>
      <c r="R377" s="246"/>
    </row>
    <row r="378" spans="1:24" ht="15" customHeight="1" x14ac:dyDescent="0.15">
      <c r="A378" s="333">
        <v>1901126</v>
      </c>
      <c r="B378" s="334" t="s">
        <v>462</v>
      </c>
      <c r="C378" s="332">
        <f>[7]B!C2105</f>
        <v>0</v>
      </c>
      <c r="D378" s="332">
        <f>[7]B!D2105</f>
        <v>0</v>
      </c>
      <c r="E378" s="332">
        <f>[7]B!E2105</f>
        <v>0</v>
      </c>
      <c r="F378" s="332">
        <f>[7]B!F2105</f>
        <v>0</v>
      </c>
      <c r="G378" s="332">
        <f>[7]B!G2105</f>
        <v>0</v>
      </c>
      <c r="H378" s="332">
        <f>[7]B!AA2105</f>
        <v>0</v>
      </c>
      <c r="I378" s="332">
        <f>[7]B!AB2105</f>
        <v>0</v>
      </c>
      <c r="J378" s="332">
        <f>[7]B!AC2105</f>
        <v>0</v>
      </c>
      <c r="K378" s="332">
        <f>[7]B!AD2105</f>
        <v>0</v>
      </c>
      <c r="L378" s="332">
        <f>[7]B!AE2105</f>
        <v>0</v>
      </c>
      <c r="M378" s="332">
        <f>[7]B!AF2105</f>
        <v>0</v>
      </c>
      <c r="N378" s="332">
        <f>[7]B!AG2105</f>
        <v>0</v>
      </c>
      <c r="O378" s="332">
        <f>[7]B!AH2105</f>
        <v>0</v>
      </c>
      <c r="P378" s="332">
        <f>[7]B!AI2105</f>
        <v>0</v>
      </c>
      <c r="Q378" s="332">
        <f>[7]B!AJ2105</f>
        <v>0</v>
      </c>
      <c r="R378" s="246"/>
    </row>
    <row r="379" spans="1:24" ht="15" customHeight="1" x14ac:dyDescent="0.15">
      <c r="A379" s="333">
        <v>1901027</v>
      </c>
      <c r="B379" s="334" t="s">
        <v>535</v>
      </c>
      <c r="C379" s="332">
        <f>[7]B!C2106</f>
        <v>0</v>
      </c>
      <c r="D379" s="332">
        <f>[7]B!D2106</f>
        <v>0</v>
      </c>
      <c r="E379" s="332">
        <f>[7]B!E2106</f>
        <v>0</v>
      </c>
      <c r="F379" s="332">
        <f>[7]B!F2106</f>
        <v>0</v>
      </c>
      <c r="G379" s="332">
        <f>[7]B!G2106</f>
        <v>0</v>
      </c>
      <c r="H379" s="332">
        <f>[7]B!AA2106</f>
        <v>0</v>
      </c>
      <c r="I379" s="332">
        <f>[7]B!AB2106</f>
        <v>0</v>
      </c>
      <c r="J379" s="332">
        <f>[7]B!AC2106</f>
        <v>0</v>
      </c>
      <c r="K379" s="332">
        <f>[7]B!AD2106</f>
        <v>0</v>
      </c>
      <c r="L379" s="332">
        <f>[7]B!AE2106</f>
        <v>0</v>
      </c>
      <c r="M379" s="332">
        <f>[7]B!AF2106</f>
        <v>0</v>
      </c>
      <c r="N379" s="332">
        <f>[7]B!AG2106</f>
        <v>0</v>
      </c>
      <c r="O379" s="332">
        <f>[7]B!AH2106</f>
        <v>0</v>
      </c>
      <c r="P379" s="332">
        <f>[7]B!AI2106</f>
        <v>0</v>
      </c>
      <c r="Q379" s="332">
        <f>[7]B!AJ2106</f>
        <v>0</v>
      </c>
      <c r="R379" s="246"/>
    </row>
    <row r="380" spans="1:24" ht="15" customHeight="1" x14ac:dyDescent="0.15">
      <c r="A380" s="333">
        <v>1901028</v>
      </c>
      <c r="B380" s="334" t="s">
        <v>466</v>
      </c>
      <c r="C380" s="332">
        <f>[7]B!C2107</f>
        <v>0</v>
      </c>
      <c r="D380" s="332">
        <f>[7]B!D2107</f>
        <v>0</v>
      </c>
      <c r="E380" s="332">
        <f>[7]B!E2107</f>
        <v>0</v>
      </c>
      <c r="F380" s="332">
        <f>[7]B!F2107</f>
        <v>0</v>
      </c>
      <c r="G380" s="332">
        <f>[7]B!G2107</f>
        <v>0</v>
      </c>
      <c r="H380" s="332">
        <f>[7]B!AA2107</f>
        <v>0</v>
      </c>
      <c r="I380" s="332">
        <f>[7]B!AB2107</f>
        <v>0</v>
      </c>
      <c r="J380" s="332">
        <f>[7]B!AC2107</f>
        <v>0</v>
      </c>
      <c r="K380" s="332">
        <f>[7]B!AD2107</f>
        <v>0</v>
      </c>
      <c r="L380" s="332">
        <f>[7]B!AE2107</f>
        <v>0</v>
      </c>
      <c r="M380" s="332">
        <f>[7]B!AF2107</f>
        <v>0</v>
      </c>
      <c r="N380" s="332">
        <f>[7]B!AG2107</f>
        <v>0</v>
      </c>
      <c r="O380" s="332">
        <f>[7]B!AH2107</f>
        <v>0</v>
      </c>
      <c r="P380" s="332">
        <f>[7]B!AI2107</f>
        <v>0</v>
      </c>
      <c r="Q380" s="332">
        <f>[7]B!AJ2107</f>
        <v>0</v>
      </c>
      <c r="R380" s="246"/>
    </row>
    <row r="381" spans="1:24" ht="15" customHeight="1" x14ac:dyDescent="0.15">
      <c r="A381" s="335">
        <v>1901029</v>
      </c>
      <c r="B381" s="336" t="s">
        <v>467</v>
      </c>
      <c r="C381" s="337">
        <f>[7]B!C2108</f>
        <v>0</v>
      </c>
      <c r="D381" s="332">
        <f>[7]B!D2108</f>
        <v>0</v>
      </c>
      <c r="E381" s="332">
        <f>[7]B!E2108</f>
        <v>0</v>
      </c>
      <c r="F381" s="332">
        <f>[7]B!F2108</f>
        <v>0</v>
      </c>
      <c r="G381" s="332">
        <f>[7]B!G2108</f>
        <v>0</v>
      </c>
      <c r="H381" s="332">
        <f>[7]B!AA2108</f>
        <v>0</v>
      </c>
      <c r="I381" s="332">
        <f>[7]B!AB2108</f>
        <v>0</v>
      </c>
      <c r="J381" s="332">
        <f>[7]B!AC2108</f>
        <v>0</v>
      </c>
      <c r="K381" s="332">
        <f>[7]B!AD2108</f>
        <v>0</v>
      </c>
      <c r="L381" s="332">
        <f>[7]B!AE2108</f>
        <v>0</v>
      </c>
      <c r="M381" s="332">
        <f>[7]B!AF2108</f>
        <v>0</v>
      </c>
      <c r="N381" s="332">
        <f>[7]B!AG2108</f>
        <v>0</v>
      </c>
      <c r="O381" s="332">
        <f>[7]B!AH2108</f>
        <v>0</v>
      </c>
      <c r="P381" s="332">
        <f>[7]B!AI2108</f>
        <v>0</v>
      </c>
      <c r="Q381" s="332">
        <f>[7]B!AJ2108</f>
        <v>0</v>
      </c>
      <c r="R381" s="246"/>
    </row>
    <row r="382" spans="1:24" s="341" customFormat="1" ht="15" customHeight="1" x14ac:dyDescent="0.15">
      <c r="A382" s="816" t="s">
        <v>0</v>
      </c>
      <c r="B382" s="817"/>
      <c r="C382" s="338">
        <f>SUM(C374:C381)</f>
        <v>0</v>
      </c>
      <c r="D382" s="339">
        <f>SUM(D374:D381)</f>
        <v>0</v>
      </c>
      <c r="E382" s="340">
        <f t="shared" ref="E382:Q382" si="7">SUM(E374:E381)</f>
        <v>0</v>
      </c>
      <c r="F382" s="340">
        <f t="shared" si="7"/>
        <v>0</v>
      </c>
      <c r="G382" s="340">
        <f t="shared" si="7"/>
        <v>0</v>
      </c>
      <c r="H382" s="340">
        <f t="shared" si="7"/>
        <v>0</v>
      </c>
      <c r="I382" s="340">
        <f t="shared" si="7"/>
        <v>0</v>
      </c>
      <c r="J382" s="340">
        <f t="shared" si="7"/>
        <v>0</v>
      </c>
      <c r="K382" s="340">
        <f t="shared" si="7"/>
        <v>0</v>
      </c>
      <c r="L382" s="340">
        <f t="shared" si="7"/>
        <v>0</v>
      </c>
      <c r="M382" s="340">
        <f t="shared" si="7"/>
        <v>0</v>
      </c>
      <c r="N382" s="340">
        <f t="shared" si="7"/>
        <v>0</v>
      </c>
      <c r="O382" s="340">
        <f t="shared" si="7"/>
        <v>0</v>
      </c>
      <c r="P382" s="322">
        <f t="shared" si="7"/>
        <v>0</v>
      </c>
      <c r="Q382" s="322">
        <f t="shared" si="7"/>
        <v>0</v>
      </c>
      <c r="R382" s="246"/>
    </row>
    <row r="383" spans="1:24" ht="24.95" customHeight="1" x14ac:dyDescent="0.15">
      <c r="A383" s="818" t="s">
        <v>536</v>
      </c>
      <c r="B383" s="818"/>
      <c r="C383" s="342"/>
      <c r="D383" s="343"/>
      <c r="E383" s="343"/>
      <c r="F383" s="343"/>
      <c r="G383" s="343"/>
      <c r="H383" s="343"/>
      <c r="I383" s="343"/>
      <c r="J383" s="343"/>
      <c r="K383" s="343"/>
      <c r="L383" s="343"/>
      <c r="M383" s="343"/>
      <c r="N383" s="344"/>
      <c r="O383" s="345"/>
      <c r="P383" s="345"/>
    </row>
    <row r="384" spans="1:24" ht="15" customHeight="1" x14ac:dyDescent="0.15">
      <c r="A384" s="797" t="s">
        <v>537</v>
      </c>
      <c r="B384" s="798"/>
      <c r="C384" s="821" t="s">
        <v>7</v>
      </c>
      <c r="D384" s="763" t="s">
        <v>503</v>
      </c>
      <c r="E384" s="825" t="s">
        <v>538</v>
      </c>
      <c r="F384" s="825"/>
      <c r="G384" s="825"/>
      <c r="H384" s="825"/>
      <c r="I384" s="825"/>
      <c r="J384" s="826"/>
      <c r="K384" s="801" t="s">
        <v>539</v>
      </c>
      <c r="L384" s="804" t="s">
        <v>499</v>
      </c>
      <c r="M384" s="805"/>
      <c r="N384" s="806"/>
      <c r="O384" s="785" t="s">
        <v>500</v>
      </c>
      <c r="P384" s="810" t="s">
        <v>501</v>
      </c>
      <c r="Q384" s="811"/>
      <c r="R384" s="751" t="s">
        <v>502</v>
      </c>
    </row>
    <row r="385" spans="1:18" ht="15" customHeight="1" x14ac:dyDescent="0.15">
      <c r="A385" s="819"/>
      <c r="B385" s="820"/>
      <c r="C385" s="822"/>
      <c r="D385" s="824"/>
      <c r="E385" s="814" t="s">
        <v>540</v>
      </c>
      <c r="F385" s="815"/>
      <c r="G385" s="815"/>
      <c r="H385" s="815" t="s">
        <v>541</v>
      </c>
      <c r="I385" s="815"/>
      <c r="J385" s="815"/>
      <c r="K385" s="802"/>
      <c r="L385" s="807"/>
      <c r="M385" s="808"/>
      <c r="N385" s="809"/>
      <c r="O385" s="786"/>
      <c r="P385" s="812"/>
      <c r="Q385" s="813"/>
      <c r="R385" s="752"/>
    </row>
    <row r="386" spans="1:18" ht="45" customHeight="1" x14ac:dyDescent="0.15">
      <c r="A386" s="799"/>
      <c r="B386" s="800"/>
      <c r="C386" s="823"/>
      <c r="D386" s="764"/>
      <c r="E386" s="346" t="s">
        <v>514</v>
      </c>
      <c r="F386" s="347" t="s">
        <v>515</v>
      </c>
      <c r="G386" s="348" t="s">
        <v>533</v>
      </c>
      <c r="H386" s="346" t="s">
        <v>514</v>
      </c>
      <c r="I386" s="347" t="s">
        <v>515</v>
      </c>
      <c r="J386" s="348" t="s">
        <v>533</v>
      </c>
      <c r="K386" s="803"/>
      <c r="L386" s="349" t="s">
        <v>509</v>
      </c>
      <c r="M386" s="350" t="s">
        <v>510</v>
      </c>
      <c r="N386" s="351" t="s">
        <v>511</v>
      </c>
      <c r="O386" s="787"/>
      <c r="P386" s="352" t="s">
        <v>512</v>
      </c>
      <c r="Q386" s="353" t="s">
        <v>513</v>
      </c>
      <c r="R386" s="753"/>
    </row>
    <row r="387" spans="1:18" ht="15" customHeight="1" x14ac:dyDescent="0.15">
      <c r="A387" s="354" t="s">
        <v>542</v>
      </c>
      <c r="B387" s="355" t="s">
        <v>543</v>
      </c>
      <c r="C387" s="332">
        <f>[7]B!C1125</f>
        <v>2</v>
      </c>
      <c r="D387" s="332">
        <f>[7]B!H1125</f>
        <v>0</v>
      </c>
      <c r="E387" s="332">
        <f>[7]B!I1125</f>
        <v>0</v>
      </c>
      <c r="F387" s="332">
        <f>[7]B!J1125</f>
        <v>0</v>
      </c>
      <c r="G387" s="332">
        <f>[7]B!K1125</f>
        <v>2</v>
      </c>
      <c r="H387" s="332">
        <f>[7]B!L1125</f>
        <v>0</v>
      </c>
      <c r="I387" s="332">
        <f>[7]B!M1125</f>
        <v>0</v>
      </c>
      <c r="J387" s="332">
        <f>[7]B!N1125</f>
        <v>0</v>
      </c>
      <c r="K387" s="356"/>
      <c r="L387" s="332">
        <f>[7]B!AD1125</f>
        <v>0</v>
      </c>
      <c r="M387" s="332">
        <f>[7]B!AE1125</f>
        <v>0</v>
      </c>
      <c r="N387" s="332">
        <f>[7]B!AF1125</f>
        <v>0</v>
      </c>
      <c r="O387" s="332">
        <f>[7]B!AG1125</f>
        <v>0</v>
      </c>
      <c r="P387" s="332">
        <f>[7]B!AH1125</f>
        <v>0</v>
      </c>
      <c r="Q387" s="332">
        <f>[7]B!AI1125</f>
        <v>0</v>
      </c>
      <c r="R387" s="332">
        <f>[7]B!AJ1125</f>
        <v>0</v>
      </c>
    </row>
    <row r="388" spans="1:18" ht="15" customHeight="1" x14ac:dyDescent="0.15">
      <c r="A388" s="357" t="s">
        <v>544</v>
      </c>
      <c r="B388" s="358" t="s">
        <v>545</v>
      </c>
      <c r="C388" s="332">
        <f>[7]B!C1262</f>
        <v>67</v>
      </c>
      <c r="D388" s="332">
        <f>[7]B!H1262</f>
        <v>66</v>
      </c>
      <c r="E388" s="332">
        <f>[7]B!I1262</f>
        <v>63</v>
      </c>
      <c r="F388" s="332">
        <f>[7]B!J1262</f>
        <v>3</v>
      </c>
      <c r="G388" s="332">
        <f>[7]B!K1262</f>
        <v>1</v>
      </c>
      <c r="H388" s="332">
        <f>[7]B!L1262</f>
        <v>0</v>
      </c>
      <c r="I388" s="332">
        <f>[7]B!M1262</f>
        <v>0</v>
      </c>
      <c r="J388" s="332">
        <f>[7]B!N1262</f>
        <v>0</v>
      </c>
      <c r="K388" s="332">
        <v>19</v>
      </c>
      <c r="L388" s="332">
        <f>[7]B!AD1262</f>
        <v>0</v>
      </c>
      <c r="M388" s="332">
        <f>[7]B!AE1262</f>
        <v>0</v>
      </c>
      <c r="N388" s="332">
        <f>[7]B!AF1262</f>
        <v>0</v>
      </c>
      <c r="O388" s="332">
        <f>[7]B!AG1262</f>
        <v>0</v>
      </c>
      <c r="P388" s="332">
        <f>[7]B!AH1262</f>
        <v>0</v>
      </c>
      <c r="Q388" s="332">
        <f>[7]B!AI1262</f>
        <v>0</v>
      </c>
      <c r="R388" s="332">
        <f>[7]B!AJ1262</f>
        <v>0</v>
      </c>
    </row>
    <row r="389" spans="1:18" ht="15" customHeight="1" x14ac:dyDescent="0.15">
      <c r="A389" s="357" t="s">
        <v>112</v>
      </c>
      <c r="B389" s="358" t="s">
        <v>546</v>
      </c>
      <c r="C389" s="332">
        <f>[7]B!C1404</f>
        <v>33</v>
      </c>
      <c r="D389" s="332">
        <f>[7]B!H1404</f>
        <v>24</v>
      </c>
      <c r="E389" s="332">
        <f>[7]B!I1404</f>
        <v>16</v>
      </c>
      <c r="F389" s="332">
        <f>[7]B!J1404</f>
        <v>8</v>
      </c>
      <c r="G389" s="332">
        <f>[7]B!K1404</f>
        <v>6</v>
      </c>
      <c r="H389" s="332">
        <f>[7]B!L1404</f>
        <v>2</v>
      </c>
      <c r="I389" s="332">
        <f>[7]B!M1404</f>
        <v>1</v>
      </c>
      <c r="J389" s="332">
        <f>[7]B!N1404</f>
        <v>0</v>
      </c>
      <c r="K389" s="332">
        <v>16</v>
      </c>
      <c r="L389" s="332">
        <f>[7]B!AD1404</f>
        <v>0</v>
      </c>
      <c r="M389" s="332">
        <f>[7]B!AE1404</f>
        <v>0</v>
      </c>
      <c r="N389" s="332">
        <f>[7]B!AF1404</f>
        <v>0</v>
      </c>
      <c r="O389" s="332">
        <f>[7]B!AG1404</f>
        <v>0</v>
      </c>
      <c r="P389" s="332">
        <f>[7]B!AH1404</f>
        <v>0</v>
      </c>
      <c r="Q389" s="332">
        <f>[7]B!AI1404</f>
        <v>0</v>
      </c>
      <c r="R389" s="332">
        <f>[7]B!AJ1404</f>
        <v>0</v>
      </c>
    </row>
    <row r="390" spans="1:18" ht="15" customHeight="1" x14ac:dyDescent="0.15">
      <c r="A390" s="357" t="s">
        <v>114</v>
      </c>
      <c r="B390" s="358" t="s">
        <v>547</v>
      </c>
      <c r="C390" s="332">
        <f>[7]B!C1468</f>
        <v>14</v>
      </c>
      <c r="D390" s="332">
        <f>[7]B!H1468</f>
        <v>10</v>
      </c>
      <c r="E390" s="332">
        <f>[7]B!I1468</f>
        <v>10</v>
      </c>
      <c r="F390" s="332">
        <f>[7]B!J1468</f>
        <v>0</v>
      </c>
      <c r="G390" s="332">
        <f>[7]B!K1468</f>
        <v>4</v>
      </c>
      <c r="H390" s="332">
        <f>[7]B!L1468</f>
        <v>0</v>
      </c>
      <c r="I390" s="332">
        <f>[7]B!M1468</f>
        <v>0</v>
      </c>
      <c r="J390" s="332">
        <f>[7]B!N1468</f>
        <v>0</v>
      </c>
      <c r="K390" s="332">
        <v>5</v>
      </c>
      <c r="L390" s="332">
        <f>[7]B!AD1468</f>
        <v>0</v>
      </c>
      <c r="M390" s="332">
        <f>[7]B!AE1468</f>
        <v>0</v>
      </c>
      <c r="N390" s="332">
        <f>[7]B!AF1468</f>
        <v>0</v>
      </c>
      <c r="O390" s="332">
        <f>[7]B!AG1468</f>
        <v>0</v>
      </c>
      <c r="P390" s="332">
        <f>[7]B!AH1468</f>
        <v>0</v>
      </c>
      <c r="Q390" s="332">
        <f>[7]B!AI1468</f>
        <v>0</v>
      </c>
      <c r="R390" s="332">
        <f>[7]B!AJ1468</f>
        <v>0</v>
      </c>
    </row>
    <row r="391" spans="1:18" ht="15" customHeight="1" x14ac:dyDescent="0.15">
      <c r="A391" s="357" t="s">
        <v>116</v>
      </c>
      <c r="B391" s="358" t="s">
        <v>548</v>
      </c>
      <c r="C391" s="332">
        <f>[7]B!C1537</f>
        <v>45</v>
      </c>
      <c r="D391" s="332">
        <f>[7]B!H1537</f>
        <v>45</v>
      </c>
      <c r="E391" s="332">
        <f>[7]B!I1537</f>
        <v>45</v>
      </c>
      <c r="F391" s="332">
        <f>[7]B!J1537</f>
        <v>0</v>
      </c>
      <c r="G391" s="332">
        <f>[7]B!K1537</f>
        <v>0</v>
      </c>
      <c r="H391" s="332">
        <f>[7]B!L1537</f>
        <v>0</v>
      </c>
      <c r="I391" s="332">
        <f>[7]B!M1537</f>
        <v>0</v>
      </c>
      <c r="J391" s="332">
        <f>[7]B!N1537</f>
        <v>0</v>
      </c>
      <c r="K391" s="332">
        <v>40</v>
      </c>
      <c r="L391" s="332">
        <f>[7]B!AD1537</f>
        <v>0</v>
      </c>
      <c r="M391" s="332">
        <f>[7]B!AE1537</f>
        <v>0</v>
      </c>
      <c r="N391" s="332">
        <f>[7]B!AF1537</f>
        <v>0</v>
      </c>
      <c r="O391" s="332">
        <f>[7]B!AG1537</f>
        <v>0</v>
      </c>
      <c r="P391" s="332">
        <f>[7]B!AH1537</f>
        <v>0</v>
      </c>
      <c r="Q391" s="332">
        <f>[7]B!AI1537</f>
        <v>0</v>
      </c>
      <c r="R391" s="332">
        <f>[7]B!AJ1537</f>
        <v>0</v>
      </c>
    </row>
    <row r="392" spans="1:18" ht="15" customHeight="1" x14ac:dyDescent="0.15">
      <c r="A392" s="357" t="s">
        <v>549</v>
      </c>
      <c r="B392" s="358" t="s">
        <v>550</v>
      </c>
      <c r="C392" s="332">
        <f>[7]B!C1582</f>
        <v>108</v>
      </c>
      <c r="D392" s="332">
        <f>[7]B!H1582</f>
        <v>94</v>
      </c>
      <c r="E392" s="332">
        <f>[7]B!I1582</f>
        <v>94</v>
      </c>
      <c r="F392" s="332">
        <f>[7]B!J1582</f>
        <v>0</v>
      </c>
      <c r="G392" s="332">
        <f>[7]B!K1582</f>
        <v>14</v>
      </c>
      <c r="H392" s="332">
        <f>[7]B!L1582</f>
        <v>0</v>
      </c>
      <c r="I392" s="332">
        <f>[7]B!M1582</f>
        <v>0</v>
      </c>
      <c r="J392" s="332">
        <f>[7]B!N1582</f>
        <v>0</v>
      </c>
      <c r="K392" s="332">
        <v>107</v>
      </c>
      <c r="L392" s="332">
        <f>[7]B!AD1582</f>
        <v>0</v>
      </c>
      <c r="M392" s="332">
        <f>[7]B!AE1582</f>
        <v>0</v>
      </c>
      <c r="N392" s="332">
        <f>[7]B!AF1582</f>
        <v>0</v>
      </c>
      <c r="O392" s="332">
        <f>[7]B!AG1582</f>
        <v>0</v>
      </c>
      <c r="P392" s="332">
        <f>[7]B!AH1582</f>
        <v>0</v>
      </c>
      <c r="Q392" s="332">
        <f>[7]B!AI1582</f>
        <v>0</v>
      </c>
      <c r="R392" s="332">
        <f>[7]B!AJ1582</f>
        <v>0</v>
      </c>
    </row>
    <row r="393" spans="1:18" ht="15" customHeight="1" x14ac:dyDescent="0.15">
      <c r="A393" s="357" t="s">
        <v>123</v>
      </c>
      <c r="B393" s="358" t="s">
        <v>551</v>
      </c>
      <c r="C393" s="332">
        <f>[7]B!C1800</f>
        <v>2</v>
      </c>
      <c r="D393" s="332">
        <f>[7]B!H1800</f>
        <v>2</v>
      </c>
      <c r="E393" s="332">
        <f>[7]B!I1800</f>
        <v>2</v>
      </c>
      <c r="F393" s="332">
        <f>[7]B!J1800</f>
        <v>0</v>
      </c>
      <c r="G393" s="332">
        <f>[7]B!K1800</f>
        <v>0</v>
      </c>
      <c r="H393" s="332">
        <f>[7]B!L1800</f>
        <v>0</v>
      </c>
      <c r="I393" s="332">
        <f>[7]B!M1800</f>
        <v>0</v>
      </c>
      <c r="J393" s="332">
        <f>[7]B!N1800</f>
        <v>0</v>
      </c>
      <c r="K393" s="332">
        <v>2</v>
      </c>
      <c r="L393" s="332">
        <f>[7]B!AD1800</f>
        <v>0</v>
      </c>
      <c r="M393" s="332">
        <f>[7]B!AE1800</f>
        <v>0</v>
      </c>
      <c r="N393" s="332">
        <f>[7]B!AF1800</f>
        <v>0</v>
      </c>
      <c r="O393" s="332">
        <f>[7]B!AG1800</f>
        <v>0</v>
      </c>
      <c r="P393" s="332">
        <f>[7]B!AH1800</f>
        <v>0</v>
      </c>
      <c r="Q393" s="332">
        <f>[7]B!AI1800</f>
        <v>0</v>
      </c>
      <c r="R393" s="332">
        <f>[7]B!AJ1800</f>
        <v>0</v>
      </c>
    </row>
    <row r="394" spans="1:18" ht="15" customHeight="1" x14ac:dyDescent="0.15">
      <c r="A394" s="357" t="s">
        <v>552</v>
      </c>
      <c r="B394" s="358" t="s">
        <v>553</v>
      </c>
      <c r="C394" s="332">
        <f>[7]B!C1870</f>
        <v>8</v>
      </c>
      <c r="D394" s="332">
        <f>[7]B!H1870</f>
        <v>7</v>
      </c>
      <c r="E394" s="332">
        <f>[7]B!I1870</f>
        <v>7</v>
      </c>
      <c r="F394" s="332">
        <f>[7]B!J1870</f>
        <v>0</v>
      </c>
      <c r="G394" s="332">
        <f>[7]B!K1870</f>
        <v>0</v>
      </c>
      <c r="H394" s="332">
        <f>[7]B!L1870</f>
        <v>1</v>
      </c>
      <c r="I394" s="332">
        <f>[7]B!M1870</f>
        <v>0</v>
      </c>
      <c r="J394" s="332">
        <f>[7]B!N1870</f>
        <v>0</v>
      </c>
      <c r="K394" s="332">
        <v>4</v>
      </c>
      <c r="L394" s="332">
        <f>[7]B!AD1870</f>
        <v>0</v>
      </c>
      <c r="M394" s="332">
        <f>[7]B!AE1870</f>
        <v>0</v>
      </c>
      <c r="N394" s="332">
        <f>[7]B!AF1870</f>
        <v>0</v>
      </c>
      <c r="O394" s="332">
        <f>[7]B!AG1870</f>
        <v>0</v>
      </c>
      <c r="P394" s="332">
        <f>[7]B!AH1870</f>
        <v>0</v>
      </c>
      <c r="Q394" s="332">
        <f>[7]B!AI1870</f>
        <v>0</v>
      </c>
      <c r="R394" s="332">
        <f>[7]B!AJ1870</f>
        <v>0</v>
      </c>
    </row>
    <row r="395" spans="1:18" ht="15" customHeight="1" x14ac:dyDescent="0.15">
      <c r="A395" s="357" t="s">
        <v>554</v>
      </c>
      <c r="B395" s="358" t="s">
        <v>555</v>
      </c>
      <c r="C395" s="332">
        <f>[7]B!C2032</f>
        <v>214</v>
      </c>
      <c r="D395" s="332">
        <f>[7]B!H2032</f>
        <v>193</v>
      </c>
      <c r="E395" s="332">
        <f>[7]B!I2032</f>
        <v>160</v>
      </c>
      <c r="F395" s="332">
        <f>[7]B!J2032</f>
        <v>33</v>
      </c>
      <c r="G395" s="332">
        <f>[7]B!K2032</f>
        <v>7</v>
      </c>
      <c r="H395" s="332">
        <f>[7]B!L2032</f>
        <v>12</v>
      </c>
      <c r="I395" s="332">
        <f>[7]B!M2032</f>
        <v>1</v>
      </c>
      <c r="J395" s="332">
        <f>[7]B!N2032</f>
        <v>1</v>
      </c>
      <c r="K395" s="359"/>
      <c r="L395" s="332">
        <f>[7]B!AD2032</f>
        <v>0</v>
      </c>
      <c r="M395" s="332">
        <f>[7]B!AE2032</f>
        <v>0</v>
      </c>
      <c r="N395" s="332">
        <f>[7]B!AF2032</f>
        <v>0</v>
      </c>
      <c r="O395" s="332">
        <f>[7]B!AG2032</f>
        <v>0</v>
      </c>
      <c r="P395" s="332">
        <f>[7]B!AH2032</f>
        <v>0</v>
      </c>
      <c r="Q395" s="332">
        <f>[7]B!AI2032</f>
        <v>0</v>
      </c>
      <c r="R395" s="332">
        <f>[7]B!AJ2032</f>
        <v>0</v>
      </c>
    </row>
    <row r="396" spans="1:18" ht="15" customHeight="1" x14ac:dyDescent="0.15">
      <c r="A396" s="357" t="s">
        <v>129</v>
      </c>
      <c r="B396" s="358" t="s">
        <v>556</v>
      </c>
      <c r="C396" s="332">
        <f>[7]B!C2071</f>
        <v>4</v>
      </c>
      <c r="D396" s="332">
        <f>[7]B!H2071</f>
        <v>2</v>
      </c>
      <c r="E396" s="332">
        <f>[7]B!I2071</f>
        <v>2</v>
      </c>
      <c r="F396" s="332">
        <f>[7]B!J2071</f>
        <v>0</v>
      </c>
      <c r="G396" s="332">
        <f>[7]B!K2071</f>
        <v>2</v>
      </c>
      <c r="H396" s="332">
        <f>[7]B!L2071</f>
        <v>0</v>
      </c>
      <c r="I396" s="332">
        <f>[7]B!M2071</f>
        <v>0</v>
      </c>
      <c r="J396" s="332">
        <f>[7]B!N2071</f>
        <v>0</v>
      </c>
      <c r="K396" s="332">
        <f>SUM([7]B!C2035:'[7]B'!C2036,[7]B!C2038,[7]B!C2040,[7]B!C2052,[7]B!C2069)</f>
        <v>1</v>
      </c>
      <c r="L396" s="332">
        <f>[7]B!AD2071</f>
        <v>0</v>
      </c>
      <c r="M396" s="332">
        <f>[7]B!AE2071</f>
        <v>0</v>
      </c>
      <c r="N396" s="332">
        <f>[7]B!AF2071</f>
        <v>0</v>
      </c>
      <c r="O396" s="332">
        <f>[7]B!AG2071</f>
        <v>0</v>
      </c>
      <c r="P396" s="332">
        <f>[7]B!AH2071</f>
        <v>0</v>
      </c>
      <c r="Q396" s="332">
        <f>[7]B!AI2071</f>
        <v>0</v>
      </c>
      <c r="R396" s="332">
        <f>[7]B!AJ2071</f>
        <v>0</v>
      </c>
    </row>
    <row r="397" spans="1:18" ht="15" customHeight="1" x14ac:dyDescent="0.15">
      <c r="A397" s="357" t="s">
        <v>557</v>
      </c>
      <c r="B397" s="358" t="s">
        <v>558</v>
      </c>
      <c r="C397" s="332">
        <f>[7]B!C2194</f>
        <v>63</v>
      </c>
      <c r="D397" s="332">
        <f>[7]B!H2194</f>
        <v>54</v>
      </c>
      <c r="E397" s="332">
        <f>[7]B!I2194</f>
        <v>40</v>
      </c>
      <c r="F397" s="332">
        <f>[7]B!J2194</f>
        <v>14</v>
      </c>
      <c r="G397" s="332">
        <f>[7]B!K2194</f>
        <v>6</v>
      </c>
      <c r="H397" s="332">
        <f>[7]B!L2194</f>
        <v>3</v>
      </c>
      <c r="I397" s="332">
        <f>[7]B!M2194</f>
        <v>0</v>
      </c>
      <c r="J397" s="332">
        <f>[7]B!N2194</f>
        <v>0</v>
      </c>
      <c r="K397" s="332">
        <f>SUM([7]B!C2188,[7]B!C2192)</f>
        <v>0</v>
      </c>
      <c r="L397" s="332">
        <f>[7]B!AD2194</f>
        <v>0</v>
      </c>
      <c r="M397" s="332">
        <f>[7]B!AE2194</f>
        <v>0</v>
      </c>
      <c r="N397" s="332">
        <f>[7]B!AF2194</f>
        <v>0</v>
      </c>
      <c r="O397" s="332">
        <f>[7]B!AG2194</f>
        <v>0</v>
      </c>
      <c r="P397" s="332">
        <f>[7]B!AH2194</f>
        <v>0</v>
      </c>
      <c r="Q397" s="332">
        <f>[7]B!AI2194</f>
        <v>0</v>
      </c>
      <c r="R397" s="332">
        <f>[7]B!AJ2194</f>
        <v>0</v>
      </c>
    </row>
    <row r="398" spans="1:18" ht="15" customHeight="1" x14ac:dyDescent="0.15">
      <c r="A398" s="357" t="s">
        <v>559</v>
      </c>
      <c r="B398" s="358" t="s">
        <v>560</v>
      </c>
      <c r="C398" s="332">
        <f>[7]B!C2229</f>
        <v>6</v>
      </c>
      <c r="D398" s="332">
        <f>[7]B!H2229</f>
        <v>4</v>
      </c>
      <c r="E398" s="332">
        <f>[7]B!I2229</f>
        <v>4</v>
      </c>
      <c r="F398" s="332">
        <f>[7]B!J2229</f>
        <v>0</v>
      </c>
      <c r="G398" s="332">
        <f>[7]B!K2229</f>
        <v>1</v>
      </c>
      <c r="H398" s="332">
        <f>[7]B!L2229</f>
        <v>0</v>
      </c>
      <c r="I398" s="332">
        <f>[7]B!M2229</f>
        <v>0</v>
      </c>
      <c r="J398" s="332">
        <f>[7]B!N2229</f>
        <v>1</v>
      </c>
      <c r="K398" s="332">
        <f>[7]B!C2225</f>
        <v>1</v>
      </c>
      <c r="L398" s="332">
        <f>[7]B!AD2229</f>
        <v>0</v>
      </c>
      <c r="M398" s="332">
        <f>[7]B!AE2229</f>
        <v>0</v>
      </c>
      <c r="N398" s="332">
        <f>[7]B!AF2229</f>
        <v>0</v>
      </c>
      <c r="O398" s="332">
        <f>[7]B!AG2229</f>
        <v>0</v>
      </c>
      <c r="P398" s="332">
        <f>[7]B!AH2229</f>
        <v>0</v>
      </c>
      <c r="Q398" s="332">
        <f>[7]B!AI2229</f>
        <v>0</v>
      </c>
      <c r="R398" s="332">
        <f>[7]B!AJ2229</f>
        <v>0</v>
      </c>
    </row>
    <row r="399" spans="1:18" ht="15" customHeight="1" x14ac:dyDescent="0.15">
      <c r="A399" s="357" t="s">
        <v>561</v>
      </c>
      <c r="B399" s="358" t="s">
        <v>562</v>
      </c>
      <c r="C399" s="332">
        <f>[7]B!C2264</f>
        <v>70</v>
      </c>
      <c r="D399" s="332">
        <f>[7]B!H2264</f>
        <v>57</v>
      </c>
      <c r="E399" s="332">
        <f>[7]B!I2264</f>
        <v>41</v>
      </c>
      <c r="F399" s="332">
        <f>[7]B!J2264</f>
        <v>16</v>
      </c>
      <c r="G399" s="332">
        <f>[7]B!K2264</f>
        <v>8</v>
      </c>
      <c r="H399" s="332">
        <f>[7]B!L2264</f>
        <v>5</v>
      </c>
      <c r="I399" s="332">
        <f>[7]B!M2264</f>
        <v>0</v>
      </c>
      <c r="J399" s="332">
        <f>[7]B!N2264</f>
        <v>0</v>
      </c>
      <c r="K399" s="332">
        <f>SUM([7]B!C2251,[7]B!C2260)</f>
        <v>1</v>
      </c>
      <c r="L399" s="332">
        <f>[7]B!AD2264</f>
        <v>0</v>
      </c>
      <c r="M399" s="332">
        <f>[7]B!AE2264</f>
        <v>0</v>
      </c>
      <c r="N399" s="332">
        <f>[7]B!AF2264</f>
        <v>0</v>
      </c>
      <c r="O399" s="332">
        <f>[7]B!AG2264</f>
        <v>0</v>
      </c>
      <c r="P399" s="332">
        <f>[7]B!AH2264</f>
        <v>0</v>
      </c>
      <c r="Q399" s="332">
        <f>[7]B!AI2264</f>
        <v>0</v>
      </c>
      <c r="R399" s="332">
        <f>[7]B!AJ2264</f>
        <v>0</v>
      </c>
    </row>
    <row r="400" spans="1:18" ht="15" customHeight="1" x14ac:dyDescent="0.15">
      <c r="A400" s="360" t="s">
        <v>563</v>
      </c>
      <c r="B400" s="358" t="s">
        <v>564</v>
      </c>
      <c r="C400" s="361">
        <f t="shared" ref="C400:J400" si="8">SUM(C401:C403)</f>
        <v>103</v>
      </c>
      <c r="D400" s="361">
        <f t="shared" si="8"/>
        <v>100</v>
      </c>
      <c r="E400" s="361">
        <f t="shared" si="8"/>
        <v>39</v>
      </c>
      <c r="F400" s="361">
        <f t="shared" si="8"/>
        <v>61</v>
      </c>
      <c r="G400" s="361">
        <f t="shared" si="8"/>
        <v>3</v>
      </c>
      <c r="H400" s="361">
        <f t="shared" si="8"/>
        <v>0</v>
      </c>
      <c r="I400" s="361">
        <f t="shared" si="8"/>
        <v>0</v>
      </c>
      <c r="J400" s="361">
        <f t="shared" si="8"/>
        <v>0</v>
      </c>
      <c r="K400" s="359"/>
      <c r="L400" s="361">
        <f t="shared" ref="L400:R400" si="9">SUM(L401:L403)</f>
        <v>0</v>
      </c>
      <c r="M400" s="361">
        <f t="shared" si="9"/>
        <v>0</v>
      </c>
      <c r="N400" s="361">
        <f t="shared" si="9"/>
        <v>0</v>
      </c>
      <c r="O400" s="361">
        <f t="shared" si="9"/>
        <v>0</v>
      </c>
      <c r="P400" s="361">
        <f t="shared" si="9"/>
        <v>0</v>
      </c>
      <c r="Q400" s="361">
        <f t="shared" si="9"/>
        <v>0</v>
      </c>
      <c r="R400" s="361">
        <f t="shared" si="9"/>
        <v>0</v>
      </c>
    </row>
    <row r="401" spans="1:28" ht="15" customHeight="1" x14ac:dyDescent="0.15">
      <c r="A401" s="362"/>
      <c r="B401" s="120" t="s">
        <v>185</v>
      </c>
      <c r="C401" s="363"/>
      <c r="D401" s="363"/>
      <c r="E401" s="363"/>
      <c r="F401" s="363"/>
      <c r="G401" s="363"/>
      <c r="H401" s="363"/>
      <c r="I401" s="363"/>
      <c r="J401" s="363"/>
      <c r="K401" s="359"/>
      <c r="L401" s="363"/>
      <c r="M401" s="363"/>
      <c r="N401" s="363"/>
      <c r="O401" s="363"/>
      <c r="P401" s="363"/>
      <c r="Q401" s="363"/>
      <c r="R401" s="363"/>
    </row>
    <row r="402" spans="1:28" ht="15" customHeight="1" x14ac:dyDescent="0.15">
      <c r="A402" s="362"/>
      <c r="B402" s="120" t="s">
        <v>186</v>
      </c>
      <c r="C402" s="363"/>
      <c r="D402" s="363"/>
      <c r="E402" s="363"/>
      <c r="F402" s="363"/>
      <c r="G402" s="363"/>
      <c r="H402" s="363"/>
      <c r="I402" s="363"/>
      <c r="J402" s="363"/>
      <c r="K402" s="359"/>
      <c r="L402" s="363"/>
      <c r="M402" s="363"/>
      <c r="N402" s="363"/>
      <c r="O402" s="363"/>
      <c r="P402" s="363"/>
      <c r="Q402" s="363"/>
      <c r="R402" s="363"/>
    </row>
    <row r="403" spans="1:28" ht="15" customHeight="1" x14ac:dyDescent="0.15">
      <c r="A403" s="362"/>
      <c r="B403" s="120" t="s">
        <v>187</v>
      </c>
      <c r="C403" s="361">
        <f>[7]B!C2272</f>
        <v>103</v>
      </c>
      <c r="D403" s="361">
        <f>[7]B!H2272</f>
        <v>100</v>
      </c>
      <c r="E403" s="361">
        <f>[7]B!I2272</f>
        <v>39</v>
      </c>
      <c r="F403" s="361">
        <f>[7]B!J2272</f>
        <v>61</v>
      </c>
      <c r="G403" s="361">
        <f>[7]B!K2272</f>
        <v>3</v>
      </c>
      <c r="H403" s="361">
        <f>[7]B!L2272</f>
        <v>0</v>
      </c>
      <c r="I403" s="361">
        <f>[7]B!M2272</f>
        <v>0</v>
      </c>
      <c r="J403" s="361">
        <f>[7]B!N2272</f>
        <v>0</v>
      </c>
      <c r="K403" s="359"/>
      <c r="L403" s="361">
        <f>[7]B!AD2272</f>
        <v>0</v>
      </c>
      <c r="M403" s="361">
        <f>[7]B!AE2272</f>
        <v>0</v>
      </c>
      <c r="N403" s="361">
        <f>[7]B!AF2272</f>
        <v>0</v>
      </c>
      <c r="O403" s="361">
        <f>[7]B!AG2272</f>
        <v>0</v>
      </c>
      <c r="P403" s="361">
        <f>[7]B!AH2272</f>
        <v>0</v>
      </c>
      <c r="Q403" s="361">
        <f>[7]B!AI2272</f>
        <v>0</v>
      </c>
      <c r="R403" s="361">
        <f>[7]B!AJ2272</f>
        <v>0</v>
      </c>
    </row>
    <row r="404" spans="1:28" ht="15" customHeight="1" x14ac:dyDescent="0.15">
      <c r="A404" s="357" t="s">
        <v>565</v>
      </c>
      <c r="B404" s="358" t="s">
        <v>566</v>
      </c>
      <c r="C404" s="332">
        <f>[7]B!C2505</f>
        <v>85</v>
      </c>
      <c r="D404" s="332">
        <f>[7]B!H2505</f>
        <v>68</v>
      </c>
      <c r="E404" s="332">
        <f>[7]B!I2505</f>
        <v>68</v>
      </c>
      <c r="F404" s="332">
        <f>[7]B!J2505</f>
        <v>0</v>
      </c>
      <c r="G404" s="332">
        <f>[7]B!K2505</f>
        <v>12</v>
      </c>
      <c r="H404" s="332">
        <f>[7]B!L2505</f>
        <v>5</v>
      </c>
      <c r="I404" s="332">
        <f>[7]B!M2505</f>
        <v>0</v>
      </c>
      <c r="J404" s="332">
        <f>[7]B!N2505</f>
        <v>0</v>
      </c>
      <c r="K404" s="332">
        <v>7</v>
      </c>
      <c r="L404" s="332">
        <f>[7]B!AD2505</f>
        <v>0</v>
      </c>
      <c r="M404" s="332">
        <f>[7]B!AE2505</f>
        <v>0</v>
      </c>
      <c r="N404" s="332">
        <f>[7]B!AF2505</f>
        <v>0</v>
      </c>
      <c r="O404" s="332">
        <f>[7]B!AG2505</f>
        <v>0</v>
      </c>
      <c r="P404" s="332">
        <f>[7]B!AH2505</f>
        <v>0</v>
      </c>
      <c r="Q404" s="332">
        <f>[7]B!AI2505</f>
        <v>0</v>
      </c>
      <c r="R404" s="332">
        <f>[7]B!AJ2505</f>
        <v>0</v>
      </c>
    </row>
    <row r="405" spans="1:28" ht="15" customHeight="1" x14ac:dyDescent="0.15">
      <c r="A405" s="357" t="s">
        <v>567</v>
      </c>
      <c r="B405" s="358" t="s">
        <v>568</v>
      </c>
      <c r="C405" s="332">
        <f>[7]B!C2688-[7]B!C2684-[7]B!C2685+[7]B!C2661</f>
        <v>68</v>
      </c>
      <c r="D405" s="332">
        <f>[7]B!H2688-[7]B!H2684-[7]B!H2685+[7]B!H2661</f>
        <v>68</v>
      </c>
      <c r="E405" s="332">
        <f>[7]B!I2688-[7]B!I2684-[7]B!I2685+[7]B!I2661</f>
        <v>68</v>
      </c>
      <c r="F405" s="332">
        <f>[7]B!J2688-[7]B!J2684-[7]B!J2685+[7]B!J2661</f>
        <v>0</v>
      </c>
      <c r="G405" s="332">
        <f>[7]B!K2688-[7]B!K2684-[7]B!K2685+[7]B!K2661</f>
        <v>0</v>
      </c>
      <c r="H405" s="332">
        <f>[7]B!L2688-[7]B!L2684-[7]B!L2685+[7]B!L2661</f>
        <v>0</v>
      </c>
      <c r="I405" s="332">
        <f>[7]B!M2688-[7]B!M2684-[7]B!M2685+[7]B!M2661</f>
        <v>0</v>
      </c>
      <c r="J405" s="332">
        <f>[7]B!N2688-[7]B!N2684-[7]B!N2685+[7]B!N2661</f>
        <v>0</v>
      </c>
      <c r="K405" s="332">
        <v>62</v>
      </c>
      <c r="L405" s="332">
        <f>[7]B!AD2688-[7]B!AD2684-[7]B!AD2685+[7]B!AD2661</f>
        <v>0</v>
      </c>
      <c r="M405" s="332">
        <f>[7]B!AE2688-[7]B!AE2684-[7]B!AE2685+[7]B!AE2661</f>
        <v>0</v>
      </c>
      <c r="N405" s="332">
        <f>[7]B!AF2688-[7]B!AF2684-[7]B!AF2685+[7]B!AF2661</f>
        <v>0</v>
      </c>
      <c r="O405" s="332">
        <f>[7]B!AG2688-[7]B!AG2684-[7]B!AG2685+[7]B!AG2661</f>
        <v>0</v>
      </c>
      <c r="P405" s="332">
        <f>[7]B!AH2688-[7]B!AH2684-[7]B!AH2685+[7]B!AH2661</f>
        <v>0</v>
      </c>
      <c r="Q405" s="332">
        <f>[7]B!AI2688-[7]B!AI2684-[7]B!AI2685+[7]B!AI2661</f>
        <v>0</v>
      </c>
      <c r="R405" s="332">
        <f>[7]B!AJ2688-[7]B!AJ2684-[7]B!AJ2685+[7]B!AJ2661</f>
        <v>0</v>
      </c>
    </row>
    <row r="406" spans="1:28" ht="15" customHeight="1" x14ac:dyDescent="0.15">
      <c r="A406" s="364" t="s">
        <v>567</v>
      </c>
      <c r="B406" s="365" t="s">
        <v>569</v>
      </c>
      <c r="C406" s="366">
        <f>[7]B!C2517</f>
        <v>21</v>
      </c>
      <c r="D406" s="332">
        <f>[7]B!H2517</f>
        <v>18</v>
      </c>
      <c r="E406" s="366">
        <f>[7]B!I2517</f>
        <v>18</v>
      </c>
      <c r="F406" s="366">
        <f>[7]B!J2517</f>
        <v>0</v>
      </c>
      <c r="G406" s="366">
        <f>[7]B!K2517</f>
        <v>3</v>
      </c>
      <c r="H406" s="366">
        <f>[7]B!L2517</f>
        <v>0</v>
      </c>
      <c r="I406" s="366">
        <f>[7]B!M2517</f>
        <v>0</v>
      </c>
      <c r="J406" s="366">
        <f>[7]B!N2517</f>
        <v>0</v>
      </c>
      <c r="K406" s="367"/>
      <c r="L406" s="366">
        <f>[7]B!AD2517</f>
        <v>0</v>
      </c>
      <c r="M406" s="366">
        <f>[7]B!AE2517</f>
        <v>0</v>
      </c>
      <c r="N406" s="366">
        <f>[7]B!AF2517</f>
        <v>0</v>
      </c>
      <c r="O406" s="366">
        <f>[7]B!AG2517</f>
        <v>0</v>
      </c>
      <c r="P406" s="366">
        <f>[7]B!AH2517</f>
        <v>0</v>
      </c>
      <c r="Q406" s="366">
        <f>[7]B!AI2517</f>
        <v>0</v>
      </c>
      <c r="R406" s="366">
        <f>[7]B!AJ2517</f>
        <v>0</v>
      </c>
    </row>
    <row r="407" spans="1:28" s="3" customFormat="1" ht="15" customHeight="1" x14ac:dyDescent="0.15">
      <c r="A407" s="750" t="s">
        <v>570</v>
      </c>
      <c r="B407" s="750"/>
      <c r="C407" s="338">
        <f t="shared" ref="C407:J407" si="10">SUM(C387:C400)+C404+C405+C406</f>
        <v>913</v>
      </c>
      <c r="D407" s="338">
        <f t="shared" si="10"/>
        <v>812</v>
      </c>
      <c r="E407" s="338">
        <f t="shared" si="10"/>
        <v>677</v>
      </c>
      <c r="F407" s="338">
        <f t="shared" si="10"/>
        <v>135</v>
      </c>
      <c r="G407" s="338">
        <f t="shared" si="10"/>
        <v>69</v>
      </c>
      <c r="H407" s="338">
        <f t="shared" si="10"/>
        <v>28</v>
      </c>
      <c r="I407" s="338">
        <f t="shared" si="10"/>
        <v>2</v>
      </c>
      <c r="J407" s="338">
        <f t="shared" si="10"/>
        <v>2</v>
      </c>
      <c r="K407" s="338">
        <f t="shared" ref="K407" si="11">SUM(K387:K399)+K404+K405+K406</f>
        <v>265</v>
      </c>
      <c r="L407" s="338">
        <f t="shared" ref="L407:R407" si="12">SUM(L387:L400)+L404+L405+L406</f>
        <v>0</v>
      </c>
      <c r="M407" s="338">
        <f t="shared" si="12"/>
        <v>0</v>
      </c>
      <c r="N407" s="338">
        <f t="shared" si="12"/>
        <v>0</v>
      </c>
      <c r="O407" s="338">
        <f t="shared" si="12"/>
        <v>0</v>
      </c>
      <c r="P407" s="338">
        <f t="shared" si="12"/>
        <v>0</v>
      </c>
      <c r="Q407" s="338">
        <f t="shared" si="12"/>
        <v>0</v>
      </c>
      <c r="R407" s="338">
        <f t="shared" si="12"/>
        <v>0</v>
      </c>
    </row>
    <row r="408" spans="1:28" ht="24.95" customHeight="1" x14ac:dyDescent="0.15">
      <c r="A408" s="796" t="s">
        <v>571</v>
      </c>
      <c r="B408" s="796"/>
      <c r="C408" s="796"/>
      <c r="D408" s="796"/>
      <c r="E408" s="796"/>
      <c r="F408" s="796"/>
      <c r="I408" s="368"/>
    </row>
    <row r="409" spans="1:28" ht="42" customHeight="1" x14ac:dyDescent="0.15">
      <c r="A409" s="797" t="s">
        <v>572</v>
      </c>
      <c r="B409" s="798"/>
      <c r="C409" s="692" t="s">
        <v>0</v>
      </c>
      <c r="D409" s="692" t="s">
        <v>573</v>
      </c>
      <c r="E409" s="785" t="s">
        <v>574</v>
      </c>
      <c r="F409" s="785" t="s">
        <v>575</v>
      </c>
      <c r="G409" s="352" t="s">
        <v>576</v>
      </c>
      <c r="H409" s="352" t="s">
        <v>577</v>
      </c>
      <c r="I409" s="352" t="s">
        <v>578</v>
      </c>
      <c r="J409" s="369" t="s">
        <v>578</v>
      </c>
    </row>
    <row r="410" spans="1:28" ht="32.25" customHeight="1" x14ac:dyDescent="0.15">
      <c r="A410" s="799"/>
      <c r="B410" s="800"/>
      <c r="C410" s="770"/>
      <c r="D410" s="770"/>
      <c r="E410" s="787"/>
      <c r="F410" s="787"/>
      <c r="G410" s="370" t="s">
        <v>574</v>
      </c>
      <c r="H410" s="370" t="s">
        <v>575</v>
      </c>
      <c r="I410" s="370" t="s">
        <v>574</v>
      </c>
      <c r="J410" s="371" t="s">
        <v>575</v>
      </c>
    </row>
    <row r="411" spans="1:28" ht="15" customHeight="1" x14ac:dyDescent="0.15">
      <c r="A411" s="790" t="s">
        <v>579</v>
      </c>
      <c r="B411" s="791"/>
      <c r="C411" s="372">
        <f>SUM(E411,F411)</f>
        <v>275</v>
      </c>
      <c r="D411" s="373">
        <v>124</v>
      </c>
      <c r="E411" s="374">
        <f>SUM([7]B!P1125,[7]B!P1262,[7]B!P1404,[7]B!P1468,[7]B!P1537,[7]B!P1582,[7]B!P1787,[7]B!P1799,[7]B!P1870,[7]B!P2032,[7]B!P2071,[7]B!P2194,[7]B!P2229,[7]B!P2264,[7]B!P2275,[7]B!P2512,[7]B!P2517,[7]B!P2662,[7]B!P2688)</f>
        <v>30</v>
      </c>
      <c r="F411" s="374">
        <f>SUM([7]B!Q1125,[7]B!Q1262,[7]B!Q1404,[7]B!Q1468,[7]B!Q1537,[7]B!Q1582,[7]B!Q1787,[7]B!Q1799,[7]B!Q1870,[7]B!Q2032,[7]B!Q2071,[7]B!Q2194,[7]B!Q2229,[7]B!Q2264,[7]B!Q2275,[7]B!Q2512,[7]B!Q2517,[7]B!Q2662,[7]B!Q2688)</f>
        <v>245</v>
      </c>
      <c r="G411" s="373"/>
      <c r="H411" s="375"/>
      <c r="I411" s="375"/>
      <c r="J411" s="376"/>
      <c r="K411" s="305" t="str">
        <f>AA411</f>
        <v/>
      </c>
      <c r="AA411" s="377" t="str">
        <f>IF(C411&lt;D411,"Beneficiarios MAI no puede ser mayor al TOTAL","")</f>
        <v/>
      </c>
      <c r="AB411" s="377">
        <f>IF(C411&lt;D411,1,0)</f>
        <v>0</v>
      </c>
    </row>
    <row r="412" spans="1:28" ht="15" customHeight="1" x14ac:dyDescent="0.15">
      <c r="A412" s="792" t="s">
        <v>580</v>
      </c>
      <c r="B412" s="793"/>
      <c r="C412" s="378">
        <f>SUM(E412,F412)</f>
        <v>137</v>
      </c>
      <c r="D412" s="379">
        <v>110</v>
      </c>
      <c r="E412" s="380">
        <f>SUM([7]B!S1125,[7]B!S1262,[7]B!S1404,[7]B!S1468,[7]B!S1537,[7]B!S1582,[7]B!S1787,[7]B!S1799,[7]B!S1870,[7]B!S2032,[7]B!S2071,[7]B!S2194,[7]B!S2229,[7]B!S2264,[7]B!S2275,[7]B!S2512,[7]B!S2517,[7]B!S2662,[7]B!S2688)</f>
        <v>50</v>
      </c>
      <c r="F412" s="380">
        <f>SUM([7]B!T1125,[7]B!T1262,[7]B!T1404,[7]B!T1468,[7]B!T1537,[7]B!T1582,[7]B!T1787,[7]B!T1799,[7]B!T1870,[7]B!T2032,[7]B!T2071,[7]B!T2194,[7]B!T2229,[7]B!T2264,[7]B!T2275,[7]B!T2512,[7]B!T2517,[7]B!T2662,[7]B!T2688)</f>
        <v>87</v>
      </c>
      <c r="G412" s="379"/>
      <c r="H412" s="381"/>
      <c r="I412" s="381"/>
      <c r="J412" s="381"/>
      <c r="K412" s="305" t="str">
        <f>AA412</f>
        <v/>
      </c>
      <c r="AA412" s="377" t="str">
        <f>IF(C412&lt;D412,"Beneficiarios MAI no puede ser mayor al TOTAL","")</f>
        <v/>
      </c>
      <c r="AB412" s="377">
        <f>IF(C412&lt;D412,1,0)</f>
        <v>0</v>
      </c>
    </row>
    <row r="413" spans="1:28" ht="15" customHeight="1" x14ac:dyDescent="0.15">
      <c r="A413" s="794" t="s">
        <v>581</v>
      </c>
      <c r="B413" s="382" t="s">
        <v>582</v>
      </c>
      <c r="C413" s="372">
        <f>SUM(E413,F413)</f>
        <v>235</v>
      </c>
      <c r="D413" s="373">
        <v>227</v>
      </c>
      <c r="E413" s="374">
        <f>SUM([7]B!Y1125,[7]B!Y1262,[7]B!Y1404,[7]B!Y1468,[7]B!Y1537,[7]B!Y1582,[7]B!Y1787,[7]B!Y1799,[7]B!Y1870,[7]B!Y2032,[7]B!Y2071,[7]B!Y2194,[7]B!Y2229,[7]B!Y2264,[7]B!Y2275,[7]B!Y2512,[7]B!Y2517,[7]B!Y2662,[7]B!Y2688)</f>
        <v>30</v>
      </c>
      <c r="F413" s="374">
        <f>SUM([7]B!Z1125,[7]B!Z1262,[7]B!Z1404,[7]B!Z1468,[7]B!Z1537,[7]B!Z1582,[7]B!Z1787,[7]B!Z1799,[7]B!Z1870,[7]B!Z2032,[7]B!Z2071,[7]B!Z2194,[7]B!Z2229,[7]B!Z2264,[7]B!Z2275,[7]B!Z2512,[7]B!Z2517,[7]B!Z2662,[7]B!Z2688)</f>
        <v>205</v>
      </c>
      <c r="G413" s="373"/>
      <c r="H413" s="375"/>
      <c r="I413" s="375"/>
      <c r="J413" s="375"/>
      <c r="K413" s="305" t="str">
        <f>AA413</f>
        <v/>
      </c>
      <c r="AA413" s="377" t="str">
        <f>IF(C413&lt;D413,"Beneficiarios MAI no puede ser mayor al TOTAL","")</f>
        <v/>
      </c>
      <c r="AB413" s="377">
        <f>IF(C413&lt;D413,1,0)</f>
        <v>0</v>
      </c>
    </row>
    <row r="414" spans="1:28" ht="15" customHeight="1" x14ac:dyDescent="0.15">
      <c r="A414" s="795"/>
      <c r="B414" s="383" t="s">
        <v>583</v>
      </c>
      <c r="C414" s="384">
        <f>SUM(E414,F414)</f>
        <v>1</v>
      </c>
      <c r="D414" s="385">
        <v>1</v>
      </c>
      <c r="E414" s="386">
        <f>SUM([7]B!V1125,[7]B!V1262,[7]B!V1404,[7]B!V1468,[7]B!V1537,[7]B!V1582,[7]B!V1787,[7]B!V1799,[7]B!V1870,[7]B!V2032,[7]B!V2071,[7]B!V2194,[7]B!V2229,[7]B!V2264,[7]B!V2275,[7]B!V2512,[7]B!V2517,[7]B!V2662,[7]B!V2688)</f>
        <v>0</v>
      </c>
      <c r="F414" s="386">
        <f>SUM([7]B!W1125,[7]B!W1262,[7]B!W1404,[7]B!W1468,[7]B!W1537,[7]B!W1582,[7]B!W1787,[7]B!W1799,[7]B!W1870,[7]B!W2032,[7]B!W2071,[7]B!W2194,[7]B!W2229,[7]B!W2264,[7]B!W2275,[7]B!W2512,[7]B!W2517,[7]B!W2662,[7]B!W2688)</f>
        <v>1</v>
      </c>
      <c r="G414" s="385"/>
      <c r="H414" s="387"/>
      <c r="I414" s="387"/>
      <c r="J414" s="387"/>
      <c r="K414" s="305" t="str">
        <f>AA414</f>
        <v/>
      </c>
      <c r="AA414" s="377" t="str">
        <f>IF(C414&lt;D414,"Beneficiarios MAI no puede ser mayor al TOTAL","")</f>
        <v/>
      </c>
      <c r="AB414" s="377">
        <f>IF(C414&lt;D414,1,0)</f>
        <v>0</v>
      </c>
    </row>
    <row r="415" spans="1:28" ht="24.95" customHeight="1" x14ac:dyDescent="0.15">
      <c r="A415" s="796" t="s">
        <v>584</v>
      </c>
      <c r="B415" s="796"/>
      <c r="C415" s="388"/>
      <c r="D415" s="388"/>
      <c r="E415" s="389"/>
      <c r="F415" s="389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5"/>
    </row>
    <row r="416" spans="1:28" ht="29.25" customHeight="1" x14ac:dyDescent="0.15">
      <c r="A416" s="734" t="s">
        <v>585</v>
      </c>
      <c r="B416" s="735"/>
      <c r="C416" s="692" t="s">
        <v>7</v>
      </c>
      <c r="D416" s="763" t="s">
        <v>8</v>
      </c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5"/>
    </row>
    <row r="417" spans="1:18" ht="20.25" customHeight="1" x14ac:dyDescent="0.15">
      <c r="A417" s="736"/>
      <c r="B417" s="737"/>
      <c r="C417" s="770"/>
      <c r="D417" s="76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5"/>
    </row>
    <row r="418" spans="1:18" ht="15" customHeight="1" x14ac:dyDescent="0.15">
      <c r="A418" s="765" t="s">
        <v>586</v>
      </c>
      <c r="B418" s="766"/>
      <c r="C418" s="390">
        <f>[7]B!C2509</f>
        <v>4</v>
      </c>
      <c r="D418" s="391">
        <f>[7]B!H2509</f>
        <v>4</v>
      </c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5"/>
    </row>
    <row r="419" spans="1:18" ht="15" customHeight="1" x14ac:dyDescent="0.15">
      <c r="A419" s="767" t="s">
        <v>587</v>
      </c>
      <c r="B419" s="767"/>
      <c r="C419" s="392">
        <f>[7]B!C2510+[7]B!C2508</f>
        <v>0</v>
      </c>
      <c r="D419" s="393">
        <f>[7]B!H2510+[7]B!H2508</f>
        <v>0</v>
      </c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5"/>
    </row>
    <row r="420" spans="1:18" ht="24.95" customHeight="1" x14ac:dyDescent="0.15">
      <c r="A420" s="768" t="s">
        <v>588</v>
      </c>
      <c r="B420" s="768"/>
      <c r="C420" s="394"/>
      <c r="D420" s="395"/>
      <c r="E420" s="395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5"/>
    </row>
    <row r="421" spans="1:18" ht="15" customHeight="1" x14ac:dyDescent="0.15">
      <c r="A421" s="769" t="s">
        <v>518</v>
      </c>
      <c r="B421" s="769"/>
      <c r="C421" s="692" t="s">
        <v>0</v>
      </c>
      <c r="D421" s="771" t="s">
        <v>519</v>
      </c>
      <c r="E421" s="772"/>
      <c r="F421" s="772"/>
      <c r="G421" s="772"/>
      <c r="H421" s="780" t="s">
        <v>498</v>
      </c>
      <c r="I421" s="781"/>
      <c r="J421" s="782"/>
      <c r="K421" s="783" t="s">
        <v>499</v>
      </c>
      <c r="L421" s="784"/>
      <c r="M421" s="784"/>
      <c r="N421" s="785" t="s">
        <v>500</v>
      </c>
      <c r="O421" s="788" t="s">
        <v>501</v>
      </c>
      <c r="P421" s="789"/>
      <c r="Q421" s="751" t="s">
        <v>502</v>
      </c>
    </row>
    <row r="422" spans="1:18" s="106" customFormat="1" ht="32.25" customHeight="1" x14ac:dyDescent="0.15">
      <c r="A422" s="769"/>
      <c r="B422" s="769"/>
      <c r="C422" s="693"/>
      <c r="D422" s="754" t="s">
        <v>503</v>
      </c>
      <c r="E422" s="756" t="s">
        <v>504</v>
      </c>
      <c r="F422" s="756"/>
      <c r="G422" s="757" t="s">
        <v>533</v>
      </c>
      <c r="H422" s="759" t="s">
        <v>506</v>
      </c>
      <c r="I422" s="761" t="s">
        <v>507</v>
      </c>
      <c r="J422" s="773" t="s">
        <v>508</v>
      </c>
      <c r="K422" s="775" t="s">
        <v>589</v>
      </c>
      <c r="L422" s="776" t="s">
        <v>510</v>
      </c>
      <c r="M422" s="777" t="s">
        <v>511</v>
      </c>
      <c r="N422" s="786"/>
      <c r="O422" s="778" t="s">
        <v>512</v>
      </c>
      <c r="P422" s="779" t="s">
        <v>513</v>
      </c>
      <c r="Q422" s="752"/>
    </row>
    <row r="423" spans="1:18" s="106" customFormat="1" ht="20.25" customHeight="1" x14ac:dyDescent="0.15">
      <c r="A423" s="769"/>
      <c r="B423" s="769"/>
      <c r="C423" s="770"/>
      <c r="D423" s="755"/>
      <c r="E423" s="237" t="s">
        <v>514</v>
      </c>
      <c r="F423" s="238" t="s">
        <v>515</v>
      </c>
      <c r="G423" s="758"/>
      <c r="H423" s="760"/>
      <c r="I423" s="762"/>
      <c r="J423" s="774"/>
      <c r="K423" s="775"/>
      <c r="L423" s="776"/>
      <c r="M423" s="777"/>
      <c r="N423" s="787"/>
      <c r="O423" s="778"/>
      <c r="P423" s="779"/>
      <c r="Q423" s="753"/>
    </row>
    <row r="424" spans="1:18" ht="15" customHeight="1" x14ac:dyDescent="0.15">
      <c r="A424" s="717" t="s">
        <v>590</v>
      </c>
      <c r="B424" s="396" t="s">
        <v>591</v>
      </c>
      <c r="C424" s="397">
        <f>[7]B!C999</f>
        <v>12</v>
      </c>
      <c r="D424" s="398">
        <f>[7]B!D999</f>
        <v>12</v>
      </c>
      <c r="E424" s="398">
        <f>[7]B!E999</f>
        <v>12</v>
      </c>
      <c r="F424" s="398">
        <f>[7]B!F999</f>
        <v>0</v>
      </c>
      <c r="G424" s="398">
        <f>[7]B!G999</f>
        <v>0</v>
      </c>
      <c r="H424" s="399">
        <f>[7]B!AA999</f>
        <v>3</v>
      </c>
      <c r="I424" s="399">
        <f>[7]B!AB999</f>
        <v>9</v>
      </c>
      <c r="J424" s="399">
        <f>[7]B!AC999</f>
        <v>0</v>
      </c>
      <c r="K424" s="399">
        <f>[7]B!AD999</f>
        <v>0</v>
      </c>
      <c r="L424" s="399">
        <f>[7]B!AE999</f>
        <v>0</v>
      </c>
      <c r="M424" s="399">
        <f>[7]B!AF999</f>
        <v>0</v>
      </c>
      <c r="N424" s="399">
        <f>[7]B!AG999</f>
        <v>0</v>
      </c>
      <c r="O424" s="399">
        <f>[7]B!AH999</f>
        <v>0</v>
      </c>
      <c r="P424" s="399">
        <f>[7]B!AI999</f>
        <v>0</v>
      </c>
      <c r="Q424" s="399">
        <f>[7]B!AJ999</f>
        <v>0</v>
      </c>
    </row>
    <row r="425" spans="1:18" ht="15" customHeight="1" x14ac:dyDescent="0.15">
      <c r="A425" s="748"/>
      <c r="B425" s="400" t="s">
        <v>592</v>
      </c>
      <c r="C425" s="401">
        <f>[7]B!C1053</f>
        <v>2</v>
      </c>
      <c r="D425" s="401">
        <f>[7]B!D1053</f>
        <v>2</v>
      </c>
      <c r="E425" s="401">
        <f>[7]B!E1053</f>
        <v>2</v>
      </c>
      <c r="F425" s="401">
        <f>[7]B!F1053</f>
        <v>0</v>
      </c>
      <c r="G425" s="401">
        <f>[7]B!G1053</f>
        <v>0</v>
      </c>
      <c r="H425" s="402">
        <f>[7]B!AA1053</f>
        <v>2</v>
      </c>
      <c r="I425" s="402">
        <f>[7]B!AB1053</f>
        <v>0</v>
      </c>
      <c r="J425" s="402">
        <f>[7]B!AC1053</f>
        <v>0</v>
      </c>
      <c r="K425" s="402">
        <f>[7]B!AD1053</f>
        <v>0</v>
      </c>
      <c r="L425" s="402">
        <f>[7]B!AE1053</f>
        <v>0</v>
      </c>
      <c r="M425" s="402">
        <f>[7]B!AF1053</f>
        <v>0</v>
      </c>
      <c r="N425" s="402">
        <f>[7]B!AG1053</f>
        <v>0</v>
      </c>
      <c r="O425" s="402">
        <f>[7]B!AH1053</f>
        <v>0</v>
      </c>
      <c r="P425" s="402">
        <f>[7]B!AI1053</f>
        <v>0</v>
      </c>
      <c r="Q425" s="402">
        <f>[7]B!AJ1053</f>
        <v>0</v>
      </c>
    </row>
    <row r="426" spans="1:18" ht="15" customHeight="1" x14ac:dyDescent="0.15">
      <c r="A426" s="718"/>
      <c r="B426" s="403" t="s">
        <v>0</v>
      </c>
      <c r="C426" s="404">
        <f>SUM(C424:C425)</f>
        <v>14</v>
      </c>
      <c r="D426" s="405">
        <f>SUM(D424:D425)</f>
        <v>14</v>
      </c>
      <c r="E426" s="406">
        <f t="shared" ref="E426:Q426" si="13">SUM(E424:E425)</f>
        <v>14</v>
      </c>
      <c r="F426" s="407">
        <f t="shared" si="13"/>
        <v>0</v>
      </c>
      <c r="G426" s="408">
        <f t="shared" si="13"/>
        <v>0</v>
      </c>
      <c r="H426" s="409">
        <f t="shared" si="13"/>
        <v>5</v>
      </c>
      <c r="I426" s="410">
        <f t="shared" si="13"/>
        <v>9</v>
      </c>
      <c r="J426" s="407">
        <f t="shared" si="13"/>
        <v>0</v>
      </c>
      <c r="K426" s="406">
        <f t="shared" si="13"/>
        <v>0</v>
      </c>
      <c r="L426" s="410">
        <f t="shared" si="13"/>
        <v>0</v>
      </c>
      <c r="M426" s="407">
        <f t="shared" si="13"/>
        <v>0</v>
      </c>
      <c r="N426" s="411"/>
      <c r="O426" s="406">
        <f t="shared" si="13"/>
        <v>0</v>
      </c>
      <c r="P426" s="407">
        <f t="shared" si="13"/>
        <v>0</v>
      </c>
      <c r="Q426" s="412">
        <f t="shared" si="13"/>
        <v>0</v>
      </c>
    </row>
    <row r="427" spans="1:18" ht="15.95" customHeight="1" x14ac:dyDescent="0.15">
      <c r="A427" s="413" t="s">
        <v>593</v>
      </c>
      <c r="B427" s="414" t="s">
        <v>592</v>
      </c>
      <c r="C427" s="415">
        <f>[7]B!C1182</f>
        <v>1529</v>
      </c>
      <c r="D427" s="415">
        <f>[7]B!D1182</f>
        <v>1528</v>
      </c>
      <c r="E427" s="415">
        <f>[7]B!E1182</f>
        <v>1528</v>
      </c>
      <c r="F427" s="415">
        <f>[7]B!F1182</f>
        <v>0</v>
      </c>
      <c r="G427" s="415">
        <f>[7]B!G1182</f>
        <v>1</v>
      </c>
      <c r="H427" s="416">
        <f>[7]B!AA1182</f>
        <v>7</v>
      </c>
      <c r="I427" s="416">
        <f>[7]B!AB1182</f>
        <v>1504</v>
      </c>
      <c r="J427" s="416">
        <f>[7]B!AC1182</f>
        <v>18</v>
      </c>
      <c r="K427" s="416">
        <f>[7]B!AD1182</f>
        <v>0</v>
      </c>
      <c r="L427" s="416">
        <f>[7]B!AE1182</f>
        <v>0</v>
      </c>
      <c r="M427" s="416">
        <f>[7]B!AF1182</f>
        <v>0</v>
      </c>
      <c r="N427" s="416">
        <f>[7]B!AG1182</f>
        <v>0</v>
      </c>
      <c r="O427" s="416">
        <f>[7]B!AH1182</f>
        <v>0</v>
      </c>
      <c r="P427" s="416">
        <f>[7]B!AI1182</f>
        <v>0</v>
      </c>
      <c r="Q427" s="416">
        <f>[7]B!AJ1182</f>
        <v>0</v>
      </c>
    </row>
    <row r="428" spans="1:18" ht="33" customHeight="1" x14ac:dyDescent="0.15">
      <c r="A428" s="277" t="s">
        <v>594</v>
      </c>
      <c r="B428" s="414" t="s">
        <v>592</v>
      </c>
      <c r="C428" s="415">
        <f>[7]B!C1327</f>
        <v>496</v>
      </c>
      <c r="D428" s="415">
        <f>[7]B!D1327</f>
        <v>496</v>
      </c>
      <c r="E428" s="415">
        <f>[7]B!E1327</f>
        <v>496</v>
      </c>
      <c r="F428" s="415">
        <f>[7]B!F1327</f>
        <v>0</v>
      </c>
      <c r="G428" s="415">
        <f>[7]B!G1327</f>
        <v>0</v>
      </c>
      <c r="H428" s="416">
        <f>[7]B!AA1327</f>
        <v>37</v>
      </c>
      <c r="I428" s="416">
        <f>[7]B!AB1327</f>
        <v>456</v>
      </c>
      <c r="J428" s="416">
        <f>[7]B!AC1327</f>
        <v>3</v>
      </c>
      <c r="K428" s="416">
        <f>[7]B!AD1327</f>
        <v>0</v>
      </c>
      <c r="L428" s="416">
        <f>[7]B!AE1327</f>
        <v>0</v>
      </c>
      <c r="M428" s="416">
        <f>[7]B!AF1327</f>
        <v>0</v>
      </c>
      <c r="N428" s="416">
        <f>[7]B!AG1327</f>
        <v>0</v>
      </c>
      <c r="O428" s="416">
        <f>[7]B!AH1327</f>
        <v>0</v>
      </c>
      <c r="P428" s="416">
        <f>[7]B!AI1327</f>
        <v>0</v>
      </c>
      <c r="Q428" s="416">
        <f>[7]B!AJ1327</f>
        <v>0</v>
      </c>
    </row>
    <row r="429" spans="1:18" ht="15" customHeight="1" x14ac:dyDescent="0.15">
      <c r="A429" s="277" t="s">
        <v>595</v>
      </c>
      <c r="B429" s="417" t="s">
        <v>591</v>
      </c>
      <c r="C429" s="415">
        <f>[7]B!C1407</f>
        <v>0</v>
      </c>
      <c r="D429" s="415">
        <f>[7]B!D1407</f>
        <v>0</v>
      </c>
      <c r="E429" s="415">
        <f>[7]B!E1407</f>
        <v>0</v>
      </c>
      <c r="F429" s="415">
        <f>[7]B!F1407</f>
        <v>0</v>
      </c>
      <c r="G429" s="415">
        <f>[7]B!G1407</f>
        <v>0</v>
      </c>
      <c r="H429" s="416">
        <f>[7]B!AA1407</f>
        <v>0</v>
      </c>
      <c r="I429" s="416">
        <f>[7]B!AB1407</f>
        <v>0</v>
      </c>
      <c r="J429" s="416">
        <f>[7]B!AC1407</f>
        <v>0</v>
      </c>
      <c r="K429" s="416">
        <f>[7]B!AD1407</f>
        <v>0</v>
      </c>
      <c r="L429" s="416">
        <f>[7]B!AE1407</f>
        <v>0</v>
      </c>
      <c r="M429" s="416">
        <f>[7]B!AF1407</f>
        <v>0</v>
      </c>
      <c r="N429" s="416">
        <f>[7]B!AG1407</f>
        <v>0</v>
      </c>
      <c r="O429" s="416">
        <f>[7]B!AH1407</f>
        <v>0</v>
      </c>
      <c r="P429" s="416">
        <f>[7]B!AI1407</f>
        <v>0</v>
      </c>
      <c r="Q429" s="416">
        <f>[7]B!AJ1407</f>
        <v>0</v>
      </c>
    </row>
    <row r="430" spans="1:18" ht="15" customHeight="1" x14ac:dyDescent="0.15">
      <c r="A430" s="418" t="s">
        <v>596</v>
      </c>
      <c r="B430" s="414" t="s">
        <v>592</v>
      </c>
      <c r="C430" s="415">
        <f>[7]B!C1555</f>
        <v>106</v>
      </c>
      <c r="D430" s="415">
        <f>[7]B!D1555</f>
        <v>105</v>
      </c>
      <c r="E430" s="415">
        <f>[7]B!E1555</f>
        <v>105</v>
      </c>
      <c r="F430" s="415">
        <f>[7]B!F1555</f>
        <v>0</v>
      </c>
      <c r="G430" s="415">
        <f>[7]B!G1555</f>
        <v>1</v>
      </c>
      <c r="H430" s="416">
        <f>[7]B!AA1555</f>
        <v>106</v>
      </c>
      <c r="I430" s="416">
        <f>[7]B!AB1555</f>
        <v>0</v>
      </c>
      <c r="J430" s="416">
        <f>[7]B!AC1555</f>
        <v>0</v>
      </c>
      <c r="K430" s="416">
        <f>[7]B!AD1555</f>
        <v>0</v>
      </c>
      <c r="L430" s="416">
        <f>[7]B!AE1555</f>
        <v>0</v>
      </c>
      <c r="M430" s="416">
        <f>[7]B!AF1555</f>
        <v>0</v>
      </c>
      <c r="N430" s="416">
        <f>[7]B!AG1555</f>
        <v>0</v>
      </c>
      <c r="O430" s="416">
        <f>[7]B!AH1555</f>
        <v>0</v>
      </c>
      <c r="P430" s="416">
        <f>[7]B!AI1555</f>
        <v>0</v>
      </c>
      <c r="Q430" s="416">
        <f>[7]B!AJ1555</f>
        <v>0</v>
      </c>
    </row>
    <row r="431" spans="1:18" ht="15" customHeight="1" x14ac:dyDescent="0.15">
      <c r="A431" s="717" t="s">
        <v>597</v>
      </c>
      <c r="B431" s="419" t="s">
        <v>591</v>
      </c>
      <c r="C431" s="420">
        <f>[7]B!C1717</f>
        <v>964</v>
      </c>
      <c r="D431" s="420">
        <f>[7]B!D1717</f>
        <v>929</v>
      </c>
      <c r="E431" s="420">
        <f>[7]B!E1717</f>
        <v>929</v>
      </c>
      <c r="F431" s="420">
        <f>[7]B!F1717</f>
        <v>0</v>
      </c>
      <c r="G431" s="420">
        <f>[7]B!G1717</f>
        <v>35</v>
      </c>
      <c r="H431" s="421">
        <f>[7]B!AA1717</f>
        <v>208</v>
      </c>
      <c r="I431" s="421">
        <f>[7]B!AB1717</f>
        <v>467</v>
      </c>
      <c r="J431" s="421">
        <f>[7]B!AC1717</f>
        <v>289</v>
      </c>
      <c r="K431" s="421">
        <f>[7]B!AD1717</f>
        <v>0</v>
      </c>
      <c r="L431" s="421">
        <f>[7]B!AE1717</f>
        <v>0</v>
      </c>
      <c r="M431" s="421">
        <f>[7]B!AF1717</f>
        <v>0</v>
      </c>
      <c r="N431" s="421">
        <f>[7]B!AG1717</f>
        <v>0</v>
      </c>
      <c r="O431" s="421">
        <f>[7]B!AH1717</f>
        <v>0</v>
      </c>
      <c r="P431" s="421">
        <f>[7]B!AI1717</f>
        <v>0</v>
      </c>
      <c r="Q431" s="421">
        <f>[7]B!AJ1717</f>
        <v>0</v>
      </c>
    </row>
    <row r="432" spans="1:18" ht="15" customHeight="1" x14ac:dyDescent="0.15">
      <c r="A432" s="748"/>
      <c r="B432" s="400" t="s">
        <v>592</v>
      </c>
      <c r="C432" s="422">
        <f>[7]B!C1691+[7]B!C1719</f>
        <v>19614</v>
      </c>
      <c r="D432" s="422">
        <f>[7]B!D1691+[7]B!D1719</f>
        <v>15114</v>
      </c>
      <c r="E432" s="422">
        <f>[7]B!E1691+[7]B!E1719</f>
        <v>15114</v>
      </c>
      <c r="F432" s="422">
        <f>[7]B!F1691+[7]B!F1719</f>
        <v>0</v>
      </c>
      <c r="G432" s="422">
        <f>[7]B!G1691+[7]B!G1719</f>
        <v>4500</v>
      </c>
      <c r="H432" s="402">
        <f>[7]B!AA1691+[7]B!AA1719</f>
        <v>18221</v>
      </c>
      <c r="I432" s="402">
        <f>[7]B!AB1691+[7]B!AB1719</f>
        <v>601</v>
      </c>
      <c r="J432" s="402">
        <f>[7]B!AC1691+[7]B!AC1719</f>
        <v>792</v>
      </c>
      <c r="K432" s="402">
        <f>[7]B!AD1691+[7]B!AD1719</f>
        <v>0</v>
      </c>
      <c r="L432" s="402">
        <f>[7]B!AE1691+[7]B!AE1719</f>
        <v>0</v>
      </c>
      <c r="M432" s="402">
        <f>[7]B!AF1691+[7]B!AF1719</f>
        <v>0</v>
      </c>
      <c r="N432" s="402">
        <f>[7]B!AG1691+[7]B!AG1719</f>
        <v>0</v>
      </c>
      <c r="O432" s="402">
        <f>[7]B!AH1691+[7]B!AH1719</f>
        <v>0</v>
      </c>
      <c r="P432" s="402">
        <f>[7]B!AI1691+[7]B!AI1719</f>
        <v>0</v>
      </c>
      <c r="Q432" s="402">
        <f>[7]B!AJ1691+[7]B!AJ1719</f>
        <v>0</v>
      </c>
    </row>
    <row r="433" spans="1:19" ht="15" customHeight="1" x14ac:dyDescent="0.15">
      <c r="A433" s="718"/>
      <c r="B433" s="403" t="s">
        <v>0</v>
      </c>
      <c r="C433" s="404">
        <f t="shared" ref="C433:Q433" si="14">SUM(C431:C432)</f>
        <v>20578</v>
      </c>
      <c r="D433" s="405">
        <f t="shared" si="14"/>
        <v>16043</v>
      </c>
      <c r="E433" s="406">
        <f t="shared" si="14"/>
        <v>16043</v>
      </c>
      <c r="F433" s="407">
        <f t="shared" si="14"/>
        <v>0</v>
      </c>
      <c r="G433" s="408">
        <f t="shared" si="14"/>
        <v>4535</v>
      </c>
      <c r="H433" s="409">
        <f t="shared" si="14"/>
        <v>18429</v>
      </c>
      <c r="I433" s="410">
        <f t="shared" si="14"/>
        <v>1068</v>
      </c>
      <c r="J433" s="407">
        <f t="shared" si="14"/>
        <v>1081</v>
      </c>
      <c r="K433" s="406">
        <f t="shared" si="14"/>
        <v>0</v>
      </c>
      <c r="L433" s="410">
        <f t="shared" si="14"/>
        <v>0</v>
      </c>
      <c r="M433" s="407">
        <f t="shared" si="14"/>
        <v>0</v>
      </c>
      <c r="N433" s="411"/>
      <c r="O433" s="406">
        <f t="shared" si="14"/>
        <v>0</v>
      </c>
      <c r="P433" s="407">
        <f t="shared" si="14"/>
        <v>0</v>
      </c>
      <c r="Q433" s="412">
        <f t="shared" si="14"/>
        <v>0</v>
      </c>
    </row>
    <row r="434" spans="1:19" ht="15" customHeight="1" x14ac:dyDescent="0.15">
      <c r="A434" s="748" t="s">
        <v>598</v>
      </c>
      <c r="B434" s="419" t="s">
        <v>591</v>
      </c>
      <c r="C434" s="423">
        <f>[7]B!C1940</f>
        <v>119</v>
      </c>
      <c r="D434" s="423">
        <f>[7]B!D1940</f>
        <v>117</v>
      </c>
      <c r="E434" s="423">
        <f>[7]B!E1940</f>
        <v>117</v>
      </c>
      <c r="F434" s="423">
        <f>[7]B!F1940</f>
        <v>0</v>
      </c>
      <c r="G434" s="423">
        <f>[7]B!G1940</f>
        <v>2</v>
      </c>
      <c r="H434" s="399">
        <f>[7]B!AA1940</f>
        <v>14</v>
      </c>
      <c r="I434" s="399">
        <f>[7]B!AB1940</f>
        <v>104</v>
      </c>
      <c r="J434" s="399">
        <f>[7]B!AC1940</f>
        <v>1</v>
      </c>
      <c r="K434" s="399">
        <f>[7]B!AD1940</f>
        <v>0</v>
      </c>
      <c r="L434" s="399">
        <f>[7]B!AE1940</f>
        <v>0</v>
      </c>
      <c r="M434" s="399">
        <f>[7]B!AF1940</f>
        <v>0</v>
      </c>
      <c r="N434" s="399">
        <f>[7]B!AG1940</f>
        <v>0</v>
      </c>
      <c r="O434" s="399">
        <f>[7]B!AH1940</f>
        <v>0</v>
      </c>
      <c r="P434" s="399">
        <f>[7]B!AI1940</f>
        <v>0</v>
      </c>
      <c r="Q434" s="399">
        <f>[7]B!AJ1940</f>
        <v>0</v>
      </c>
    </row>
    <row r="435" spans="1:19" ht="15" customHeight="1" x14ac:dyDescent="0.15">
      <c r="A435" s="748"/>
      <c r="B435" s="400" t="s">
        <v>592</v>
      </c>
      <c r="C435" s="422">
        <f>[7]B!C1934</f>
        <v>301</v>
      </c>
      <c r="D435" s="422">
        <f>[7]B!D1934</f>
        <v>299</v>
      </c>
      <c r="E435" s="422">
        <f>[7]B!E1934</f>
        <v>299</v>
      </c>
      <c r="F435" s="422">
        <f>[7]B!F1934</f>
        <v>0</v>
      </c>
      <c r="G435" s="422">
        <f>[7]B!G1934</f>
        <v>2</v>
      </c>
      <c r="H435" s="402">
        <f>[7]B!AA1934</f>
        <v>151</v>
      </c>
      <c r="I435" s="402">
        <f>[7]B!AB1934</f>
        <v>137</v>
      </c>
      <c r="J435" s="402">
        <f>[7]B!AC1934</f>
        <v>13</v>
      </c>
      <c r="K435" s="402">
        <f>[7]B!AD1934</f>
        <v>0</v>
      </c>
      <c r="L435" s="402">
        <f>[7]B!AE1934</f>
        <v>0</v>
      </c>
      <c r="M435" s="402">
        <f>[7]B!AF1934</f>
        <v>0</v>
      </c>
      <c r="N435" s="402">
        <f>[7]B!AG1934</f>
        <v>0</v>
      </c>
      <c r="O435" s="402">
        <f>[7]B!AH1934</f>
        <v>0</v>
      </c>
      <c r="P435" s="402">
        <f>[7]B!AI1934</f>
        <v>0</v>
      </c>
      <c r="Q435" s="402">
        <f>[7]B!AJ1934</f>
        <v>0</v>
      </c>
    </row>
    <row r="436" spans="1:19" ht="15" customHeight="1" x14ac:dyDescent="0.15">
      <c r="A436" s="748"/>
      <c r="B436" s="403" t="s">
        <v>0</v>
      </c>
      <c r="C436" s="404">
        <f t="shared" ref="C436:Q436" si="15">SUM(C434:C435)</f>
        <v>420</v>
      </c>
      <c r="D436" s="405">
        <f t="shared" si="15"/>
        <v>416</v>
      </c>
      <c r="E436" s="406">
        <f t="shared" si="15"/>
        <v>416</v>
      </c>
      <c r="F436" s="407">
        <f t="shared" si="15"/>
        <v>0</v>
      </c>
      <c r="G436" s="408">
        <f t="shared" si="15"/>
        <v>4</v>
      </c>
      <c r="H436" s="409">
        <f t="shared" si="15"/>
        <v>165</v>
      </c>
      <c r="I436" s="410">
        <f t="shared" si="15"/>
        <v>241</v>
      </c>
      <c r="J436" s="407">
        <f t="shared" si="15"/>
        <v>14</v>
      </c>
      <c r="K436" s="406">
        <f t="shared" si="15"/>
        <v>0</v>
      </c>
      <c r="L436" s="410">
        <f t="shared" si="15"/>
        <v>0</v>
      </c>
      <c r="M436" s="407">
        <f t="shared" si="15"/>
        <v>0</v>
      </c>
      <c r="N436" s="411"/>
      <c r="O436" s="406">
        <f t="shared" si="15"/>
        <v>0</v>
      </c>
      <c r="P436" s="407">
        <f t="shared" si="15"/>
        <v>0</v>
      </c>
      <c r="Q436" s="412">
        <f t="shared" si="15"/>
        <v>0</v>
      </c>
    </row>
    <row r="437" spans="1:19" ht="24" customHeight="1" x14ac:dyDescent="0.15">
      <c r="A437" s="424" t="s">
        <v>599</v>
      </c>
      <c r="B437" s="400" t="s">
        <v>592</v>
      </c>
      <c r="C437" s="415">
        <f>[7]B!C2098</f>
        <v>324</v>
      </c>
      <c r="D437" s="415">
        <f>[7]B!D2098</f>
        <v>210</v>
      </c>
      <c r="E437" s="415">
        <f>[7]B!E2098</f>
        <v>210</v>
      </c>
      <c r="F437" s="415">
        <f>[7]B!F2098</f>
        <v>0</v>
      </c>
      <c r="G437" s="415">
        <f>[7]B!G2098</f>
        <v>114</v>
      </c>
      <c r="H437" s="416">
        <f>[7]B!AA2098</f>
        <v>234</v>
      </c>
      <c r="I437" s="416">
        <f>[7]B!AB2098</f>
        <v>32</v>
      </c>
      <c r="J437" s="416">
        <f>[7]B!AC2098</f>
        <v>58</v>
      </c>
      <c r="K437" s="416">
        <f>[7]B!AD2098</f>
        <v>0</v>
      </c>
      <c r="L437" s="416">
        <f>[7]B!AE2098</f>
        <v>0</v>
      </c>
      <c r="M437" s="416">
        <f>[7]B!AF2098</f>
        <v>0</v>
      </c>
      <c r="N437" s="416">
        <f>[7]B!AG2098</f>
        <v>0</v>
      </c>
      <c r="O437" s="416">
        <f>[7]B!AH2098</f>
        <v>0</v>
      </c>
      <c r="P437" s="416">
        <f>[7]B!AI2098</f>
        <v>0</v>
      </c>
      <c r="Q437" s="416">
        <f>[7]B!AJ2098</f>
        <v>0</v>
      </c>
    </row>
    <row r="438" spans="1:19" ht="15" customHeight="1" x14ac:dyDescent="0.15">
      <c r="A438" s="734" t="s">
        <v>600</v>
      </c>
      <c r="B438" s="417" t="s">
        <v>601</v>
      </c>
      <c r="C438" s="420">
        <f>[7]B!C2214+[7]B!C2266+[7]B!C2267</f>
        <v>1925</v>
      </c>
      <c r="D438" s="420">
        <f>[7]B!D2214+[7]B!D2266+[7]B!D2267</f>
        <v>1797</v>
      </c>
      <c r="E438" s="420">
        <f>[7]B!E2214+[7]B!E2266+[7]B!E2267</f>
        <v>1797</v>
      </c>
      <c r="F438" s="420">
        <f>[7]B!F2214+[7]B!F2266+[7]B!F2267</f>
        <v>0</v>
      </c>
      <c r="G438" s="420">
        <f>[7]B!G2214+[7]B!G2266+[7]B!G2267</f>
        <v>128</v>
      </c>
      <c r="H438" s="421">
        <f>[7]B!AA2214+[7]B!AA2266+[7]B!AA2267</f>
        <v>1833</v>
      </c>
      <c r="I438" s="421">
        <f>[7]B!AB2214+[7]B!AB2266+[7]B!AB2267</f>
        <v>92</v>
      </c>
      <c r="J438" s="421">
        <f>[7]B!AC2214+[7]B!AC2266+[7]B!AC2267</f>
        <v>0</v>
      </c>
      <c r="K438" s="421">
        <f>[7]B!AD2214+[7]B!AD2266+[7]B!AD2267</f>
        <v>0</v>
      </c>
      <c r="L438" s="421">
        <f>[7]B!AE2214+[7]B!AE2266+[7]B!AE2267</f>
        <v>0</v>
      </c>
      <c r="M438" s="421">
        <f>[7]B!AF2214+[7]B!AF2266+[7]B!AF2267</f>
        <v>0</v>
      </c>
      <c r="N438" s="421">
        <f>[7]B!AG2214+[7]B!AG2266+[7]B!AG2267</f>
        <v>0</v>
      </c>
      <c r="O438" s="421">
        <f>[7]B!AH2214+[7]B!AH2266+[7]B!AH2267</f>
        <v>0</v>
      </c>
      <c r="P438" s="421">
        <f>[7]B!AI2214+[7]B!AI2266+[7]B!AI2267</f>
        <v>0</v>
      </c>
      <c r="Q438" s="421">
        <f>[7]B!AJ2214+[7]B!AJ2266+[7]B!AJ2267</f>
        <v>0</v>
      </c>
    </row>
    <row r="439" spans="1:19" ht="15" customHeight="1" x14ac:dyDescent="0.15">
      <c r="A439" s="749"/>
      <c r="B439" s="425" t="s">
        <v>592</v>
      </c>
      <c r="C439" s="426">
        <f>[7]B!C2222</f>
        <v>0</v>
      </c>
      <c r="D439" s="426">
        <f>[7]B!D2222</f>
        <v>0</v>
      </c>
      <c r="E439" s="426">
        <f>[7]B!E2222</f>
        <v>0</v>
      </c>
      <c r="F439" s="426">
        <f>[7]B!F2222</f>
        <v>0</v>
      </c>
      <c r="G439" s="426">
        <f>[7]B!G2222</f>
        <v>0</v>
      </c>
      <c r="H439" s="426">
        <f>[7]B!AA2222</f>
        <v>0</v>
      </c>
      <c r="I439" s="426">
        <f>[7]B!AB2222</f>
        <v>0</v>
      </c>
      <c r="J439" s="426">
        <f>[7]B!AC2222</f>
        <v>0</v>
      </c>
      <c r="K439" s="426">
        <f>[7]B!AD2222</f>
        <v>0</v>
      </c>
      <c r="L439" s="426">
        <f>[7]B!AE2222</f>
        <v>0</v>
      </c>
      <c r="M439" s="426">
        <f>[7]B!AF2222</f>
        <v>0</v>
      </c>
      <c r="N439" s="426">
        <f>[7]B!AG2222</f>
        <v>0</v>
      </c>
      <c r="O439" s="426">
        <f>[7]B!AH2222</f>
        <v>0</v>
      </c>
      <c r="P439" s="426">
        <f>[7]B!AI2222</f>
        <v>0</v>
      </c>
      <c r="Q439" s="401">
        <f>[7]B!AJ2222</f>
        <v>0</v>
      </c>
    </row>
    <row r="440" spans="1:19" ht="15" customHeight="1" x14ac:dyDescent="0.15">
      <c r="A440" s="736"/>
      <c r="B440" s="403" t="s">
        <v>0</v>
      </c>
      <c r="C440" s="427">
        <f>SUM(C438:C439)</f>
        <v>1925</v>
      </c>
      <c r="D440" s="427">
        <f t="shared" ref="D440:Q440" si="16">SUM(D438:D439)</f>
        <v>1797</v>
      </c>
      <c r="E440" s="427">
        <f t="shared" si="16"/>
        <v>1797</v>
      </c>
      <c r="F440" s="427">
        <f t="shared" si="16"/>
        <v>0</v>
      </c>
      <c r="G440" s="427">
        <f t="shared" si="16"/>
        <v>128</v>
      </c>
      <c r="H440" s="427">
        <f t="shared" si="16"/>
        <v>1833</v>
      </c>
      <c r="I440" s="427">
        <f t="shared" si="16"/>
        <v>92</v>
      </c>
      <c r="J440" s="427">
        <f t="shared" si="16"/>
        <v>0</v>
      </c>
      <c r="K440" s="427">
        <f t="shared" si="16"/>
        <v>0</v>
      </c>
      <c r="L440" s="427">
        <f t="shared" si="16"/>
        <v>0</v>
      </c>
      <c r="M440" s="427">
        <f t="shared" si="16"/>
        <v>0</v>
      </c>
      <c r="N440" s="427">
        <f t="shared" si="16"/>
        <v>0</v>
      </c>
      <c r="O440" s="427">
        <f t="shared" si="16"/>
        <v>0</v>
      </c>
      <c r="P440" s="427">
        <f t="shared" si="16"/>
        <v>0</v>
      </c>
      <c r="Q440" s="405">
        <f t="shared" si="16"/>
        <v>0</v>
      </c>
    </row>
    <row r="441" spans="1:19" ht="15" customHeight="1" x14ac:dyDescent="0.15">
      <c r="A441" s="717" t="s">
        <v>602</v>
      </c>
      <c r="B441" s="419" t="s">
        <v>591</v>
      </c>
      <c r="C441" s="420">
        <f>[7]B!C2529</f>
        <v>15</v>
      </c>
      <c r="D441" s="420">
        <f>[7]B!D2529</f>
        <v>15</v>
      </c>
      <c r="E441" s="420">
        <f>[7]B!E2529</f>
        <v>15</v>
      </c>
      <c r="F441" s="420">
        <f>[7]B!F2529</f>
        <v>0</v>
      </c>
      <c r="G441" s="420">
        <f>[7]B!G2529</f>
        <v>0</v>
      </c>
      <c r="H441" s="421">
        <f>[7]B!AA2529</f>
        <v>8</v>
      </c>
      <c r="I441" s="421">
        <f>[7]B!AB2529</f>
        <v>4</v>
      </c>
      <c r="J441" s="421">
        <f>[7]B!AC2529</f>
        <v>3</v>
      </c>
      <c r="K441" s="421">
        <f>[7]B!AD2529</f>
        <v>0</v>
      </c>
      <c r="L441" s="421">
        <f>[7]B!AE2529</f>
        <v>0</v>
      </c>
      <c r="M441" s="421">
        <f>[7]B!AF2529</f>
        <v>0</v>
      </c>
      <c r="N441" s="421">
        <f>[7]B!AG2529</f>
        <v>0</v>
      </c>
      <c r="O441" s="421">
        <f>[7]B!AH2529</f>
        <v>0</v>
      </c>
      <c r="P441" s="421">
        <f>[7]B!AI2529</f>
        <v>0</v>
      </c>
      <c r="Q441" s="421">
        <f>[7]B!AJ2529</f>
        <v>0</v>
      </c>
    </row>
    <row r="442" spans="1:19" ht="15" customHeight="1" x14ac:dyDescent="0.15">
      <c r="A442" s="748"/>
      <c r="B442" s="400" t="s">
        <v>592</v>
      </c>
      <c r="C442" s="422">
        <f>[7]B!C2298</f>
        <v>195</v>
      </c>
      <c r="D442" s="422">
        <f>[7]B!D2298</f>
        <v>195</v>
      </c>
      <c r="E442" s="422">
        <f>[7]B!E2298</f>
        <v>195</v>
      </c>
      <c r="F442" s="422">
        <f>[7]B!F2298</f>
        <v>0</v>
      </c>
      <c r="G442" s="422">
        <f>[7]B!G2298</f>
        <v>0</v>
      </c>
      <c r="H442" s="402">
        <f>[7]B!AA2298</f>
        <v>0</v>
      </c>
      <c r="I442" s="402">
        <f>[7]B!AB2298</f>
        <v>195</v>
      </c>
      <c r="J442" s="402">
        <f>[7]B!AC2298</f>
        <v>0</v>
      </c>
      <c r="K442" s="402">
        <f>[7]B!AD2298</f>
        <v>0</v>
      </c>
      <c r="L442" s="402">
        <f>[7]B!AE2298</f>
        <v>0</v>
      </c>
      <c r="M442" s="402">
        <f>[7]B!AF2298</f>
        <v>0</v>
      </c>
      <c r="N442" s="402">
        <f>[7]B!AG2298</f>
        <v>0</v>
      </c>
      <c r="O442" s="402">
        <f>[7]B!AH2298</f>
        <v>0</v>
      </c>
      <c r="P442" s="402">
        <f>[7]B!AI2298</f>
        <v>0</v>
      </c>
      <c r="Q442" s="402">
        <f>[7]B!AJ2298</f>
        <v>0</v>
      </c>
    </row>
    <row r="443" spans="1:19" ht="15" customHeight="1" x14ac:dyDescent="0.15">
      <c r="A443" s="718"/>
      <c r="B443" s="403" t="s">
        <v>0</v>
      </c>
      <c r="C443" s="404">
        <f t="shared" ref="C443:Q443" si="17">SUM(C441:C442)</f>
        <v>210</v>
      </c>
      <c r="D443" s="405">
        <f t="shared" si="17"/>
        <v>210</v>
      </c>
      <c r="E443" s="406">
        <f t="shared" si="17"/>
        <v>210</v>
      </c>
      <c r="F443" s="407">
        <f t="shared" si="17"/>
        <v>0</v>
      </c>
      <c r="G443" s="408">
        <f t="shared" si="17"/>
        <v>0</v>
      </c>
      <c r="H443" s="409">
        <f t="shared" si="17"/>
        <v>8</v>
      </c>
      <c r="I443" s="410">
        <f t="shared" si="17"/>
        <v>199</v>
      </c>
      <c r="J443" s="407">
        <f t="shared" si="17"/>
        <v>3</v>
      </c>
      <c r="K443" s="406">
        <f t="shared" si="17"/>
        <v>0</v>
      </c>
      <c r="L443" s="410">
        <f t="shared" si="17"/>
        <v>0</v>
      </c>
      <c r="M443" s="407">
        <f t="shared" si="17"/>
        <v>0</v>
      </c>
      <c r="N443" s="411"/>
      <c r="O443" s="406">
        <f t="shared" si="17"/>
        <v>0</v>
      </c>
      <c r="P443" s="407">
        <f t="shared" si="17"/>
        <v>0</v>
      </c>
      <c r="Q443" s="412">
        <f t="shared" si="17"/>
        <v>0</v>
      </c>
    </row>
    <row r="444" spans="1:19" ht="26.25" customHeight="1" x14ac:dyDescent="0.15">
      <c r="A444" s="413" t="s">
        <v>603</v>
      </c>
      <c r="B444" s="400" t="s">
        <v>592</v>
      </c>
      <c r="C444" s="415">
        <f>[7]B!C930</f>
        <v>4387</v>
      </c>
      <c r="D444" s="415">
        <f>[7]B!D930</f>
        <v>4387</v>
      </c>
      <c r="E444" s="415">
        <f>[7]B!E930</f>
        <v>4387</v>
      </c>
      <c r="F444" s="415">
        <f>[7]B!F930</f>
        <v>0</v>
      </c>
      <c r="G444" s="415">
        <f>[7]B!G930</f>
        <v>0</v>
      </c>
      <c r="H444" s="398">
        <f>[7]B!AA930</f>
        <v>2115</v>
      </c>
      <c r="I444" s="398">
        <f>[7]B!AB930</f>
        <v>2272</v>
      </c>
      <c r="J444" s="398">
        <f>[7]B!AC930</f>
        <v>0</v>
      </c>
      <c r="K444" s="398">
        <f>[7]B!AD930</f>
        <v>0</v>
      </c>
      <c r="L444" s="398">
        <f>[7]B!AE930</f>
        <v>0</v>
      </c>
      <c r="M444" s="398">
        <f>[7]B!AF930</f>
        <v>0</v>
      </c>
      <c r="N444" s="398">
        <f>[7]B!AG930</f>
        <v>0</v>
      </c>
      <c r="O444" s="398">
        <f>[7]B!AH930</f>
        <v>0</v>
      </c>
      <c r="P444" s="398">
        <f>[7]B!AI930</f>
        <v>0</v>
      </c>
      <c r="Q444" s="398">
        <f>[7]B!AJ930</f>
        <v>0</v>
      </c>
    </row>
    <row r="445" spans="1:19" ht="15" customHeight="1" x14ac:dyDescent="0.15">
      <c r="A445" s="750" t="s">
        <v>604</v>
      </c>
      <c r="B445" s="428" t="s">
        <v>591</v>
      </c>
      <c r="C445" s="429">
        <f>D445+G445</f>
        <v>3035</v>
      </c>
      <c r="D445" s="423">
        <f>+D424+D429+D431+D434+D438+D441</f>
        <v>2870</v>
      </c>
      <c r="E445" s="423">
        <f>+E424+E429+E431+E434+E438+E441</f>
        <v>2870</v>
      </c>
      <c r="F445" s="423">
        <f>+F424+F429+F431+F434+F438+F441</f>
        <v>0</v>
      </c>
      <c r="G445" s="423">
        <f>+G424+G429+G431+G434+G438+G441</f>
        <v>165</v>
      </c>
      <c r="H445" s="423">
        <f t="shared" ref="H445:Q445" si="18">+H424+H429+H431+H434+H438+H441</f>
        <v>2066</v>
      </c>
      <c r="I445" s="423">
        <f t="shared" si="18"/>
        <v>676</v>
      </c>
      <c r="J445" s="423">
        <f t="shared" si="18"/>
        <v>293</v>
      </c>
      <c r="K445" s="423">
        <f t="shared" si="18"/>
        <v>0</v>
      </c>
      <c r="L445" s="423">
        <f t="shared" si="18"/>
        <v>0</v>
      </c>
      <c r="M445" s="423">
        <f t="shared" si="18"/>
        <v>0</v>
      </c>
      <c r="N445" s="423">
        <f t="shared" si="18"/>
        <v>0</v>
      </c>
      <c r="O445" s="423">
        <f t="shared" si="18"/>
        <v>0</v>
      </c>
      <c r="P445" s="423">
        <f t="shared" si="18"/>
        <v>0</v>
      </c>
      <c r="Q445" s="430">
        <f t="shared" si="18"/>
        <v>0</v>
      </c>
    </row>
    <row r="446" spans="1:19" ht="15" customHeight="1" x14ac:dyDescent="0.15">
      <c r="A446" s="750"/>
      <c r="B446" s="431" t="s">
        <v>592</v>
      </c>
      <c r="C446" s="431">
        <f>D446+G446</f>
        <v>26954</v>
      </c>
      <c r="D446" s="422">
        <f>+D425+D427+D428+D430+D432+D435+D437+D442+D444</f>
        <v>22336</v>
      </c>
      <c r="E446" s="422">
        <f>+E425+E427+E428+E430+E432+E435+E437+E442+E444</f>
        <v>22336</v>
      </c>
      <c r="F446" s="422">
        <f>+F425+F427+F428+F430+F432+F435+F437+F442+F444</f>
        <v>0</v>
      </c>
      <c r="G446" s="422">
        <f>+G425+G427+G428+G430+G432+G435+G437+G442+G444</f>
        <v>4618</v>
      </c>
      <c r="H446" s="422">
        <f t="shared" ref="H446:Q446" si="19">+H425+H427+H428+H430+H432+H435+H437+H442+H444</f>
        <v>20873</v>
      </c>
      <c r="I446" s="422">
        <f t="shared" si="19"/>
        <v>5197</v>
      </c>
      <c r="J446" s="422">
        <f t="shared" si="19"/>
        <v>884</v>
      </c>
      <c r="K446" s="422">
        <f t="shared" si="19"/>
        <v>0</v>
      </c>
      <c r="L446" s="422">
        <f t="shared" si="19"/>
        <v>0</v>
      </c>
      <c r="M446" s="422">
        <f t="shared" si="19"/>
        <v>0</v>
      </c>
      <c r="N446" s="422">
        <f t="shared" si="19"/>
        <v>0</v>
      </c>
      <c r="O446" s="422">
        <f t="shared" si="19"/>
        <v>0</v>
      </c>
      <c r="P446" s="422">
        <f t="shared" si="19"/>
        <v>0</v>
      </c>
      <c r="Q446" s="401">
        <f t="shared" si="19"/>
        <v>0</v>
      </c>
    </row>
    <row r="447" spans="1:19" ht="15" customHeight="1" x14ac:dyDescent="0.15">
      <c r="A447" s="750"/>
      <c r="B447" s="432" t="s">
        <v>605</v>
      </c>
      <c r="C447" s="404">
        <f>SUM(C445:C446)</f>
        <v>29989</v>
      </c>
      <c r="D447" s="405">
        <f>SUM(D445:D446)</f>
        <v>25206</v>
      </c>
      <c r="E447" s="406">
        <f>SUM(E445:E446)</f>
        <v>25206</v>
      </c>
      <c r="F447" s="407">
        <f>SUM(F445:F446)</f>
        <v>0</v>
      </c>
      <c r="G447" s="408">
        <f>SUM(G445:G446)</f>
        <v>4783</v>
      </c>
      <c r="H447" s="408">
        <f t="shared" ref="H447:Q447" si="20">SUM(H445:H446)</f>
        <v>22939</v>
      </c>
      <c r="I447" s="408">
        <f t="shared" si="20"/>
        <v>5873</v>
      </c>
      <c r="J447" s="408">
        <f t="shared" si="20"/>
        <v>1177</v>
      </c>
      <c r="K447" s="408">
        <f t="shared" si="20"/>
        <v>0</v>
      </c>
      <c r="L447" s="408">
        <f t="shared" si="20"/>
        <v>0</v>
      </c>
      <c r="M447" s="408">
        <f t="shared" si="20"/>
        <v>0</v>
      </c>
      <c r="N447" s="408">
        <f t="shared" si="20"/>
        <v>0</v>
      </c>
      <c r="O447" s="408">
        <f t="shared" si="20"/>
        <v>0</v>
      </c>
      <c r="P447" s="408">
        <f t="shared" si="20"/>
        <v>0</v>
      </c>
      <c r="Q447" s="433">
        <f t="shared" si="20"/>
        <v>0</v>
      </c>
    </row>
    <row r="448" spans="1:19" ht="27.75" customHeight="1" x14ac:dyDescent="0.15">
      <c r="A448" s="434" t="s">
        <v>606</v>
      </c>
      <c r="B448" s="435"/>
      <c r="E448" s="344"/>
      <c r="F448" s="436"/>
      <c r="G448" s="436"/>
      <c r="H448" s="436"/>
      <c r="I448" s="436"/>
      <c r="J448" s="436"/>
      <c r="K448" s="436"/>
      <c r="L448" s="436"/>
      <c r="M448" s="436"/>
      <c r="N448" s="436"/>
      <c r="O448" s="436"/>
      <c r="P448" s="437"/>
      <c r="Q448" s="437"/>
      <c r="R448" s="437"/>
      <c r="S448" s="436"/>
    </row>
    <row r="449" spans="1:23" ht="39.75" customHeight="1" x14ac:dyDescent="0.15">
      <c r="A449" s="744" t="s">
        <v>607</v>
      </c>
      <c r="B449" s="745"/>
      <c r="C449" s="438" t="s">
        <v>0</v>
      </c>
      <c r="D449" s="439" t="s">
        <v>8</v>
      </c>
      <c r="E449" s="73" t="s">
        <v>9</v>
      </c>
      <c r="F449" s="436"/>
      <c r="G449" s="436"/>
      <c r="H449" s="436"/>
      <c r="I449" s="436"/>
      <c r="J449" s="436"/>
      <c r="K449" s="436"/>
      <c r="L449" s="436"/>
      <c r="M449" s="437"/>
      <c r="N449" s="437"/>
      <c r="O449" s="437"/>
    </row>
    <row r="450" spans="1:23" ht="15" customHeight="1" x14ac:dyDescent="0.2">
      <c r="A450" s="746" t="s">
        <v>608</v>
      </c>
      <c r="B450" s="747"/>
      <c r="C450" s="440">
        <f>[7]B!C981</f>
        <v>3</v>
      </c>
      <c r="D450" s="441">
        <f>[7]B!E981</f>
        <v>3</v>
      </c>
      <c r="E450" s="442"/>
      <c r="F450" s="436"/>
      <c r="G450" s="436"/>
      <c r="H450" s="436"/>
      <c r="I450" s="436"/>
      <c r="J450" s="436"/>
      <c r="K450" s="436"/>
      <c r="L450" s="436"/>
      <c r="M450" s="437"/>
      <c r="N450" s="437"/>
      <c r="O450" s="437"/>
    </row>
    <row r="451" spans="1:23" ht="15" customHeight="1" x14ac:dyDescent="0.2">
      <c r="A451" s="740" t="s">
        <v>609</v>
      </c>
      <c r="B451" s="741"/>
      <c r="C451" s="440">
        <f>[7]B!C2587</f>
        <v>37</v>
      </c>
      <c r="D451" s="441">
        <f>[7]B!E2587</f>
        <v>30</v>
      </c>
      <c r="E451" s="215">
        <f>[7]B!AL2587</f>
        <v>948000</v>
      </c>
      <c r="F451" s="436"/>
      <c r="G451" s="436"/>
      <c r="H451" s="436"/>
      <c r="I451" s="436"/>
      <c r="J451" s="436"/>
      <c r="K451" s="436"/>
      <c r="L451" s="436"/>
      <c r="M451" s="437"/>
      <c r="N451" s="437"/>
      <c r="O451" s="437"/>
    </row>
    <row r="452" spans="1:23" ht="15" customHeight="1" x14ac:dyDescent="0.2">
      <c r="A452" s="740" t="s">
        <v>610</v>
      </c>
      <c r="B452" s="741"/>
      <c r="C452" s="440">
        <f>[7]B!C2596</f>
        <v>324</v>
      </c>
      <c r="D452" s="441">
        <f>[7]B!E2596</f>
        <v>266</v>
      </c>
      <c r="E452" s="443"/>
      <c r="F452" s="436"/>
      <c r="G452" s="436"/>
      <c r="H452" s="436"/>
      <c r="I452" s="436"/>
      <c r="J452" s="436"/>
      <c r="K452" s="436"/>
      <c r="L452" s="436"/>
      <c r="M452" s="437"/>
      <c r="N452" s="437"/>
      <c r="O452" s="437"/>
    </row>
    <row r="453" spans="1:23" ht="15" customHeight="1" x14ac:dyDescent="0.2">
      <c r="A453" s="740" t="s">
        <v>611</v>
      </c>
      <c r="B453" s="741"/>
      <c r="C453" s="440">
        <f>[7]B!C66</f>
        <v>444</v>
      </c>
      <c r="D453" s="441">
        <f>[7]B!E66</f>
        <v>406</v>
      </c>
      <c r="E453" s="215">
        <f>[7]B!AL66</f>
        <v>304500</v>
      </c>
      <c r="F453" s="436"/>
      <c r="G453" s="436"/>
      <c r="H453" s="436"/>
      <c r="I453" s="436"/>
      <c r="J453" s="436"/>
      <c r="K453" s="436"/>
      <c r="L453" s="436"/>
      <c r="M453" s="437"/>
      <c r="N453" s="437"/>
      <c r="O453" s="437"/>
    </row>
    <row r="454" spans="1:23" ht="15" customHeight="1" x14ac:dyDescent="0.2">
      <c r="A454" s="740" t="s">
        <v>612</v>
      </c>
      <c r="B454" s="741"/>
      <c r="C454" s="440">
        <f>[7]B!C72</f>
        <v>0</v>
      </c>
      <c r="D454" s="441">
        <f>[7]B!E72</f>
        <v>0</v>
      </c>
      <c r="E454" s="443"/>
      <c r="F454" s="436"/>
      <c r="G454" s="436"/>
      <c r="H454" s="436"/>
      <c r="I454" s="436"/>
      <c r="J454" s="436"/>
      <c r="K454" s="436"/>
      <c r="L454" s="436"/>
      <c r="M454" s="437"/>
      <c r="N454" s="437"/>
      <c r="O454" s="437"/>
    </row>
    <row r="455" spans="1:23" ht="15" customHeight="1" x14ac:dyDescent="0.2">
      <c r="A455" s="740" t="s">
        <v>613</v>
      </c>
      <c r="B455" s="741"/>
      <c r="C455" s="444">
        <f>[7]B!C67</f>
        <v>96</v>
      </c>
      <c r="D455" s="441">
        <f>[7]B!E67</f>
        <v>96</v>
      </c>
      <c r="E455" s="215">
        <f>[7]B!AL67</f>
        <v>1630080</v>
      </c>
      <c r="F455" s="436"/>
      <c r="G455" s="436"/>
      <c r="H455" s="436"/>
      <c r="I455" s="436"/>
      <c r="J455" s="436"/>
      <c r="K455" s="436"/>
      <c r="L455" s="436"/>
      <c r="M455" s="437"/>
      <c r="N455" s="437"/>
      <c r="O455" s="437"/>
    </row>
    <row r="456" spans="1:23" ht="15" customHeight="1" x14ac:dyDescent="0.2">
      <c r="A456" s="740" t="s">
        <v>614</v>
      </c>
      <c r="B456" s="741"/>
      <c r="C456" s="440">
        <f>[7]B!C68</f>
        <v>136</v>
      </c>
      <c r="D456" s="441">
        <f>[7]B!E68</f>
        <v>130</v>
      </c>
      <c r="E456" s="215">
        <f>[7]B!AL68</f>
        <v>5070000</v>
      </c>
      <c r="F456" s="436"/>
      <c r="G456" s="436"/>
      <c r="H456" s="436"/>
      <c r="I456" s="436"/>
      <c r="J456" s="436"/>
      <c r="K456" s="436"/>
      <c r="L456" s="436"/>
      <c r="M456" s="437"/>
      <c r="N456" s="437"/>
      <c r="O456" s="437"/>
    </row>
    <row r="457" spans="1:23" ht="15" customHeight="1" x14ac:dyDescent="0.2">
      <c r="A457" s="740" t="s">
        <v>615</v>
      </c>
      <c r="B457" s="741"/>
      <c r="C457" s="440">
        <f>[7]B!C70</f>
        <v>0</v>
      </c>
      <c r="D457" s="441">
        <f>[7]B!E70</f>
        <v>0</v>
      </c>
      <c r="E457" s="215">
        <f>[7]B!AL70</f>
        <v>0</v>
      </c>
      <c r="F457" s="445"/>
      <c r="G457" s="445"/>
      <c r="H457" s="445"/>
      <c r="I457" s="445"/>
      <c r="J457" s="445"/>
      <c r="K457" s="445"/>
      <c r="L457" s="445"/>
      <c r="M457" s="445"/>
      <c r="N457" s="445"/>
      <c r="O457" s="445"/>
    </row>
    <row r="458" spans="1:23" ht="15" customHeight="1" x14ac:dyDescent="0.2">
      <c r="A458" s="740" t="s">
        <v>616</v>
      </c>
      <c r="B458" s="741"/>
      <c r="C458" s="444">
        <f>[7]B!C69</f>
        <v>6107</v>
      </c>
      <c r="D458" s="441">
        <f>[7]B!E69</f>
        <v>6107</v>
      </c>
      <c r="E458" s="215">
        <f>[7]B!AL69</f>
        <v>13801820</v>
      </c>
      <c r="F458" s="446"/>
      <c r="G458" s="446"/>
      <c r="H458" s="446"/>
      <c r="I458" s="446"/>
      <c r="J458" s="446"/>
      <c r="K458" s="446"/>
      <c r="L458" s="446"/>
      <c r="M458" s="446"/>
      <c r="N458" s="446"/>
      <c r="O458" s="446"/>
    </row>
    <row r="459" spans="1:23" ht="15" customHeight="1" x14ac:dyDescent="0.2">
      <c r="A459" s="740" t="s">
        <v>617</v>
      </c>
      <c r="B459" s="741"/>
      <c r="C459" s="440">
        <f>[7]B!C2584</f>
        <v>0</v>
      </c>
      <c r="D459" s="441">
        <f>[7]B!E2584</f>
        <v>0</v>
      </c>
      <c r="E459" s="443"/>
      <c r="F459" s="446"/>
      <c r="G459" s="446"/>
      <c r="H459" s="446"/>
      <c r="I459" s="446"/>
      <c r="J459" s="446"/>
      <c r="K459" s="446"/>
      <c r="L459" s="446"/>
      <c r="M459" s="446"/>
      <c r="N459" s="446"/>
      <c r="O459" s="446"/>
    </row>
    <row r="460" spans="1:23" ht="15" customHeight="1" x14ac:dyDescent="0.15">
      <c r="A460" s="742" t="s">
        <v>618</v>
      </c>
      <c r="B460" s="743"/>
      <c r="C460" s="447">
        <f>SUM(C450:C459)</f>
        <v>7147</v>
      </c>
      <c r="D460" s="448">
        <f>SUM(D450:D459)</f>
        <v>7038</v>
      </c>
      <c r="E460" s="449">
        <f>SUM(E450:E459)</f>
        <v>21754400</v>
      </c>
      <c r="F460" s="446"/>
      <c r="G460" s="446"/>
      <c r="H460" s="446"/>
      <c r="I460" s="446"/>
      <c r="J460" s="446"/>
      <c r="K460" s="446"/>
      <c r="L460" s="446"/>
      <c r="M460" s="446"/>
      <c r="N460" s="446"/>
      <c r="O460" s="446"/>
    </row>
    <row r="461" spans="1:23" s="451" customFormat="1" ht="24.95" customHeight="1" x14ac:dyDescent="0.15">
      <c r="A461" s="434" t="s">
        <v>619</v>
      </c>
      <c r="B461" s="450"/>
      <c r="F461" s="5"/>
      <c r="N461" s="452"/>
      <c r="O461" s="452"/>
      <c r="P461" s="452"/>
      <c r="Q461" s="452"/>
      <c r="R461" s="452"/>
      <c r="S461" s="452"/>
      <c r="T461" s="453"/>
      <c r="U461" s="452"/>
      <c r="V461" s="452"/>
      <c r="W461" s="452"/>
    </row>
    <row r="462" spans="1:23" ht="24.75" customHeight="1" x14ac:dyDescent="0.15">
      <c r="A462" s="727" t="s">
        <v>620</v>
      </c>
      <c r="B462" s="728"/>
      <c r="C462" s="438" t="s">
        <v>0</v>
      </c>
      <c r="N462" s="453"/>
      <c r="O462" s="453"/>
      <c r="P462" s="453"/>
      <c r="Q462" s="453"/>
      <c r="R462" s="453"/>
      <c r="S462" s="453"/>
      <c r="T462" s="453"/>
      <c r="U462" s="453"/>
      <c r="V462" s="453"/>
      <c r="W462" s="453"/>
    </row>
    <row r="463" spans="1:23" ht="14.1" customHeight="1" x14ac:dyDescent="0.15">
      <c r="A463" s="729" t="s">
        <v>621</v>
      </c>
      <c r="B463" s="730"/>
      <c r="C463" s="454">
        <v>6648</v>
      </c>
      <c r="D463" s="344"/>
      <c r="E463" s="236"/>
      <c r="H463" s="450"/>
      <c r="I463" s="450"/>
      <c r="J463" s="450"/>
      <c r="K463" s="450"/>
      <c r="L463" s="450"/>
      <c r="M463" s="450"/>
      <c r="N463" s="455"/>
      <c r="O463" s="455"/>
      <c r="P463" s="452"/>
      <c r="Q463" s="453"/>
      <c r="R463" s="453"/>
      <c r="S463" s="453"/>
      <c r="T463" s="453"/>
      <c r="U463" s="453"/>
      <c r="V463" s="453"/>
      <c r="W463" s="453"/>
    </row>
    <row r="464" spans="1:23" ht="24.95" customHeight="1" x14ac:dyDescent="0.15">
      <c r="A464" s="456" t="s">
        <v>622</v>
      </c>
      <c r="B464" s="457"/>
      <c r="C464" s="458"/>
      <c r="D464" s="395"/>
      <c r="E464" s="395"/>
      <c r="F464" s="395"/>
      <c r="G464" s="436"/>
      <c r="H464" s="436"/>
      <c r="I464" s="436"/>
      <c r="J464" s="436"/>
      <c r="K464" s="436"/>
      <c r="L464" s="436"/>
      <c r="M464" s="436"/>
      <c r="N464" s="446"/>
      <c r="O464" s="446"/>
      <c r="P464" s="453"/>
      <c r="Q464" s="453"/>
      <c r="R464" s="453"/>
      <c r="S464" s="453"/>
      <c r="T464" s="453"/>
      <c r="U464" s="453"/>
      <c r="V464" s="453"/>
      <c r="W464" s="453"/>
    </row>
    <row r="465" spans="1:28" ht="21.75" customHeight="1" x14ac:dyDescent="0.15">
      <c r="A465" s="459"/>
      <c r="B465" s="460"/>
      <c r="C465" s="461" t="s">
        <v>0</v>
      </c>
      <c r="D465" s="395"/>
      <c r="E465" s="395"/>
      <c r="F465" s="395"/>
      <c r="G465" s="436"/>
      <c r="H465" s="436"/>
      <c r="I465" s="436"/>
      <c r="J465" s="436"/>
      <c r="K465" s="436"/>
      <c r="L465" s="436"/>
      <c r="M465" s="436"/>
      <c r="N465" s="436"/>
      <c r="O465" s="462"/>
    </row>
    <row r="466" spans="1:28" ht="15" customHeight="1" x14ac:dyDescent="0.15">
      <c r="A466" s="731" t="s">
        <v>623</v>
      </c>
      <c r="B466" s="419" t="s">
        <v>624</v>
      </c>
      <c r="C466" s="464"/>
      <c r="D466" s="465"/>
      <c r="E466" s="395"/>
      <c r="F466" s="395"/>
      <c r="G466" s="436"/>
      <c r="H466" s="436"/>
      <c r="I466" s="436"/>
      <c r="J466" s="436"/>
      <c r="K466" s="436"/>
      <c r="L466" s="436"/>
      <c r="M466" s="436"/>
      <c r="N466" s="436"/>
      <c r="O466" s="462"/>
    </row>
    <row r="467" spans="1:28" ht="15" customHeight="1" x14ac:dyDescent="0.15">
      <c r="A467" s="731"/>
      <c r="B467" s="425" t="s">
        <v>625</v>
      </c>
      <c r="C467" s="466">
        <v>3440</v>
      </c>
      <c r="D467" s="465"/>
      <c r="E467" s="395"/>
      <c r="F467" s="395"/>
      <c r="G467" s="436"/>
      <c r="H467" s="436"/>
      <c r="I467" s="436"/>
      <c r="J467" s="436"/>
      <c r="K467" s="436"/>
      <c r="L467" s="436"/>
      <c r="M467" s="436"/>
      <c r="N467" s="436"/>
      <c r="O467" s="462"/>
    </row>
    <row r="468" spans="1:28" ht="15" customHeight="1" x14ac:dyDescent="0.15">
      <c r="A468" s="732" t="s">
        <v>626</v>
      </c>
      <c r="B468" s="733"/>
      <c r="C468" s="467">
        <v>42339</v>
      </c>
      <c r="D468" s="465"/>
      <c r="E468" s="395"/>
      <c r="F468" s="395"/>
      <c r="G468" s="436"/>
      <c r="H468" s="436"/>
      <c r="I468" s="436"/>
      <c r="J468" s="436"/>
      <c r="K468" s="436"/>
      <c r="L468" s="436"/>
      <c r="M468" s="436"/>
      <c r="N468" s="436"/>
      <c r="O468" s="462"/>
    </row>
    <row r="469" spans="1:28" s="291" customFormat="1" ht="24.95" customHeight="1" x14ac:dyDescent="0.15">
      <c r="A469" s="323" t="s">
        <v>627</v>
      </c>
      <c r="B469" s="468"/>
      <c r="C469" s="469"/>
      <c r="D469" s="469"/>
    </row>
    <row r="470" spans="1:28" ht="12.75" customHeight="1" x14ac:dyDescent="0.15">
      <c r="A470" s="734" t="s">
        <v>628</v>
      </c>
      <c r="B470" s="735"/>
      <c r="C470" s="738" t="s">
        <v>104</v>
      </c>
      <c r="D470" s="714" t="s">
        <v>629</v>
      </c>
      <c r="E470" s="715"/>
      <c r="F470" s="715"/>
      <c r="G470" s="715"/>
      <c r="H470" s="715"/>
      <c r="I470" s="716"/>
      <c r="J470" s="717" t="s">
        <v>504</v>
      </c>
    </row>
    <row r="471" spans="1:28" ht="22.5" customHeight="1" x14ac:dyDescent="0.15">
      <c r="A471" s="736"/>
      <c r="B471" s="737"/>
      <c r="C471" s="739"/>
      <c r="D471" s="470" t="s">
        <v>630</v>
      </c>
      <c r="E471" s="471" t="s">
        <v>631</v>
      </c>
      <c r="F471" s="472" t="s">
        <v>632</v>
      </c>
      <c r="G471" s="472" t="s">
        <v>633</v>
      </c>
      <c r="H471" s="472" t="s">
        <v>634</v>
      </c>
      <c r="I471" s="473" t="s">
        <v>635</v>
      </c>
      <c r="J471" s="718"/>
    </row>
    <row r="472" spans="1:28" ht="15" customHeight="1" x14ac:dyDescent="0.15">
      <c r="A472" s="719" t="s">
        <v>636</v>
      </c>
      <c r="B472" s="720"/>
      <c r="C472" s="474">
        <f>SUM(D472:I472)</f>
        <v>0</v>
      </c>
      <c r="D472" s="475"/>
      <c r="E472" s="476"/>
      <c r="F472" s="476"/>
      <c r="G472" s="476"/>
      <c r="H472" s="476"/>
      <c r="I472" s="477"/>
      <c r="J472" s="478"/>
      <c r="K472" s="308" t="str">
        <f>AA472</f>
        <v/>
      </c>
      <c r="L472" s="436"/>
      <c r="M472" s="436"/>
      <c r="N472" s="436"/>
      <c r="O472" s="436"/>
      <c r="P472" s="437"/>
      <c r="Q472" s="437"/>
      <c r="R472" s="437"/>
      <c r="AA472" s="377" t="str">
        <f>IF(J472&gt;C472,"Error: Las actividades totales son menores que las realizadas en beneficiarios","")</f>
        <v/>
      </c>
      <c r="AB472" s="377">
        <f>IF(J472&gt;C472,1,0)</f>
        <v>0</v>
      </c>
    </row>
    <row r="473" spans="1:28" ht="15" customHeight="1" x14ac:dyDescent="0.15">
      <c r="A473" s="721" t="s">
        <v>637</v>
      </c>
      <c r="B473" s="722"/>
      <c r="C473" s="441">
        <f>SUM(D473:I473)</f>
        <v>0</v>
      </c>
      <c r="D473" s="479"/>
      <c r="E473" s="480"/>
      <c r="F473" s="480"/>
      <c r="G473" s="480"/>
      <c r="H473" s="480"/>
      <c r="I473" s="481"/>
      <c r="J473" s="482"/>
      <c r="K473" s="308" t="str">
        <f>AA473</f>
        <v/>
      </c>
      <c r="AA473" s="377" t="str">
        <f>IF(J473&gt;C473,"Error: Las actividades totales son menores que las realizadas en beneficiarios","")</f>
        <v/>
      </c>
      <c r="AB473" s="377">
        <f>IF(J473&gt;C473,1,0)</f>
        <v>0</v>
      </c>
    </row>
    <row r="474" spans="1:28" ht="15" customHeight="1" x14ac:dyDescent="0.15">
      <c r="A474" s="723" t="s">
        <v>638</v>
      </c>
      <c r="B474" s="724"/>
      <c r="C474" s="483">
        <f>SUM(D474:E474)</f>
        <v>0</v>
      </c>
      <c r="D474" s="484"/>
      <c r="E474" s="485"/>
      <c r="F474" s="486"/>
      <c r="G474" s="486"/>
      <c r="H474" s="486"/>
      <c r="I474" s="487"/>
      <c r="J474" s="488"/>
      <c r="K474" s="308" t="str">
        <f>AA474</f>
        <v/>
      </c>
      <c r="AA474" s="377" t="str">
        <f>IF(J474&gt;C474,"Error: Las actividades totales son menores que las realizadas en beneficiarios","")</f>
        <v/>
      </c>
      <c r="AB474" s="377">
        <f>IF(J474&gt;C474,1,0)</f>
        <v>0</v>
      </c>
    </row>
    <row r="475" spans="1:28" ht="24.95" customHeight="1" x14ac:dyDescent="0.15">
      <c r="A475" s="323" t="s">
        <v>639</v>
      </c>
      <c r="B475" s="489"/>
      <c r="C475" s="490"/>
      <c r="D475" s="490"/>
      <c r="E475" s="490"/>
      <c r="F475" s="490"/>
      <c r="G475" s="490"/>
      <c r="H475" s="490"/>
      <c r="I475" s="490"/>
      <c r="J475" s="490"/>
      <c r="K475" s="490"/>
    </row>
    <row r="476" spans="1:28" ht="39.950000000000003" customHeight="1" x14ac:dyDescent="0.15">
      <c r="A476" s="725" t="s">
        <v>640</v>
      </c>
      <c r="B476" s="726"/>
      <c r="C476" s="491" t="s">
        <v>0</v>
      </c>
      <c r="D476" s="277" t="s">
        <v>641</v>
      </c>
      <c r="E476" s="492" t="s">
        <v>642</v>
      </c>
      <c r="F476" s="368"/>
      <c r="G476" s="368"/>
      <c r="H476" s="368"/>
      <c r="L476" s="5" t="s">
        <v>643</v>
      </c>
    </row>
    <row r="477" spans="1:28" ht="15" customHeight="1" x14ac:dyDescent="0.15">
      <c r="A477" s="701" t="s">
        <v>644</v>
      </c>
      <c r="B477" s="493" t="s">
        <v>645</v>
      </c>
      <c r="C477" s="494">
        <v>231</v>
      </c>
      <c r="D477" s="495">
        <v>224</v>
      </c>
      <c r="E477" s="495"/>
      <c r="F477" s="236" t="str">
        <f>AA477</f>
        <v/>
      </c>
      <c r="G477" s="368"/>
      <c r="H477" s="368"/>
      <c r="AA477" s="377" t="str">
        <f>IF(D477&gt;C477,"Error: Las actividades totales son menores que las realizadas en beneficiarios","")</f>
        <v/>
      </c>
      <c r="AB477" s="377">
        <f>IF(D477&gt;C477,1,0)</f>
        <v>0</v>
      </c>
    </row>
    <row r="478" spans="1:28" ht="15" customHeight="1" x14ac:dyDescent="0.15">
      <c r="A478" s="702"/>
      <c r="B478" s="496" t="s">
        <v>646</v>
      </c>
      <c r="C478" s="497"/>
      <c r="D478" s="498"/>
      <c r="E478" s="498"/>
      <c r="F478" s="236" t="str">
        <f>AA478</f>
        <v/>
      </c>
      <c r="G478" s="368"/>
      <c r="H478" s="368"/>
      <c r="AA478" s="377" t="str">
        <f>IF(D478&gt;C478,"Error: Las actividades totales son menores que las realizadas en beneficiarios","")</f>
        <v/>
      </c>
      <c r="AB478" s="377">
        <f>IF(D478&gt;C478,1,0)</f>
        <v>0</v>
      </c>
    </row>
    <row r="479" spans="1:28" ht="15" customHeight="1" x14ac:dyDescent="0.15">
      <c r="A479" s="703"/>
      <c r="B479" s="499" t="s">
        <v>647</v>
      </c>
      <c r="C479" s="500"/>
      <c r="D479" s="501"/>
      <c r="E479" s="501"/>
      <c r="F479" s="236" t="str">
        <f>AA479</f>
        <v/>
      </c>
      <c r="G479" s="368"/>
      <c r="H479" s="368"/>
      <c r="AA479" s="377" t="str">
        <f>IF(D479&gt;C479,"Error: Las actividades totales son menores que las realizadas en beneficiarios","")</f>
        <v/>
      </c>
      <c r="AB479" s="377">
        <f>IF(D479&gt;C479,1,0)</f>
        <v>0</v>
      </c>
    </row>
    <row r="480" spans="1:28" ht="24.95" customHeight="1" x14ac:dyDescent="0.15">
      <c r="A480" s="502" t="s">
        <v>648</v>
      </c>
      <c r="B480" s="503"/>
      <c r="C480" s="504"/>
      <c r="D480" s="505"/>
      <c r="E480" s="505"/>
    </row>
    <row r="481" spans="1:13" ht="18.75" customHeight="1" x14ac:dyDescent="0.15">
      <c r="A481" s="704" t="s">
        <v>649</v>
      </c>
      <c r="B481" s="705"/>
      <c r="C481" s="506" t="s">
        <v>104</v>
      </c>
    </row>
    <row r="482" spans="1:13" ht="15" customHeight="1" x14ac:dyDescent="0.15">
      <c r="A482" s="706" t="s">
        <v>650</v>
      </c>
      <c r="B482" s="707"/>
      <c r="C482" s="507">
        <f>[7]B!C2937</f>
        <v>0</v>
      </c>
    </row>
    <row r="483" spans="1:13" ht="15" customHeight="1" x14ac:dyDescent="0.15">
      <c r="A483" s="708" t="s">
        <v>651</v>
      </c>
      <c r="B483" s="709"/>
      <c r="C483" s="508">
        <f>[7]B!C2938</f>
        <v>0</v>
      </c>
    </row>
    <row r="485" spans="1:13" ht="23.25" customHeight="1" x14ac:dyDescent="0.2">
      <c r="A485" s="509" t="s">
        <v>652</v>
      </c>
      <c r="B485" s="510"/>
      <c r="C485" s="511"/>
      <c r="D485" s="511"/>
    </row>
    <row r="486" spans="1:13" ht="23.25" customHeight="1" x14ac:dyDescent="0.15">
      <c r="A486" s="710" t="s">
        <v>653</v>
      </c>
      <c r="B486" s="711"/>
      <c r="C486" s="512" t="s">
        <v>654</v>
      </c>
      <c r="D486" s="512" t="s">
        <v>655</v>
      </c>
    </row>
    <row r="487" spans="1:13" ht="12.75" customHeight="1" x14ac:dyDescent="0.15">
      <c r="A487" s="712" t="s">
        <v>656</v>
      </c>
      <c r="B487" s="713"/>
      <c r="C487" s="464">
        <v>1</v>
      </c>
      <c r="D487" s="464">
        <v>5</v>
      </c>
    </row>
    <row r="488" spans="1:13" ht="12.75" customHeight="1" x14ac:dyDescent="0.15">
      <c r="A488" s="697" t="s">
        <v>657</v>
      </c>
      <c r="B488" s="698"/>
      <c r="C488" s="513"/>
      <c r="D488" s="513">
        <v>7</v>
      </c>
    </row>
    <row r="489" spans="1:13" ht="12.75" customHeight="1" x14ac:dyDescent="0.15">
      <c r="A489" s="697" t="s">
        <v>658</v>
      </c>
      <c r="B489" s="698"/>
      <c r="C489" s="513"/>
      <c r="D489" s="513"/>
    </row>
    <row r="490" spans="1:13" ht="12.75" customHeight="1" x14ac:dyDescent="0.15">
      <c r="A490" s="697" t="s">
        <v>659</v>
      </c>
      <c r="B490" s="698"/>
      <c r="C490" s="513">
        <v>1</v>
      </c>
      <c r="D490" s="513">
        <v>1</v>
      </c>
    </row>
    <row r="491" spans="1:13" ht="12.75" customHeight="1" x14ac:dyDescent="0.15">
      <c r="A491" s="697" t="s">
        <v>660</v>
      </c>
      <c r="B491" s="698"/>
      <c r="C491" s="513"/>
      <c r="D491" s="513">
        <v>9</v>
      </c>
    </row>
    <row r="492" spans="1:13" ht="12.75" customHeight="1" x14ac:dyDescent="0.15">
      <c r="A492" s="697" t="s">
        <v>661</v>
      </c>
      <c r="B492" s="698"/>
      <c r="C492" s="514">
        <v>1</v>
      </c>
      <c r="D492" s="513">
        <v>7</v>
      </c>
    </row>
    <row r="493" spans="1:13" ht="12.75" customHeight="1" x14ac:dyDescent="0.15">
      <c r="A493" s="699" t="s">
        <v>662</v>
      </c>
      <c r="B493" s="700"/>
      <c r="C493" s="466">
        <v>7</v>
      </c>
      <c r="D493" s="466">
        <v>198</v>
      </c>
    </row>
    <row r="495" spans="1:13" ht="12.75" x14ac:dyDescent="0.2">
      <c r="A495" s="509" t="s">
        <v>663</v>
      </c>
      <c r="B495" s="515"/>
    </row>
    <row r="496" spans="1:13" ht="50.25" customHeight="1" x14ac:dyDescent="0.15">
      <c r="A496" s="688" t="s">
        <v>572</v>
      </c>
      <c r="B496" s="689"/>
      <c r="C496" s="692" t="s">
        <v>0</v>
      </c>
      <c r="D496" s="692" t="s">
        <v>573</v>
      </c>
      <c r="E496" s="694" t="s">
        <v>664</v>
      </c>
      <c r="F496" s="695"/>
      <c r="G496" s="694" t="s">
        <v>665</v>
      </c>
      <c r="H496" s="696"/>
      <c r="I496" s="695"/>
      <c r="J496" s="352" t="s">
        <v>576</v>
      </c>
      <c r="K496" s="352" t="s">
        <v>577</v>
      </c>
      <c r="L496" s="352" t="s">
        <v>578</v>
      </c>
      <c r="M496" s="369" t="s">
        <v>578</v>
      </c>
    </row>
    <row r="497" spans="1:13" ht="54.75" customHeight="1" x14ac:dyDescent="0.15">
      <c r="A497" s="690"/>
      <c r="B497" s="691"/>
      <c r="C497" s="693"/>
      <c r="D497" s="693"/>
      <c r="E497" s="516" t="s">
        <v>666</v>
      </c>
      <c r="F497" s="516" t="s">
        <v>667</v>
      </c>
      <c r="G497" s="517" t="s">
        <v>668</v>
      </c>
      <c r="H497" s="517" t="s">
        <v>669</v>
      </c>
      <c r="I497" s="518" t="s">
        <v>670</v>
      </c>
      <c r="J497" s="516" t="s">
        <v>666</v>
      </c>
      <c r="K497" s="516" t="s">
        <v>667</v>
      </c>
      <c r="L497" s="516" t="s">
        <v>666</v>
      </c>
      <c r="M497" s="516" t="s">
        <v>667</v>
      </c>
    </row>
    <row r="498" spans="1:13" ht="15" customHeight="1" x14ac:dyDescent="0.15">
      <c r="A498" s="686" t="s">
        <v>195</v>
      </c>
      <c r="B498" s="687" t="s">
        <v>195</v>
      </c>
      <c r="C498" s="519">
        <f>SUM(E498:F498)</f>
        <v>0</v>
      </c>
      <c r="D498" s="520"/>
      <c r="E498" s="520"/>
      <c r="F498" s="520"/>
      <c r="G498" s="520"/>
      <c r="H498" s="520"/>
      <c r="I498" s="520"/>
      <c r="J498" s="520"/>
      <c r="K498" s="520"/>
      <c r="L498" s="520"/>
      <c r="M498" s="520"/>
    </row>
    <row r="499" spans="1:13" ht="15" customHeight="1" x14ac:dyDescent="0.15">
      <c r="A499" s="686" t="s">
        <v>197</v>
      </c>
      <c r="B499" s="687" t="s">
        <v>197</v>
      </c>
      <c r="C499" s="519">
        <f>SUM(E499:F499)</f>
        <v>0</v>
      </c>
      <c r="D499" s="520"/>
      <c r="E499" s="520"/>
      <c r="F499" s="520"/>
      <c r="G499" s="520"/>
      <c r="H499" s="520"/>
      <c r="I499" s="520"/>
      <c r="J499" s="520"/>
      <c r="K499" s="520"/>
      <c r="L499" s="520"/>
      <c r="M499" s="520"/>
    </row>
    <row r="500" spans="1:13" ht="15" customHeight="1" x14ac:dyDescent="0.15">
      <c r="A500" s="686" t="s">
        <v>201</v>
      </c>
      <c r="B500" s="687"/>
      <c r="C500" s="519">
        <f>SUM(E500:F500)</f>
        <v>0</v>
      </c>
      <c r="D500" s="520"/>
      <c r="E500" s="520"/>
      <c r="F500" s="520"/>
      <c r="G500" s="520"/>
      <c r="H500" s="520"/>
      <c r="I500" s="520"/>
      <c r="J500" s="520"/>
      <c r="K500" s="520"/>
      <c r="L500" s="520"/>
      <c r="M500" s="520"/>
    </row>
    <row r="501" spans="1:13" ht="15" customHeight="1" x14ac:dyDescent="0.15">
      <c r="A501" s="686" t="s">
        <v>207</v>
      </c>
      <c r="B501" s="687"/>
      <c r="C501" s="519">
        <f>SUM(E501:F501)</f>
        <v>0</v>
      </c>
      <c r="D501" s="520"/>
      <c r="E501" s="520"/>
      <c r="F501" s="520"/>
      <c r="G501" s="520"/>
      <c r="H501" s="520"/>
      <c r="I501" s="520"/>
      <c r="J501" s="520"/>
      <c r="K501" s="520"/>
      <c r="L501" s="520"/>
      <c r="M501" s="520"/>
    </row>
    <row r="502" spans="1:13" ht="15" customHeight="1" x14ac:dyDescent="0.15">
      <c r="A502" s="686" t="s">
        <v>227</v>
      </c>
      <c r="B502" s="687"/>
      <c r="C502" s="519">
        <f>SUM(E502:F502)</f>
        <v>0</v>
      </c>
      <c r="D502" s="520"/>
      <c r="E502" s="520"/>
      <c r="F502" s="520"/>
      <c r="G502" s="520"/>
      <c r="H502" s="520"/>
      <c r="I502" s="520"/>
      <c r="J502" s="520"/>
      <c r="K502" s="520"/>
      <c r="L502" s="520"/>
      <c r="M502" s="520"/>
    </row>
    <row r="503" spans="1:13" ht="15" customHeight="1" x14ac:dyDescent="0.15">
      <c r="A503" s="521"/>
      <c r="B503" s="522" t="s">
        <v>671</v>
      </c>
      <c r="C503" s="519">
        <f t="shared" ref="C503:I503" si="21">SUM(C498:C502)</f>
        <v>0</v>
      </c>
      <c r="D503" s="519">
        <f t="shared" si="21"/>
        <v>0</v>
      </c>
      <c r="E503" s="519">
        <f t="shared" si="21"/>
        <v>0</v>
      </c>
      <c r="F503" s="519">
        <f t="shared" si="21"/>
        <v>0</v>
      </c>
      <c r="G503" s="519">
        <f t="shared" si="21"/>
        <v>0</v>
      </c>
      <c r="H503" s="519">
        <f t="shared" si="21"/>
        <v>0</v>
      </c>
      <c r="I503" s="519">
        <f t="shared" si="21"/>
        <v>0</v>
      </c>
      <c r="J503" s="519">
        <f>SUM(J498:J502)</f>
        <v>0</v>
      </c>
      <c r="K503" s="519">
        <f t="shared" ref="K503" si="22">SUM(K498:K502)</f>
        <v>0</v>
      </c>
      <c r="L503" s="519">
        <f>SUM(L498:L502)</f>
        <v>0</v>
      </c>
      <c r="M503" s="519">
        <f t="shared" ref="M503" si="23">SUM(M498:M502)</f>
        <v>0</v>
      </c>
    </row>
    <row r="504" spans="1:13" ht="24" customHeight="1" x14ac:dyDescent="0.15">
      <c r="A504" s="676" t="s">
        <v>672</v>
      </c>
      <c r="B504" s="677"/>
      <c r="C504" s="519">
        <f>SUM(E504:F504)</f>
        <v>0</v>
      </c>
      <c r="D504" s="520"/>
      <c r="E504" s="520"/>
      <c r="F504" s="520"/>
      <c r="G504" s="520"/>
      <c r="H504" s="520"/>
      <c r="I504" s="520"/>
      <c r="J504" s="520"/>
      <c r="K504" s="520"/>
      <c r="L504" s="520"/>
      <c r="M504" s="520"/>
    </row>
    <row r="505" spans="1:13" ht="15" customHeight="1" x14ac:dyDescent="0.15">
      <c r="A505" s="676" t="s">
        <v>673</v>
      </c>
      <c r="B505" s="677"/>
      <c r="C505" s="519">
        <f>SUM(E505:F505)</f>
        <v>0</v>
      </c>
      <c r="D505" s="520"/>
      <c r="E505" s="520"/>
      <c r="F505" s="520"/>
      <c r="G505" s="520"/>
      <c r="H505" s="520"/>
      <c r="I505" s="520"/>
      <c r="J505" s="520"/>
      <c r="K505" s="520"/>
      <c r="L505" s="520"/>
      <c r="M505" s="520"/>
    </row>
    <row r="506" spans="1:13" ht="15" customHeight="1" x14ac:dyDescent="0.15">
      <c r="A506" s="676" t="s">
        <v>674</v>
      </c>
      <c r="B506" s="677"/>
      <c r="C506" s="519">
        <f>SUM(E506:F506)</f>
        <v>0</v>
      </c>
      <c r="D506" s="520"/>
      <c r="E506" s="520"/>
      <c r="F506" s="520"/>
      <c r="G506" s="520"/>
      <c r="H506" s="520"/>
      <c r="I506" s="520"/>
      <c r="J506" s="520"/>
      <c r="K506" s="520"/>
      <c r="L506" s="520"/>
      <c r="M506" s="520"/>
    </row>
    <row r="507" spans="1:13" ht="15" customHeight="1" x14ac:dyDescent="0.15">
      <c r="A507" s="676" t="s">
        <v>675</v>
      </c>
      <c r="B507" s="677"/>
      <c r="C507" s="519">
        <f>SUM(E507:F507)</f>
        <v>0</v>
      </c>
      <c r="D507" s="520"/>
      <c r="E507" s="520"/>
      <c r="F507" s="520"/>
      <c r="G507" s="520"/>
      <c r="H507" s="520"/>
      <c r="I507" s="520"/>
      <c r="J507" s="520"/>
      <c r="K507" s="520"/>
      <c r="L507" s="520"/>
      <c r="M507" s="520"/>
    </row>
    <row r="508" spans="1:13" ht="15" customHeight="1" x14ac:dyDescent="0.15">
      <c r="A508" s="684" t="s">
        <v>676</v>
      </c>
      <c r="B508" s="685"/>
      <c r="C508" s="519">
        <f t="shared" ref="C508:M508" si="24">SUM(C504:C507)</f>
        <v>0</v>
      </c>
      <c r="D508" s="519">
        <f t="shared" si="24"/>
        <v>0</v>
      </c>
      <c r="E508" s="519">
        <f t="shared" si="24"/>
        <v>0</v>
      </c>
      <c r="F508" s="519">
        <f t="shared" si="24"/>
        <v>0</v>
      </c>
      <c r="G508" s="519">
        <f t="shared" si="24"/>
        <v>0</v>
      </c>
      <c r="H508" s="519">
        <f t="shared" si="24"/>
        <v>0</v>
      </c>
      <c r="I508" s="519">
        <f t="shared" si="24"/>
        <v>0</v>
      </c>
      <c r="J508" s="519">
        <f t="shared" si="24"/>
        <v>0</v>
      </c>
      <c r="K508" s="519">
        <f t="shared" si="24"/>
        <v>0</v>
      </c>
      <c r="L508" s="519">
        <f t="shared" si="24"/>
        <v>0</v>
      </c>
      <c r="M508" s="519">
        <f t="shared" si="24"/>
        <v>0</v>
      </c>
    </row>
    <row r="509" spans="1:13" ht="15" customHeight="1" x14ac:dyDescent="0.15">
      <c r="A509" s="676" t="s">
        <v>677</v>
      </c>
      <c r="B509" s="677"/>
      <c r="C509" s="519">
        <f t="shared" ref="C509" si="25">SUM(E509:F509)</f>
        <v>0</v>
      </c>
      <c r="D509" s="520"/>
      <c r="E509" s="520"/>
      <c r="F509" s="520"/>
      <c r="G509" s="520"/>
      <c r="H509" s="520"/>
      <c r="I509" s="520"/>
      <c r="J509" s="520"/>
      <c r="K509" s="520"/>
      <c r="L509" s="520"/>
      <c r="M509" s="520"/>
    </row>
    <row r="510" spans="1:13" ht="15" customHeight="1" x14ac:dyDescent="0.15">
      <c r="A510" s="676" t="s">
        <v>678</v>
      </c>
      <c r="B510" s="677"/>
      <c r="C510" s="519">
        <f>SUM(E510:F510)</f>
        <v>0</v>
      </c>
      <c r="D510" s="520"/>
      <c r="E510" s="520"/>
      <c r="F510" s="520"/>
      <c r="G510" s="520"/>
      <c r="H510" s="520"/>
      <c r="I510" s="520"/>
      <c r="J510" s="520"/>
      <c r="K510" s="520"/>
      <c r="L510" s="520"/>
      <c r="M510" s="520"/>
    </row>
    <row r="511" spans="1:13" ht="15" customHeight="1" x14ac:dyDescent="0.15">
      <c r="A511" s="676" t="s">
        <v>679</v>
      </c>
      <c r="B511" s="677"/>
      <c r="C511" s="519">
        <f>SUM(E511:F511)</f>
        <v>0</v>
      </c>
      <c r="D511" s="520"/>
      <c r="E511" s="520"/>
      <c r="F511" s="520"/>
      <c r="G511" s="520"/>
      <c r="H511" s="520"/>
      <c r="I511" s="520"/>
      <c r="J511" s="520"/>
      <c r="K511" s="520"/>
      <c r="L511" s="520"/>
      <c r="M511" s="520"/>
    </row>
    <row r="512" spans="1:13" ht="15" customHeight="1" x14ac:dyDescent="0.15">
      <c r="A512" s="521"/>
      <c r="B512" s="524" t="s">
        <v>680</v>
      </c>
      <c r="C512" s="519">
        <f t="shared" ref="C512:M512" si="26">SUM(C509:C511)</f>
        <v>0</v>
      </c>
      <c r="D512" s="519">
        <f t="shared" si="26"/>
        <v>0</v>
      </c>
      <c r="E512" s="519">
        <f t="shared" si="26"/>
        <v>0</v>
      </c>
      <c r="F512" s="519">
        <f t="shared" si="26"/>
        <v>0</v>
      </c>
      <c r="G512" s="519">
        <f t="shared" si="26"/>
        <v>0</v>
      </c>
      <c r="H512" s="519">
        <f t="shared" si="26"/>
        <v>0</v>
      </c>
      <c r="I512" s="519">
        <f t="shared" si="26"/>
        <v>0</v>
      </c>
      <c r="J512" s="519">
        <f t="shared" si="26"/>
        <v>0</v>
      </c>
      <c r="K512" s="519">
        <f t="shared" si="26"/>
        <v>0</v>
      </c>
      <c r="L512" s="519">
        <f t="shared" si="26"/>
        <v>0</v>
      </c>
      <c r="M512" s="519">
        <f t="shared" si="26"/>
        <v>0</v>
      </c>
    </row>
    <row r="513" spans="1:13" ht="15" customHeight="1" x14ac:dyDescent="0.15">
      <c r="A513" s="676" t="s">
        <v>681</v>
      </c>
      <c r="B513" s="677"/>
      <c r="C513" s="519">
        <f>SUM(E513:F513)</f>
        <v>0</v>
      </c>
      <c r="D513" s="520"/>
      <c r="E513" s="520"/>
      <c r="F513" s="520"/>
      <c r="G513" s="520"/>
      <c r="H513" s="520"/>
      <c r="I513" s="520"/>
      <c r="J513" s="520"/>
      <c r="K513" s="520"/>
      <c r="L513" s="520"/>
      <c r="M513" s="520"/>
    </row>
    <row r="514" spans="1:13" ht="15" customHeight="1" x14ac:dyDescent="0.15">
      <c r="A514" s="678" t="s">
        <v>682</v>
      </c>
      <c r="B514" s="679"/>
      <c r="C514" s="519">
        <f>SUM(E514:F514)</f>
        <v>0</v>
      </c>
      <c r="D514" s="520"/>
      <c r="E514" s="520"/>
      <c r="F514" s="520"/>
      <c r="G514" s="520"/>
      <c r="H514" s="520"/>
      <c r="I514" s="520"/>
      <c r="J514" s="520"/>
      <c r="K514" s="520"/>
      <c r="L514" s="520"/>
      <c r="M514" s="520"/>
    </row>
    <row r="515" spans="1:13" ht="15" customHeight="1" x14ac:dyDescent="0.15">
      <c r="A515" s="676" t="s">
        <v>683</v>
      </c>
      <c r="B515" s="677"/>
      <c r="C515" s="519">
        <f>SUM(E515:F515)</f>
        <v>0</v>
      </c>
      <c r="D515" s="520"/>
      <c r="E515" s="520"/>
      <c r="F515" s="520"/>
      <c r="G515" s="520"/>
      <c r="H515" s="520"/>
      <c r="I515" s="520"/>
      <c r="J515" s="520"/>
      <c r="K515" s="520"/>
      <c r="L515" s="520"/>
      <c r="M515" s="520"/>
    </row>
    <row r="516" spans="1:13" ht="15" customHeight="1" x14ac:dyDescent="0.15">
      <c r="A516" s="521"/>
      <c r="B516" s="524" t="s">
        <v>684</v>
      </c>
      <c r="C516" s="519">
        <f>SUM(C513:C515)</f>
        <v>0</v>
      </c>
      <c r="D516" s="519">
        <f t="shared" ref="D516:F516" si="27">SUM(D513:D515)</f>
        <v>0</v>
      </c>
      <c r="E516" s="519">
        <f t="shared" si="27"/>
        <v>0</v>
      </c>
      <c r="F516" s="519">
        <f t="shared" si="27"/>
        <v>0</v>
      </c>
      <c r="G516" s="519">
        <f>SUM(G513:G515)</f>
        <v>0</v>
      </c>
      <c r="H516" s="519">
        <f>SUM(H513:H515)</f>
        <v>0</v>
      </c>
      <c r="I516" s="519">
        <f>SUM(I513:I515)</f>
        <v>0</v>
      </c>
      <c r="J516" s="519">
        <f t="shared" ref="J516:M516" si="28">SUM(J513:J515)</f>
        <v>0</v>
      </c>
      <c r="K516" s="519">
        <f t="shared" si="28"/>
        <v>0</v>
      </c>
      <c r="L516" s="519">
        <f t="shared" si="28"/>
        <v>0</v>
      </c>
      <c r="M516" s="519">
        <f t="shared" si="28"/>
        <v>0</v>
      </c>
    </row>
    <row r="517" spans="1:13" ht="15" customHeight="1" x14ac:dyDescent="0.15">
      <c r="A517" s="682" t="s">
        <v>685</v>
      </c>
      <c r="B517" s="683" t="s">
        <v>46</v>
      </c>
      <c r="C517" s="519">
        <f t="shared" ref="C517:C524" si="29">SUM(E517:F517)</f>
        <v>0</v>
      </c>
      <c r="D517" s="520"/>
      <c r="E517" s="520"/>
      <c r="F517" s="520"/>
      <c r="G517" s="520"/>
      <c r="H517" s="520"/>
      <c r="I517" s="520"/>
      <c r="J517" s="520"/>
      <c r="K517" s="520"/>
      <c r="L517" s="520"/>
      <c r="M517" s="520"/>
    </row>
    <row r="518" spans="1:13" ht="15" customHeight="1" x14ac:dyDescent="0.15">
      <c r="A518" s="682" t="s">
        <v>686</v>
      </c>
      <c r="B518" s="683" t="s">
        <v>686</v>
      </c>
      <c r="C518" s="519">
        <f t="shared" si="29"/>
        <v>0</v>
      </c>
      <c r="D518" s="520"/>
      <c r="E518" s="520"/>
      <c r="F518" s="520"/>
      <c r="G518" s="520"/>
      <c r="H518" s="520"/>
      <c r="I518" s="520"/>
      <c r="J518" s="520"/>
      <c r="K518" s="520"/>
      <c r="L518" s="520"/>
      <c r="M518" s="520"/>
    </row>
    <row r="519" spans="1:13" ht="15" customHeight="1" x14ac:dyDescent="0.15">
      <c r="A519" s="682" t="s">
        <v>687</v>
      </c>
      <c r="B519" s="683" t="s">
        <v>687</v>
      </c>
      <c r="C519" s="519">
        <f t="shared" si="29"/>
        <v>0</v>
      </c>
      <c r="D519" s="520"/>
      <c r="E519" s="520"/>
      <c r="F519" s="520"/>
      <c r="G519" s="520"/>
      <c r="H519" s="520"/>
      <c r="I519" s="520"/>
      <c r="J519" s="520"/>
      <c r="K519" s="520"/>
      <c r="L519" s="520"/>
      <c r="M519" s="520"/>
    </row>
    <row r="520" spans="1:13" ht="15" customHeight="1" x14ac:dyDescent="0.15">
      <c r="A520" s="680" t="s">
        <v>49</v>
      </c>
      <c r="B520" s="681"/>
      <c r="C520" s="519">
        <f t="shared" si="29"/>
        <v>0</v>
      </c>
      <c r="D520" s="520"/>
      <c r="E520" s="520"/>
      <c r="F520" s="520"/>
      <c r="G520" s="520"/>
      <c r="H520" s="520"/>
      <c r="I520" s="520"/>
      <c r="J520" s="520"/>
      <c r="K520" s="520"/>
      <c r="L520" s="520"/>
      <c r="M520" s="520"/>
    </row>
    <row r="521" spans="1:13" ht="15" customHeight="1" x14ac:dyDescent="0.15">
      <c r="A521" s="680" t="s">
        <v>89</v>
      </c>
      <c r="B521" s="681" t="s">
        <v>89</v>
      </c>
      <c r="C521" s="519">
        <f t="shared" si="29"/>
        <v>0</v>
      </c>
      <c r="D521" s="520"/>
      <c r="E521" s="520"/>
      <c r="F521" s="520"/>
      <c r="G521" s="520"/>
      <c r="H521" s="520"/>
      <c r="I521" s="520"/>
      <c r="J521" s="520"/>
      <c r="K521" s="520"/>
      <c r="L521" s="520"/>
      <c r="M521" s="520"/>
    </row>
    <row r="522" spans="1:13" ht="15" customHeight="1" x14ac:dyDescent="0.15">
      <c r="A522" s="676" t="s">
        <v>71</v>
      </c>
      <c r="B522" s="677"/>
      <c r="C522" s="519">
        <f t="shared" si="29"/>
        <v>0</v>
      </c>
      <c r="D522" s="520"/>
      <c r="E522" s="520"/>
      <c r="F522" s="520"/>
      <c r="G522" s="520"/>
      <c r="H522" s="520"/>
      <c r="I522" s="520"/>
      <c r="J522" s="520"/>
      <c r="K522" s="520"/>
      <c r="L522" s="520"/>
      <c r="M522" s="520"/>
    </row>
    <row r="523" spans="1:13" ht="24" customHeight="1" x14ac:dyDescent="0.15">
      <c r="A523" s="680" t="s">
        <v>688</v>
      </c>
      <c r="B523" s="681" t="s">
        <v>688</v>
      </c>
      <c r="C523" s="519">
        <f t="shared" si="29"/>
        <v>0</v>
      </c>
      <c r="D523" s="520"/>
      <c r="E523" s="520"/>
      <c r="F523" s="520"/>
      <c r="G523" s="520"/>
      <c r="H523" s="520"/>
      <c r="I523" s="520"/>
      <c r="J523" s="520"/>
      <c r="K523" s="520"/>
      <c r="L523" s="520"/>
      <c r="M523" s="520"/>
    </row>
    <row r="524" spans="1:13" ht="15" customHeight="1" x14ac:dyDescent="0.15">
      <c r="A524" s="680" t="s">
        <v>67</v>
      </c>
      <c r="B524" s="681" t="s">
        <v>67</v>
      </c>
      <c r="C524" s="519">
        <f t="shared" si="29"/>
        <v>0</v>
      </c>
      <c r="D524" s="520"/>
      <c r="E524" s="520"/>
      <c r="F524" s="520"/>
      <c r="G524" s="520"/>
      <c r="H524" s="520"/>
      <c r="I524" s="520"/>
      <c r="J524" s="520"/>
      <c r="K524" s="520"/>
      <c r="L524" s="520"/>
      <c r="M524" s="520"/>
    </row>
    <row r="525" spans="1:13" ht="15" customHeight="1" x14ac:dyDescent="0.15">
      <c r="A525" s="525"/>
      <c r="B525" s="524" t="s">
        <v>689</v>
      </c>
      <c r="C525" s="519">
        <f>SUM(C517:C524)</f>
        <v>0</v>
      </c>
      <c r="D525" s="519">
        <f>SUM(D517:D524)</f>
        <v>0</v>
      </c>
      <c r="E525" s="519">
        <f t="shared" ref="E525:M525" si="30">SUM(E517:E524)</f>
        <v>0</v>
      </c>
      <c r="F525" s="519">
        <f t="shared" si="30"/>
        <v>0</v>
      </c>
      <c r="G525" s="519">
        <f t="shared" si="30"/>
        <v>0</v>
      </c>
      <c r="H525" s="519">
        <f t="shared" si="30"/>
        <v>0</v>
      </c>
      <c r="I525" s="519">
        <f t="shared" si="30"/>
        <v>0</v>
      </c>
      <c r="J525" s="519">
        <f t="shared" si="30"/>
        <v>0</v>
      </c>
      <c r="K525" s="519">
        <f t="shared" si="30"/>
        <v>0</v>
      </c>
      <c r="L525" s="519">
        <f t="shared" si="30"/>
        <v>0</v>
      </c>
      <c r="M525" s="519">
        <f t="shared" si="30"/>
        <v>0</v>
      </c>
    </row>
    <row r="526" spans="1:13" ht="15" customHeight="1" x14ac:dyDescent="0.15">
      <c r="A526" s="678" t="s">
        <v>690</v>
      </c>
      <c r="B526" s="679"/>
      <c r="C526" s="519">
        <f t="shared" ref="C526:C531" si="31">SUM(E526:F526)</f>
        <v>0</v>
      </c>
      <c r="D526" s="520"/>
      <c r="E526" s="520"/>
      <c r="F526" s="520"/>
      <c r="G526" s="520"/>
      <c r="H526" s="520"/>
      <c r="I526" s="520"/>
      <c r="J526" s="520"/>
      <c r="K526" s="520"/>
      <c r="L526" s="520"/>
      <c r="M526" s="520"/>
    </row>
    <row r="527" spans="1:13" ht="15" customHeight="1" x14ac:dyDescent="0.15">
      <c r="A527" s="678" t="s">
        <v>691</v>
      </c>
      <c r="B527" s="679"/>
      <c r="C527" s="519">
        <f t="shared" si="31"/>
        <v>0</v>
      </c>
      <c r="D527" s="520"/>
      <c r="E527" s="520"/>
      <c r="F527" s="520"/>
      <c r="G527" s="520"/>
      <c r="H527" s="520"/>
      <c r="I527" s="520"/>
      <c r="J527" s="520"/>
      <c r="K527" s="520"/>
      <c r="L527" s="520"/>
      <c r="M527" s="520"/>
    </row>
    <row r="528" spans="1:13" ht="15" customHeight="1" x14ac:dyDescent="0.15">
      <c r="A528" s="678" t="s">
        <v>692</v>
      </c>
      <c r="B528" s="679"/>
      <c r="C528" s="519">
        <f t="shared" si="31"/>
        <v>0</v>
      </c>
      <c r="D528" s="520"/>
      <c r="E528" s="520"/>
      <c r="F528" s="520"/>
      <c r="G528" s="520"/>
      <c r="H528" s="520"/>
      <c r="I528" s="520"/>
      <c r="J528" s="520"/>
      <c r="K528" s="520"/>
      <c r="L528" s="520"/>
      <c r="M528" s="520"/>
    </row>
    <row r="529" spans="1:13" ht="15" customHeight="1" x14ac:dyDescent="0.15">
      <c r="A529" s="676" t="s">
        <v>693</v>
      </c>
      <c r="B529" s="677"/>
      <c r="C529" s="519">
        <f t="shared" si="31"/>
        <v>0</v>
      </c>
      <c r="D529" s="520"/>
      <c r="E529" s="520"/>
      <c r="F529" s="520"/>
      <c r="G529" s="520"/>
      <c r="H529" s="520"/>
      <c r="I529" s="520"/>
      <c r="J529" s="520"/>
      <c r="K529" s="520"/>
      <c r="L529" s="520"/>
      <c r="M529" s="520"/>
    </row>
    <row r="530" spans="1:13" ht="15" customHeight="1" x14ac:dyDescent="0.15">
      <c r="A530" s="676" t="s">
        <v>694</v>
      </c>
      <c r="B530" s="677"/>
      <c r="C530" s="519">
        <f t="shared" si="31"/>
        <v>0</v>
      </c>
      <c r="D530" s="520"/>
      <c r="E530" s="520"/>
      <c r="F530" s="520"/>
      <c r="G530" s="520"/>
      <c r="H530" s="520"/>
      <c r="I530" s="520"/>
      <c r="J530" s="520"/>
      <c r="K530" s="520"/>
      <c r="L530" s="520"/>
      <c r="M530" s="520"/>
    </row>
    <row r="531" spans="1:13" ht="15" customHeight="1" x14ac:dyDescent="0.15">
      <c r="A531" s="676" t="s">
        <v>695</v>
      </c>
      <c r="B531" s="677"/>
      <c r="C531" s="519">
        <f t="shared" si="31"/>
        <v>0</v>
      </c>
      <c r="D531" s="520"/>
      <c r="E531" s="520"/>
      <c r="F531" s="520"/>
      <c r="G531" s="520"/>
      <c r="H531" s="520"/>
      <c r="I531" s="520"/>
      <c r="J531" s="520"/>
      <c r="K531" s="520"/>
      <c r="L531" s="520"/>
      <c r="M531" s="520"/>
    </row>
    <row r="532" spans="1:13" ht="15" customHeight="1" x14ac:dyDescent="0.15">
      <c r="A532" s="525"/>
      <c r="B532" s="524" t="s">
        <v>530</v>
      </c>
      <c r="C532" s="519">
        <f>SUM(C526:C530)</f>
        <v>0</v>
      </c>
      <c r="D532" s="519">
        <f t="shared" ref="D532:M532" si="32">SUM(D526:D531)</f>
        <v>0</v>
      </c>
      <c r="E532" s="519">
        <f t="shared" si="32"/>
        <v>0</v>
      </c>
      <c r="F532" s="519">
        <f t="shared" si="32"/>
        <v>0</v>
      </c>
      <c r="G532" s="519">
        <f t="shared" si="32"/>
        <v>0</v>
      </c>
      <c r="H532" s="519">
        <f t="shared" si="32"/>
        <v>0</v>
      </c>
      <c r="I532" s="519">
        <f t="shared" si="32"/>
        <v>0</v>
      </c>
      <c r="J532" s="519">
        <f t="shared" si="32"/>
        <v>0</v>
      </c>
      <c r="K532" s="519">
        <f t="shared" si="32"/>
        <v>0</v>
      </c>
      <c r="L532" s="519">
        <f t="shared" si="32"/>
        <v>0</v>
      </c>
      <c r="M532" s="519">
        <f t="shared" si="32"/>
        <v>0</v>
      </c>
    </row>
    <row r="533" spans="1:13" ht="15" customHeight="1" x14ac:dyDescent="0.15">
      <c r="A533" s="676" t="s">
        <v>440</v>
      </c>
      <c r="B533" s="677" t="s">
        <v>440</v>
      </c>
      <c r="C533" s="519">
        <f>SUM(E533:F533)</f>
        <v>0</v>
      </c>
      <c r="D533" s="526"/>
      <c r="E533" s="520"/>
      <c r="F533" s="520"/>
      <c r="G533" s="520"/>
      <c r="H533" s="520"/>
      <c r="I533" s="520"/>
      <c r="J533" s="520"/>
      <c r="K533" s="520"/>
      <c r="L533" s="520"/>
      <c r="M533" s="520"/>
    </row>
    <row r="534" spans="1:13" ht="15" customHeight="1" x14ac:dyDescent="0.15">
      <c r="A534" s="676" t="s">
        <v>442</v>
      </c>
      <c r="B534" s="677" t="s">
        <v>442</v>
      </c>
      <c r="C534" s="519">
        <f>SUM(E534:F534)</f>
        <v>0</v>
      </c>
      <c r="D534" s="526"/>
      <c r="E534" s="520"/>
      <c r="F534" s="520"/>
      <c r="G534" s="520"/>
      <c r="H534" s="520"/>
      <c r="I534" s="520"/>
      <c r="J534" s="520"/>
      <c r="K534" s="520"/>
      <c r="L534" s="520"/>
      <c r="M534" s="520"/>
    </row>
    <row r="535" spans="1:13" ht="24" customHeight="1" x14ac:dyDescent="0.15">
      <c r="A535" s="676" t="s">
        <v>696</v>
      </c>
      <c r="B535" s="677"/>
      <c r="C535" s="519">
        <f>SUM(E535:F535)</f>
        <v>0</v>
      </c>
      <c r="D535" s="526"/>
      <c r="E535" s="526"/>
      <c r="F535" s="526"/>
      <c r="G535" s="526"/>
      <c r="H535" s="526"/>
      <c r="I535" s="526"/>
      <c r="J535" s="526"/>
      <c r="K535" s="526"/>
      <c r="L535" s="526"/>
      <c r="M535" s="526"/>
    </row>
    <row r="536" spans="1:13" ht="15" customHeight="1" x14ac:dyDescent="0.15">
      <c r="A536" s="676" t="s">
        <v>185</v>
      </c>
      <c r="B536" s="677"/>
      <c r="C536" s="527"/>
      <c r="D536" s="528"/>
      <c r="E536" s="528"/>
      <c r="F536" s="528"/>
      <c r="G536" s="528"/>
      <c r="H536" s="528"/>
      <c r="I536" s="528"/>
      <c r="J536" s="528"/>
      <c r="K536" s="528"/>
      <c r="L536" s="528"/>
      <c r="M536" s="528"/>
    </row>
    <row r="537" spans="1:13" ht="15" customHeight="1" x14ac:dyDescent="0.15">
      <c r="A537" s="676" t="s">
        <v>186</v>
      </c>
      <c r="B537" s="677"/>
      <c r="C537" s="527"/>
      <c r="D537" s="528"/>
      <c r="E537" s="528"/>
      <c r="F537" s="528"/>
      <c r="G537" s="528"/>
      <c r="H537" s="528"/>
      <c r="I537" s="528"/>
      <c r="J537" s="528"/>
      <c r="K537" s="528"/>
      <c r="L537" s="528"/>
      <c r="M537" s="528"/>
    </row>
    <row r="538" spans="1:13" ht="15" customHeight="1" x14ac:dyDescent="0.15">
      <c r="A538" s="676" t="s">
        <v>697</v>
      </c>
      <c r="B538" s="677"/>
      <c r="C538" s="519">
        <f>SUM(E538:F538)</f>
        <v>0</v>
      </c>
      <c r="D538" s="526"/>
      <c r="E538" s="526"/>
      <c r="F538" s="526"/>
      <c r="G538" s="526"/>
      <c r="H538" s="526"/>
      <c r="I538" s="526"/>
      <c r="J538" s="520"/>
      <c r="K538" s="520"/>
      <c r="L538" s="520"/>
      <c r="M538" s="520"/>
    </row>
    <row r="539" spans="1:13" ht="15" customHeight="1" x14ac:dyDescent="0.15">
      <c r="A539" s="529"/>
      <c r="B539" s="530" t="s">
        <v>698</v>
      </c>
      <c r="C539" s="519">
        <f t="shared" ref="C539:M539" si="33">SUM(C533:C538)</f>
        <v>0</v>
      </c>
      <c r="D539" s="519">
        <f>SUM(D533:D538)</f>
        <v>0</v>
      </c>
      <c r="E539" s="519">
        <f t="shared" si="33"/>
        <v>0</v>
      </c>
      <c r="F539" s="519">
        <f t="shared" si="33"/>
        <v>0</v>
      </c>
      <c r="G539" s="519">
        <f t="shared" si="33"/>
        <v>0</v>
      </c>
      <c r="H539" s="519">
        <f t="shared" si="33"/>
        <v>0</v>
      </c>
      <c r="I539" s="519">
        <f t="shared" si="33"/>
        <v>0</v>
      </c>
      <c r="J539" s="519">
        <f t="shared" si="33"/>
        <v>0</v>
      </c>
      <c r="K539" s="519">
        <f t="shared" si="33"/>
        <v>0</v>
      </c>
      <c r="L539" s="519">
        <f t="shared" si="33"/>
        <v>0</v>
      </c>
      <c r="M539" s="519">
        <f t="shared" si="33"/>
        <v>0</v>
      </c>
    </row>
    <row r="540" spans="1:13" ht="15" customHeight="1" x14ac:dyDescent="0.15">
      <c r="A540" s="531"/>
      <c r="B540" s="530" t="s">
        <v>0</v>
      </c>
      <c r="C540" s="532">
        <f>SUM(C503+C508+C512+C516+C525+C532+C539)</f>
        <v>0</v>
      </c>
      <c r="D540" s="532">
        <f t="shared" ref="D540:M540" si="34">SUM(D503+D508+D512+D516+D525+D532)</f>
        <v>0</v>
      </c>
      <c r="E540" s="532">
        <f t="shared" si="34"/>
        <v>0</v>
      </c>
      <c r="F540" s="532">
        <f t="shared" si="34"/>
        <v>0</v>
      </c>
      <c r="G540" s="532">
        <f t="shared" si="34"/>
        <v>0</v>
      </c>
      <c r="H540" s="532">
        <f t="shared" si="34"/>
        <v>0</v>
      </c>
      <c r="I540" s="532">
        <f t="shared" si="34"/>
        <v>0</v>
      </c>
      <c r="J540" s="532">
        <f>SUM(J503+J508+J512+J516+J525+J532)</f>
        <v>0</v>
      </c>
      <c r="K540" s="532">
        <f>SUM(K503+K508+K512+K516+K525+K532)</f>
        <v>0</v>
      </c>
      <c r="L540" s="532">
        <f t="shared" si="34"/>
        <v>0</v>
      </c>
      <c r="M540" s="532">
        <f t="shared" si="34"/>
        <v>0</v>
      </c>
    </row>
  </sheetData>
  <mergeCells count="217"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3:B533"/>
    <mergeCell ref="A520:B520"/>
    <mergeCell ref="A521:B521"/>
    <mergeCell ref="A522:B522"/>
    <mergeCell ref="A523:B523"/>
    <mergeCell ref="A524:B524"/>
    <mergeCell ref="A526:B526"/>
    <mergeCell ref="A513:B513"/>
    <mergeCell ref="A514:B514"/>
    <mergeCell ref="A515:B515"/>
    <mergeCell ref="A517:B517"/>
    <mergeCell ref="A518:B518"/>
    <mergeCell ref="A519:B519"/>
    <mergeCell ref="A506:B506"/>
    <mergeCell ref="A507:B507"/>
    <mergeCell ref="A508:B508"/>
    <mergeCell ref="A509:B509"/>
    <mergeCell ref="A510:B510"/>
    <mergeCell ref="A511:B511"/>
    <mergeCell ref="A499:B499"/>
    <mergeCell ref="A500:B500"/>
    <mergeCell ref="A501:B501"/>
    <mergeCell ref="A502:B502"/>
    <mergeCell ref="A504:B504"/>
    <mergeCell ref="A505:B505"/>
    <mergeCell ref="A496:B497"/>
    <mergeCell ref="C496:C497"/>
    <mergeCell ref="D496:D497"/>
    <mergeCell ref="E496:F496"/>
    <mergeCell ref="G496:I496"/>
    <mergeCell ref="A498:B498"/>
    <mergeCell ref="A488:B488"/>
    <mergeCell ref="A489:B489"/>
    <mergeCell ref="A490:B490"/>
    <mergeCell ref="A491:B491"/>
    <mergeCell ref="A492:B492"/>
    <mergeCell ref="A493:B493"/>
    <mergeCell ref="A477:A479"/>
    <mergeCell ref="A481:B481"/>
    <mergeCell ref="A482:B482"/>
    <mergeCell ref="A483:B483"/>
    <mergeCell ref="A486:B486"/>
    <mergeCell ref="A487:B487"/>
    <mergeCell ref="D470:I470"/>
    <mergeCell ref="J470:J471"/>
    <mergeCell ref="A472:B472"/>
    <mergeCell ref="A473:B473"/>
    <mergeCell ref="A474:B474"/>
    <mergeCell ref="A476:B476"/>
    <mergeCell ref="A462:B462"/>
    <mergeCell ref="A463:B463"/>
    <mergeCell ref="A466:A467"/>
    <mergeCell ref="A468:B468"/>
    <mergeCell ref="A470:B471"/>
    <mergeCell ref="C470:C471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A453:B453"/>
    <mergeCell ref="A454:B454"/>
    <mergeCell ref="A424:A426"/>
    <mergeCell ref="A431:A433"/>
    <mergeCell ref="A434:A436"/>
    <mergeCell ref="A438:A440"/>
    <mergeCell ref="A441:A443"/>
    <mergeCell ref="A445:A447"/>
    <mergeCell ref="Q421:Q423"/>
    <mergeCell ref="D422:D423"/>
    <mergeCell ref="E422:F422"/>
    <mergeCell ref="G422:G423"/>
    <mergeCell ref="H422:H423"/>
    <mergeCell ref="I422:I423"/>
    <mergeCell ref="D416:D417"/>
    <mergeCell ref="A418:B418"/>
    <mergeCell ref="A419:B419"/>
    <mergeCell ref="A420:B420"/>
    <mergeCell ref="A421:B423"/>
    <mergeCell ref="C421:C423"/>
    <mergeCell ref="D421:G421"/>
    <mergeCell ref="J422:J423"/>
    <mergeCell ref="K422:K423"/>
    <mergeCell ref="L422:L423"/>
    <mergeCell ref="M422:M423"/>
    <mergeCell ref="O422:O423"/>
    <mergeCell ref="P422:P423"/>
    <mergeCell ref="H421:J421"/>
    <mergeCell ref="K421:M421"/>
    <mergeCell ref="N421:N423"/>
    <mergeCell ref="O421:P421"/>
    <mergeCell ref="A411:B411"/>
    <mergeCell ref="A412:B412"/>
    <mergeCell ref="A413:A414"/>
    <mergeCell ref="A415:B415"/>
    <mergeCell ref="A416:B417"/>
    <mergeCell ref="C416:C417"/>
    <mergeCell ref="A407:B407"/>
    <mergeCell ref="A408:F408"/>
    <mergeCell ref="A409:B410"/>
    <mergeCell ref="C409:C410"/>
    <mergeCell ref="D409:D410"/>
    <mergeCell ref="E409:E410"/>
    <mergeCell ref="F409:F410"/>
    <mergeCell ref="K384:K386"/>
    <mergeCell ref="L384:N385"/>
    <mergeCell ref="O384:O386"/>
    <mergeCell ref="P384:Q385"/>
    <mergeCell ref="R384:R386"/>
    <mergeCell ref="E385:G385"/>
    <mergeCell ref="H385:J385"/>
    <mergeCell ref="A382:B382"/>
    <mergeCell ref="A383:B383"/>
    <mergeCell ref="A384:B386"/>
    <mergeCell ref="C384:C386"/>
    <mergeCell ref="D384:D386"/>
    <mergeCell ref="E384:J384"/>
    <mergeCell ref="Q371:Q373"/>
    <mergeCell ref="D372:D373"/>
    <mergeCell ref="E372:F372"/>
    <mergeCell ref="G372:G373"/>
    <mergeCell ref="H372:H373"/>
    <mergeCell ref="I372:I373"/>
    <mergeCell ref="A367:B367"/>
    <mergeCell ref="A368:B368"/>
    <mergeCell ref="A369:B369"/>
    <mergeCell ref="A371:B373"/>
    <mergeCell ref="C371:C373"/>
    <mergeCell ref="D371:G371"/>
    <mergeCell ref="J372:J373"/>
    <mergeCell ref="K372:K373"/>
    <mergeCell ref="L372:L373"/>
    <mergeCell ref="M372:M373"/>
    <mergeCell ref="O372:O373"/>
    <mergeCell ref="P372:P373"/>
    <mergeCell ref="H371:J371"/>
    <mergeCell ref="K371:M371"/>
    <mergeCell ref="N371:N373"/>
    <mergeCell ref="O371:P371"/>
    <mergeCell ref="O357:O358"/>
    <mergeCell ref="P357:P358"/>
    <mergeCell ref="A361:B361"/>
    <mergeCell ref="A362:B362"/>
    <mergeCell ref="A364:B364"/>
    <mergeCell ref="A366:B366"/>
    <mergeCell ref="O356:P356"/>
    <mergeCell ref="Q356:Q358"/>
    <mergeCell ref="D357:D358"/>
    <mergeCell ref="E357:F357"/>
    <mergeCell ref="G357:G358"/>
    <mergeCell ref="H357:H358"/>
    <mergeCell ref="I357:I358"/>
    <mergeCell ref="J357:J358"/>
    <mergeCell ref="K357:K358"/>
    <mergeCell ref="L357:L358"/>
    <mergeCell ref="A356:B358"/>
    <mergeCell ref="C356:C358"/>
    <mergeCell ref="D356:G356"/>
    <mergeCell ref="H356:J356"/>
    <mergeCell ref="K356:M356"/>
    <mergeCell ref="N356:N358"/>
    <mergeCell ref="M357:M358"/>
    <mergeCell ref="A343:B343"/>
    <mergeCell ref="A347:A350"/>
    <mergeCell ref="A353:B353"/>
    <mergeCell ref="A354:B354"/>
    <mergeCell ref="J327:J328"/>
    <mergeCell ref="K327:K328"/>
    <mergeCell ref="L327:L328"/>
    <mergeCell ref="A326:B328"/>
    <mergeCell ref="C326:C328"/>
    <mergeCell ref="Q326:Q328"/>
    <mergeCell ref="D327:D328"/>
    <mergeCell ref="E327:F327"/>
    <mergeCell ref="G327:G328"/>
    <mergeCell ref="H327:H328"/>
    <mergeCell ref="I327:I328"/>
    <mergeCell ref="D326:G326"/>
    <mergeCell ref="A329:B329"/>
    <mergeCell ref="A335:A338"/>
    <mergeCell ref="A8:C8"/>
    <mergeCell ref="A71:B71"/>
    <mergeCell ref="A72:B72"/>
    <mergeCell ref="A78:A81"/>
    <mergeCell ref="A86:B86"/>
    <mergeCell ref="A90:A93"/>
    <mergeCell ref="M327:M328"/>
    <mergeCell ref="O327:O328"/>
    <mergeCell ref="P327:P328"/>
    <mergeCell ref="H326:J326"/>
    <mergeCell ref="K326:M326"/>
    <mergeCell ref="N326:N328"/>
    <mergeCell ref="O326:P326"/>
    <mergeCell ref="A280:B280"/>
    <mergeCell ref="A287:B287"/>
    <mergeCell ref="A299:B299"/>
    <mergeCell ref="A97:E97"/>
    <mergeCell ref="A125:B125"/>
    <mergeCell ref="A203:A204"/>
    <mergeCell ref="A219:B219"/>
    <mergeCell ref="A264:B264"/>
    <mergeCell ref="A274:B274"/>
  </mergeCells>
  <dataValidations count="1">
    <dataValidation allowBlank="1" showInputMessage="1" showErrorMessage="1" errorTitle="ERROR" error="Por favor ingrese solo Números." sqref="B517:B518 H497:I503 B487:B497 B540 A535:A539 A508 A512 A516:A525 A532 C1:D503 C504:XFD508 N509:XFD1048576 A541:M1048576 B354:B382 B384:B448 B450:B461 A441:A503 C509:M539 B463:B485 A1:A438 J1:XFD503 E1:F495 B1:B352 E497:F503 G9:G503 G1:I8 H10:I495 I9" xr:uid="{00000000-0002-0000-0100-000000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40"/>
  <sheetViews>
    <sheetView topLeftCell="C385" workbookViewId="0">
      <selection activeCell="C413" sqref="C413"/>
    </sheetView>
  </sheetViews>
  <sheetFormatPr baseColWidth="10" defaultRowHeight="10.5" x14ac:dyDescent="0.15"/>
  <cols>
    <col min="1" max="1" width="15.85546875" style="5" customWidth="1"/>
    <col min="2" max="2" width="86.42578125" style="4" customWidth="1"/>
    <col min="3" max="3" width="21.85546875" style="5" customWidth="1"/>
    <col min="4" max="4" width="19" style="5" customWidth="1"/>
    <col min="5" max="5" width="18.5703125" style="5" customWidth="1"/>
    <col min="6" max="6" width="18.42578125" style="5" customWidth="1"/>
    <col min="7" max="7" width="16.85546875" style="5" customWidth="1"/>
    <col min="8" max="13" width="15.7109375" style="5" customWidth="1"/>
    <col min="14" max="18" width="12.7109375" style="5" customWidth="1"/>
    <col min="19" max="24" width="11.42578125" style="5"/>
    <col min="25" max="25" width="11.42578125" style="5" customWidth="1"/>
    <col min="26" max="26" width="5.28515625" style="5" customWidth="1"/>
    <col min="27" max="27" width="13.5703125" style="5" hidden="1" customWidth="1"/>
    <col min="28" max="28" width="11.42578125" style="5" hidden="1" customWidth="1"/>
    <col min="29" max="35" width="11.42578125" style="5" customWidth="1"/>
    <col min="36" max="16384" width="11.42578125" style="5"/>
  </cols>
  <sheetData>
    <row r="1" spans="1:14" s="3" customFormat="1" ht="15" customHeight="1" x14ac:dyDescent="0.15">
      <c r="A1" s="1" t="s">
        <v>1</v>
      </c>
      <c r="B1" s="2"/>
    </row>
    <row r="2" spans="1:14" s="3" customFormat="1" ht="15" customHeight="1" x14ac:dyDescent="0.15">
      <c r="A2" s="1" t="str">
        <f>CONCATENATE("COMUNA: ",[8]NOMBRE!B2," - ","( ",[8]NOMBRE!C2,[8]NOMBRE!D2,[8]NOMBRE!E2,[8]NOMBRE!F2,[8]NOMBRE!G2," )")</f>
        <v>COMUNA: LINARES - ( 07401 )</v>
      </c>
      <c r="B2" s="2"/>
    </row>
    <row r="3" spans="1:14" ht="15" customHeight="1" x14ac:dyDescent="0.15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</row>
    <row r="4" spans="1:14" ht="15" customHeight="1" x14ac:dyDescent="0.15">
      <c r="A4" s="1" t="str">
        <f>CONCATENATE("MES: ",[8]NOMBRE!B6," - ","( ",[8]NOMBRE!C6,[8]NOMBRE!D6," )")</f>
        <v>MES: FEBRERO - ( 02 )</v>
      </c>
    </row>
    <row r="5" spans="1:14" s="3" customFormat="1" ht="15" customHeight="1" x14ac:dyDescent="0.15">
      <c r="A5" s="1" t="str">
        <f>CONCATENATE("AÑO: ",[8]NOMBRE!B7)</f>
        <v>AÑO: 2018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ht="14.25" customHeight="1" x14ac:dyDescent="0.2">
      <c r="A6" s="1"/>
      <c r="B6" s="6"/>
      <c r="C6" s="8"/>
      <c r="D6" s="8" t="s">
        <v>2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2" customFormat="1" ht="14.25" customHeight="1" x14ac:dyDescent="0.15">
      <c r="A7" s="9" t="s">
        <v>3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3" customFormat="1" ht="15.95" customHeight="1" x14ac:dyDescent="0.15">
      <c r="A8" s="860" t="s">
        <v>4</v>
      </c>
      <c r="B8" s="860"/>
      <c r="C8" s="860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5.1" customHeight="1" x14ac:dyDescent="0.15">
      <c r="A9" s="13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7"/>
      <c r="G9" s="533">
        <f>E69+E72+E86+E102+H124+E159+E164+E201+E255+E263+E273+E279+E286+E320+E323</f>
        <v>752703477.5</v>
      </c>
      <c r="H9" s="7"/>
      <c r="I9" s="7"/>
      <c r="J9" s="7"/>
      <c r="K9" s="7"/>
      <c r="L9" s="7"/>
      <c r="M9" s="7"/>
      <c r="N9" s="7"/>
    </row>
    <row r="10" spans="1:14" s="3" customFormat="1" ht="20.100000000000001" customHeight="1" x14ac:dyDescent="0.15">
      <c r="A10" s="15"/>
      <c r="B10" s="16" t="s">
        <v>10</v>
      </c>
      <c r="C10" s="17">
        <f>SUM(C11:C23)</f>
        <v>10629</v>
      </c>
      <c r="D10" s="18">
        <f>SUM(D11:D23)</f>
        <v>10331</v>
      </c>
      <c r="E10" s="19">
        <f>SUM(E11:E23)</f>
        <v>103037840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ht="15" customHeight="1" x14ac:dyDescent="0.15">
      <c r="A11" s="20" t="s">
        <v>11</v>
      </c>
      <c r="B11" s="21" t="s">
        <v>12</v>
      </c>
      <c r="C11" s="22">
        <f>[8]B!C5</f>
        <v>0</v>
      </c>
      <c r="D11" s="23">
        <f>[8]B!E5</f>
        <v>0</v>
      </c>
      <c r="E11" s="24">
        <f>[8]B!AL5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ht="15" customHeight="1" x14ac:dyDescent="0.15">
      <c r="A12" s="25" t="s">
        <v>13</v>
      </c>
      <c r="B12" s="26" t="s">
        <v>14</v>
      </c>
      <c r="C12" s="22">
        <f>[8]B!C6</f>
        <v>0</v>
      </c>
      <c r="D12" s="23">
        <f>[8]B!E6</f>
        <v>0</v>
      </c>
      <c r="E12" s="24">
        <f>[8]B!AL6</f>
        <v>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ht="15" customHeight="1" x14ac:dyDescent="0.15">
      <c r="A13" s="25" t="s">
        <v>15</v>
      </c>
      <c r="B13" s="26" t="s">
        <v>16</v>
      </c>
      <c r="C13" s="22">
        <f>[8]B!C7</f>
        <v>4497</v>
      </c>
      <c r="D13" s="23">
        <f>[8]B!E7</f>
        <v>4273</v>
      </c>
      <c r="E13" s="24">
        <f>[8]B!AL7</f>
        <v>54309830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5" customHeight="1" x14ac:dyDescent="0.15">
      <c r="A14" s="25" t="s">
        <v>17</v>
      </c>
      <c r="B14" s="26" t="s">
        <v>18</v>
      </c>
      <c r="C14" s="22">
        <f>[8]B!C8</f>
        <v>0</v>
      </c>
      <c r="D14" s="23">
        <f>[8]B!E8</f>
        <v>0</v>
      </c>
      <c r="E14" s="24">
        <f>[8]B!AL8</f>
        <v>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ht="15" customHeight="1" x14ac:dyDescent="0.15">
      <c r="A15" s="25" t="s">
        <v>19</v>
      </c>
      <c r="B15" s="26" t="s">
        <v>20</v>
      </c>
      <c r="C15" s="22">
        <f>[8]B!C9</f>
        <v>0</v>
      </c>
      <c r="D15" s="23">
        <f>[8]B!E9</f>
        <v>0</v>
      </c>
      <c r="E15" s="24">
        <f>[8]B!AL9</f>
        <v>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ht="15" customHeight="1" x14ac:dyDescent="0.15">
      <c r="A16" s="25" t="s">
        <v>21</v>
      </c>
      <c r="B16" s="26" t="s">
        <v>22</v>
      </c>
      <c r="C16" s="22">
        <f>[8]B!C10</f>
        <v>0</v>
      </c>
      <c r="D16" s="23">
        <f>[8]B!E10</f>
        <v>0</v>
      </c>
      <c r="E16" s="24">
        <f>[8]B!AL10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ht="15" customHeight="1" x14ac:dyDescent="0.15">
      <c r="A17" s="25" t="s">
        <v>23</v>
      </c>
      <c r="B17" s="26" t="s">
        <v>24</v>
      </c>
      <c r="C17" s="22">
        <f>[8]B!C11</f>
        <v>184</v>
      </c>
      <c r="D17" s="23">
        <f>[8]B!E11</f>
        <v>110</v>
      </c>
      <c r="E17" s="24">
        <f>[8]B!AL11</f>
        <v>1752300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ht="24" customHeight="1" x14ac:dyDescent="0.15">
      <c r="A18" s="25" t="s">
        <v>25</v>
      </c>
      <c r="B18" s="26" t="s">
        <v>26</v>
      </c>
      <c r="C18" s="22">
        <f>[8]B!C12</f>
        <v>0</v>
      </c>
      <c r="D18" s="23">
        <f>[8]B!E12</f>
        <v>0</v>
      </c>
      <c r="E18" s="24">
        <f>[8]B!AL12</f>
        <v>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ht="24" customHeight="1" x14ac:dyDescent="0.15">
      <c r="A19" s="25" t="s">
        <v>27</v>
      </c>
      <c r="B19" s="26" t="s">
        <v>28</v>
      </c>
      <c r="C19" s="22">
        <f>[8]B!C13</f>
        <v>0</v>
      </c>
      <c r="D19" s="23">
        <f>[8]B!E13</f>
        <v>0</v>
      </c>
      <c r="E19" s="24">
        <f>[8]B!AL13</f>
        <v>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ht="24" customHeight="1" x14ac:dyDescent="0.15">
      <c r="A20" s="25" t="s">
        <v>29</v>
      </c>
      <c r="B20" s="26" t="s">
        <v>30</v>
      </c>
      <c r="C20" s="22">
        <f>[8]B!C14</f>
        <v>0</v>
      </c>
      <c r="D20" s="23">
        <f>[8]B!E14</f>
        <v>0</v>
      </c>
      <c r="E20" s="24">
        <f>[8]B!AL14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ht="24" customHeight="1" x14ac:dyDescent="0.15">
      <c r="A21" s="25" t="s">
        <v>31</v>
      </c>
      <c r="B21" s="26" t="s">
        <v>32</v>
      </c>
      <c r="C21" s="22">
        <f>[8]B!C15</f>
        <v>2425</v>
      </c>
      <c r="D21" s="23">
        <f>[8]B!E15</f>
        <v>2425</v>
      </c>
      <c r="E21" s="24">
        <f>[8]B!AL15</f>
        <v>15568500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ht="24" customHeight="1" x14ac:dyDescent="0.15">
      <c r="A22" s="25" t="s">
        <v>33</v>
      </c>
      <c r="B22" s="27" t="s">
        <v>34</v>
      </c>
      <c r="C22" s="22">
        <f>[8]B!C16</f>
        <v>1216</v>
      </c>
      <c r="D22" s="23">
        <f>[8]B!E16</f>
        <v>1216</v>
      </c>
      <c r="E22" s="24">
        <f>[8]B!AL16</f>
        <v>9375360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ht="24" customHeight="1" x14ac:dyDescent="0.15">
      <c r="A23" s="25" t="s">
        <v>35</v>
      </c>
      <c r="B23" s="26" t="s">
        <v>36</v>
      </c>
      <c r="C23" s="22">
        <f>[8]B!C17</f>
        <v>2307</v>
      </c>
      <c r="D23" s="23">
        <f>[8]B!E17</f>
        <v>2307</v>
      </c>
      <c r="E23" s="24">
        <f>[8]B!AL17</f>
        <v>22031850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ht="15" customHeight="1" x14ac:dyDescent="0.15">
      <c r="A24" s="25" t="s">
        <v>37</v>
      </c>
      <c r="B24" s="26" t="s">
        <v>38</v>
      </c>
      <c r="C24" s="22">
        <f>[8]B!C988</f>
        <v>11</v>
      </c>
      <c r="D24" s="23">
        <f>[8]B!E988</f>
        <v>11</v>
      </c>
      <c r="E24" s="24">
        <f>[8]B!AL988</f>
        <v>355300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ht="21.75" customHeight="1" x14ac:dyDescent="0.15">
      <c r="A25" s="28"/>
      <c r="B25" s="29" t="s">
        <v>39</v>
      </c>
      <c r="C25" s="30">
        <f>SUM(C26:C31)</f>
        <v>0</v>
      </c>
      <c r="D25" s="31"/>
      <c r="E25" s="32"/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ht="15" customHeight="1" x14ac:dyDescent="0.15">
      <c r="A26" s="25" t="s">
        <v>40</v>
      </c>
      <c r="B26" s="26" t="s">
        <v>41</v>
      </c>
      <c r="C26" s="33">
        <f>[8]B!C19</f>
        <v>0</v>
      </c>
      <c r="D26" s="34"/>
      <c r="E26" s="35"/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ht="15" customHeight="1" x14ac:dyDescent="0.15">
      <c r="A27" s="36"/>
      <c r="B27" s="26" t="s">
        <v>42</v>
      </c>
      <c r="C27" s="33">
        <f>[8]B!C20</f>
        <v>0</v>
      </c>
      <c r="D27" s="34"/>
      <c r="E27" s="35"/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ht="15" customHeight="1" x14ac:dyDescent="0.15">
      <c r="A28" s="25"/>
      <c r="B28" s="26" t="s">
        <v>43</v>
      </c>
      <c r="C28" s="33">
        <f>[8]B!C21</f>
        <v>0</v>
      </c>
      <c r="D28" s="34"/>
      <c r="E28" s="35"/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ht="15" customHeight="1" x14ac:dyDescent="0.15">
      <c r="A29" s="37"/>
      <c r="B29" s="26" t="s">
        <v>44</v>
      </c>
      <c r="C29" s="33">
        <f>[8]B!C22</f>
        <v>0</v>
      </c>
      <c r="D29" s="34"/>
      <c r="E29" s="35"/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ht="15" customHeight="1" x14ac:dyDescent="0.15">
      <c r="A30" s="37"/>
      <c r="B30" s="26" t="s">
        <v>45</v>
      </c>
      <c r="C30" s="33">
        <f>[8]B!C23</f>
        <v>0</v>
      </c>
      <c r="D30" s="34"/>
      <c r="E30" s="35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ht="15" customHeight="1" x14ac:dyDescent="0.15">
      <c r="A31" s="38">
        <v>101308</v>
      </c>
      <c r="B31" s="26" t="s">
        <v>46</v>
      </c>
      <c r="C31" s="33">
        <f>[8]B!C24</f>
        <v>0</v>
      </c>
      <c r="D31" s="34"/>
      <c r="E31" s="35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ht="20.100000000000001" customHeight="1" x14ac:dyDescent="0.15">
      <c r="A32" s="39"/>
      <c r="B32" s="40" t="s">
        <v>47</v>
      </c>
      <c r="C32" s="41">
        <f>SUM(C33:C43)</f>
        <v>4484</v>
      </c>
      <c r="D32" s="42">
        <f t="shared" ref="D32:E32" si="0">SUM(D33:D43)</f>
        <v>4480</v>
      </c>
      <c r="E32" s="42">
        <f t="shared" si="0"/>
        <v>9844690</v>
      </c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5" customHeight="1" x14ac:dyDescent="0.15">
      <c r="A33" s="20" t="s">
        <v>48</v>
      </c>
      <c r="B33" s="21" t="s">
        <v>49</v>
      </c>
      <c r="C33" s="43">
        <f>[8]B!$C$28</f>
        <v>1777</v>
      </c>
      <c r="D33" s="43">
        <f>[8]B!$E$28</f>
        <v>1773</v>
      </c>
      <c r="E33" s="44">
        <f>[8]B!$AL$28</f>
        <v>2216250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ht="15" customHeight="1" x14ac:dyDescent="0.15">
      <c r="A34" s="25" t="s">
        <v>50</v>
      </c>
      <c r="B34" s="26" t="s">
        <v>51</v>
      </c>
      <c r="C34" s="33">
        <f>[8]B!$C$29</f>
        <v>0</v>
      </c>
      <c r="D34" s="33">
        <f>[8]B!$E$29</f>
        <v>0</v>
      </c>
      <c r="E34" s="45">
        <f>[8]B!$AL$29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ht="15" customHeight="1" x14ac:dyDescent="0.15">
      <c r="A35" s="25" t="s">
        <v>52</v>
      </c>
      <c r="B35" s="26" t="s">
        <v>53</v>
      </c>
      <c r="C35" s="33">
        <f>[8]B!$C$30</f>
        <v>0</v>
      </c>
      <c r="D35" s="33">
        <f>[8]B!$E$30</f>
        <v>0</v>
      </c>
      <c r="E35" s="45">
        <f>[8]B!$AL$30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5" customHeight="1" x14ac:dyDescent="0.15">
      <c r="A36" s="25" t="s">
        <v>54</v>
      </c>
      <c r="B36" s="26" t="s">
        <v>55</v>
      </c>
      <c r="C36" s="33">
        <f>[8]B!$C$31</f>
        <v>99</v>
      </c>
      <c r="D36" s="33">
        <f>[8]B!$E$31</f>
        <v>99</v>
      </c>
      <c r="E36" s="45">
        <f>[8]B!$AL$31</f>
        <v>168300</v>
      </c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5" customHeight="1" x14ac:dyDescent="0.15">
      <c r="A37" s="25" t="s">
        <v>56</v>
      </c>
      <c r="B37" s="26" t="s">
        <v>57</v>
      </c>
      <c r="C37" s="33">
        <f>[8]B!$C$32</f>
        <v>1513</v>
      </c>
      <c r="D37" s="33">
        <f>[8]B!$E$32</f>
        <v>1513</v>
      </c>
      <c r="E37" s="45">
        <f>[8]B!$AL$32</f>
        <v>2072810</v>
      </c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5" customHeight="1" x14ac:dyDescent="0.15">
      <c r="A38" s="25" t="s">
        <v>58</v>
      </c>
      <c r="B38" s="26" t="s">
        <v>59</v>
      </c>
      <c r="C38" s="33">
        <f>[8]B!$C$33</f>
        <v>0</v>
      </c>
      <c r="D38" s="33">
        <f>[8]B!$E$33</f>
        <v>0</v>
      </c>
      <c r="E38" s="45">
        <f>[8]B!$AL$33</f>
        <v>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5" customHeight="1" x14ac:dyDescent="0.15">
      <c r="A39" s="25" t="s">
        <v>60</v>
      </c>
      <c r="B39" s="26" t="s">
        <v>61</v>
      </c>
      <c r="C39" s="33">
        <f>[8]B!$C$984</f>
        <v>241</v>
      </c>
      <c r="D39" s="33">
        <f>[8]B!$E$984</f>
        <v>241</v>
      </c>
      <c r="E39" s="45">
        <f>[8]B!$AL$984</f>
        <v>737460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5" customHeight="1" x14ac:dyDescent="0.15">
      <c r="A40" s="25" t="s">
        <v>62</v>
      </c>
      <c r="B40" s="26" t="s">
        <v>63</v>
      </c>
      <c r="C40" s="33">
        <f>[8]B!$C$985</f>
        <v>500</v>
      </c>
      <c r="D40" s="33">
        <f>[8]B!$E$985</f>
        <v>500</v>
      </c>
      <c r="E40" s="45">
        <f>[8]B!$AL$985</f>
        <v>1530000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5" customHeight="1" x14ac:dyDescent="0.15">
      <c r="A41" s="25" t="s">
        <v>64</v>
      </c>
      <c r="B41" s="26" t="s">
        <v>65</v>
      </c>
      <c r="C41" s="33">
        <f>[8]B!$C$986</f>
        <v>10</v>
      </c>
      <c r="D41" s="33">
        <f>[8]B!$E$986</f>
        <v>10</v>
      </c>
      <c r="E41" s="45">
        <f>[8]B!$AL$986</f>
        <v>121600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5" customHeight="1" x14ac:dyDescent="0.15">
      <c r="A42" s="25" t="s">
        <v>66</v>
      </c>
      <c r="B42" s="26" t="s">
        <v>67</v>
      </c>
      <c r="C42" s="33">
        <f>[8]B!$C$987</f>
        <v>49</v>
      </c>
      <c r="D42" s="33">
        <f>[8]B!$E$987</f>
        <v>49</v>
      </c>
      <c r="E42" s="45">
        <f>[8]B!$AL$987</f>
        <v>697270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5" customHeight="1" x14ac:dyDescent="0.15">
      <c r="A43" s="25" t="s">
        <v>68</v>
      </c>
      <c r="B43" s="26" t="s">
        <v>69</v>
      </c>
      <c r="C43" s="33">
        <f>[8]B!$C$983</f>
        <v>295</v>
      </c>
      <c r="D43" s="33">
        <f>[8]B!$E$983</f>
        <v>295</v>
      </c>
      <c r="E43" s="45">
        <f>[8]B!$AL$983</f>
        <v>2301000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5" customHeight="1" x14ac:dyDescent="0.15">
      <c r="A44" s="28"/>
      <c r="B44" s="29" t="s">
        <v>39</v>
      </c>
      <c r="C44" s="46">
        <f>SUM(C45:C49)</f>
        <v>605</v>
      </c>
      <c r="D44" s="46"/>
      <c r="E44" s="4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5" customHeight="1" x14ac:dyDescent="0.15">
      <c r="A45" s="48"/>
      <c r="B45" s="26" t="s">
        <v>70</v>
      </c>
      <c r="C45" s="33">
        <f>[8]B!$C$35</f>
        <v>0</v>
      </c>
      <c r="D45" s="49"/>
      <c r="E45" s="50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5" customHeight="1" x14ac:dyDescent="0.15">
      <c r="A46" s="48"/>
      <c r="B46" s="26" t="s">
        <v>71</v>
      </c>
      <c r="C46" s="33">
        <f>[8]B!$C$35</f>
        <v>0</v>
      </c>
      <c r="D46" s="49"/>
      <c r="E46" s="50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5" customHeight="1" x14ac:dyDescent="0.15">
      <c r="A47" s="48"/>
      <c r="B47" s="26" t="s">
        <v>72</v>
      </c>
      <c r="C47" s="33">
        <f>[8]B!$C$37</f>
        <v>366</v>
      </c>
      <c r="D47" s="49"/>
      <c r="E47" s="50"/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ht="15" customHeight="1" x14ac:dyDescent="0.15">
      <c r="A48" s="48"/>
      <c r="B48" s="26" t="s">
        <v>73</v>
      </c>
      <c r="C48" s="33">
        <f>[8]B!$C$38</f>
        <v>206</v>
      </c>
      <c r="D48" s="49"/>
      <c r="E48" s="50"/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ht="15" customHeight="1" x14ac:dyDescent="0.15">
      <c r="A49" s="51"/>
      <c r="B49" s="52" t="s">
        <v>74</v>
      </c>
      <c r="C49" s="53">
        <f>[8]B!$C$39</f>
        <v>33</v>
      </c>
      <c r="D49" s="49"/>
      <c r="E49" s="50"/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ht="20.100000000000001" customHeight="1" x14ac:dyDescent="0.15">
      <c r="A50" s="39"/>
      <c r="B50" s="40" t="s">
        <v>75</v>
      </c>
      <c r="C50" s="41">
        <f>SUM(C51:C52)</f>
        <v>0</v>
      </c>
      <c r="D50" s="42">
        <f>SUM(D51:D52)</f>
        <v>0</v>
      </c>
      <c r="E50" s="54">
        <f>SUM(E51:E52)</f>
        <v>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ht="15" customHeight="1" x14ac:dyDescent="0.15">
      <c r="A51" s="20" t="s">
        <v>76</v>
      </c>
      <c r="B51" s="21" t="s">
        <v>77</v>
      </c>
      <c r="C51" s="55">
        <f>[8]B!$C$989</f>
        <v>0</v>
      </c>
      <c r="D51" s="55">
        <f>[8]B!$E$989</f>
        <v>0</v>
      </c>
      <c r="E51" s="56">
        <f>[8]B!$AL$989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ht="15" customHeight="1" x14ac:dyDescent="0.15">
      <c r="A52" s="25" t="s">
        <v>78</v>
      </c>
      <c r="B52" s="26" t="s">
        <v>79</v>
      </c>
      <c r="C52" s="57">
        <f>[8]B!$C$990</f>
        <v>0</v>
      </c>
      <c r="D52" s="57">
        <f>[8]B!$E$990</f>
        <v>0</v>
      </c>
      <c r="E52" s="58">
        <f>[8]B!$AL$990</f>
        <v>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ht="15" customHeight="1" x14ac:dyDescent="0.15">
      <c r="A53" s="28"/>
      <c r="B53" s="59" t="s">
        <v>80</v>
      </c>
      <c r="C53" s="60">
        <f>C54</f>
        <v>0</v>
      </c>
      <c r="D53" s="60"/>
      <c r="E53" s="61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ht="24" customHeight="1" x14ac:dyDescent="0.15">
      <c r="A54" s="25" t="s">
        <v>81</v>
      </c>
      <c r="B54" s="52" t="s">
        <v>82</v>
      </c>
      <c r="C54" s="53">
        <f>[8]B!$C$961</f>
        <v>0</v>
      </c>
      <c r="D54" s="49"/>
      <c r="E54" s="5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ht="20.100000000000001" customHeight="1" x14ac:dyDescent="0.15">
      <c r="A55" s="62"/>
      <c r="B55" s="40" t="s">
        <v>83</v>
      </c>
      <c r="C55" s="41">
        <f>SUM(C56:C59)</f>
        <v>1258</v>
      </c>
      <c r="D55" s="42">
        <f>SUM(D56:D59)</f>
        <v>1258</v>
      </c>
      <c r="E55" s="54">
        <f>SUM(E56:E59)</f>
        <v>2309990</v>
      </c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ht="15" customHeight="1" x14ac:dyDescent="0.15">
      <c r="A56" s="20" t="s">
        <v>84</v>
      </c>
      <c r="B56" s="21" t="s">
        <v>85</v>
      </c>
      <c r="C56" s="55">
        <f>[8]B!$C$43</f>
        <v>53</v>
      </c>
      <c r="D56" s="55">
        <f>[8]B!$E$43</f>
        <v>53</v>
      </c>
      <c r="E56" s="56">
        <f>[8]B!$AL$43</f>
        <v>217830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ht="15" customHeight="1" x14ac:dyDescent="0.15">
      <c r="A57" s="25" t="s">
        <v>86</v>
      </c>
      <c r="B57" s="26" t="s">
        <v>87</v>
      </c>
      <c r="C57" s="57">
        <f>[8]B!$C$44</f>
        <v>746</v>
      </c>
      <c r="D57" s="57">
        <f>[8]B!$E$44</f>
        <v>746</v>
      </c>
      <c r="E57" s="58">
        <f>[8]B!$AL$44</f>
        <v>1685960</v>
      </c>
      <c r="F57" s="7"/>
      <c r="G57" s="7"/>
      <c r="H57" s="7"/>
      <c r="I57" s="7"/>
      <c r="J57" s="7"/>
      <c r="K57" s="7"/>
      <c r="L57" s="7"/>
      <c r="M57" s="7"/>
      <c r="N57" s="7"/>
    </row>
    <row r="58" spans="1:14" s="3" customFormat="1" ht="15" customHeight="1" x14ac:dyDescent="0.15">
      <c r="A58" s="25" t="s">
        <v>88</v>
      </c>
      <c r="B58" s="26" t="s">
        <v>89</v>
      </c>
      <c r="C58" s="57">
        <f>[8]B!$C$45</f>
        <v>57</v>
      </c>
      <c r="D58" s="57">
        <f>[8]B!$E$45</f>
        <v>57</v>
      </c>
      <c r="E58" s="58">
        <f>[8]B!$AL$45</f>
        <v>128820</v>
      </c>
      <c r="F58" s="7"/>
      <c r="G58" s="7"/>
      <c r="H58" s="7"/>
      <c r="I58" s="7"/>
      <c r="J58" s="7"/>
      <c r="K58" s="7"/>
      <c r="L58" s="7"/>
      <c r="M58" s="7"/>
      <c r="N58" s="7"/>
    </row>
    <row r="59" spans="1:14" s="3" customFormat="1" ht="15" customHeight="1" x14ac:dyDescent="0.15">
      <c r="A59" s="25" t="s">
        <v>90</v>
      </c>
      <c r="B59" s="26" t="s">
        <v>91</v>
      </c>
      <c r="C59" s="57">
        <f>[8]B!$C$46</f>
        <v>402</v>
      </c>
      <c r="D59" s="57">
        <f>[8]B!$E$46</f>
        <v>402</v>
      </c>
      <c r="E59" s="58">
        <f>[8]B!$AL$46</f>
        <v>277380</v>
      </c>
      <c r="F59" s="7"/>
      <c r="G59" s="7"/>
      <c r="H59" s="7"/>
      <c r="I59" s="7"/>
      <c r="J59" s="7"/>
      <c r="K59" s="7"/>
      <c r="L59" s="7"/>
      <c r="M59" s="7"/>
      <c r="N59" s="7"/>
    </row>
    <row r="60" spans="1:14" s="3" customFormat="1" ht="15" customHeight="1" x14ac:dyDescent="0.15">
      <c r="A60" s="63"/>
      <c r="B60" s="59" t="s">
        <v>92</v>
      </c>
      <c r="C60" s="64">
        <f>C61</f>
        <v>0</v>
      </c>
      <c r="D60" s="60"/>
      <c r="E60" s="61"/>
      <c r="F60" s="7"/>
      <c r="G60" s="7"/>
      <c r="H60" s="7"/>
      <c r="I60" s="7"/>
      <c r="J60" s="7"/>
      <c r="K60" s="7"/>
      <c r="L60" s="7"/>
      <c r="M60" s="7"/>
      <c r="N60" s="7"/>
    </row>
    <row r="61" spans="1:14" s="3" customFormat="1" ht="15" customHeight="1" x14ac:dyDescent="0.15">
      <c r="A61" s="38"/>
      <c r="B61" s="52" t="s">
        <v>93</v>
      </c>
      <c r="C61" s="65">
        <f>[8]B!$C$48</f>
        <v>0</v>
      </c>
      <c r="D61" s="49"/>
      <c r="E61" s="50"/>
      <c r="F61" s="7"/>
      <c r="G61" s="7"/>
      <c r="H61" s="7"/>
      <c r="I61" s="7"/>
      <c r="J61" s="7"/>
      <c r="K61" s="7"/>
      <c r="L61" s="7"/>
      <c r="M61" s="7"/>
      <c r="N61" s="7"/>
    </row>
    <row r="62" spans="1:14" s="3" customFormat="1" ht="20.100000000000001" customHeight="1" x14ac:dyDescent="0.15">
      <c r="A62" s="62"/>
      <c r="B62" s="40" t="s">
        <v>94</v>
      </c>
      <c r="C62" s="41">
        <f>SUM(C63:C65)</f>
        <v>54</v>
      </c>
      <c r="D62" s="42">
        <f>SUM(D63:D65)</f>
        <v>54</v>
      </c>
      <c r="E62" s="54">
        <f>SUM(E63:E65)</f>
        <v>105840</v>
      </c>
      <c r="F62" s="7"/>
      <c r="G62" s="7"/>
      <c r="H62" s="7"/>
      <c r="I62" s="7"/>
      <c r="J62" s="7"/>
      <c r="K62" s="7"/>
      <c r="L62" s="7"/>
      <c r="M62" s="7"/>
      <c r="N62" s="7"/>
    </row>
    <row r="63" spans="1:14" s="3" customFormat="1" ht="15" customHeight="1" x14ac:dyDescent="0.15">
      <c r="A63" s="20" t="s">
        <v>95</v>
      </c>
      <c r="B63" s="21" t="s">
        <v>96</v>
      </c>
      <c r="C63" s="55">
        <f>[8]B!$C$52</f>
        <v>27</v>
      </c>
      <c r="D63" s="55">
        <f>[8]B!$E$52</f>
        <v>27</v>
      </c>
      <c r="E63" s="56">
        <f>[8]B!$AL$52</f>
        <v>52920</v>
      </c>
      <c r="F63" s="7"/>
      <c r="G63" s="7"/>
      <c r="H63" s="7"/>
      <c r="I63" s="7"/>
      <c r="J63" s="7"/>
      <c r="K63" s="7"/>
      <c r="L63" s="7"/>
      <c r="M63" s="7"/>
      <c r="N63" s="7"/>
    </row>
    <row r="64" spans="1:14" s="3" customFormat="1" ht="15" customHeight="1" x14ac:dyDescent="0.15">
      <c r="A64" s="25" t="s">
        <v>97</v>
      </c>
      <c r="B64" s="26" t="s">
        <v>98</v>
      </c>
      <c r="C64" s="57">
        <f>[8]B!$C$53</f>
        <v>27</v>
      </c>
      <c r="D64" s="57">
        <f>[8]B!$E$53</f>
        <v>27</v>
      </c>
      <c r="E64" s="58">
        <f>[8]B!$AL$53</f>
        <v>52920</v>
      </c>
      <c r="F64" s="7"/>
      <c r="G64" s="7"/>
      <c r="H64" s="7"/>
      <c r="I64" s="7"/>
      <c r="J64" s="7"/>
      <c r="K64" s="7"/>
      <c r="L64" s="7"/>
      <c r="M64" s="7"/>
      <c r="N64" s="7"/>
    </row>
    <row r="65" spans="1:14" s="3" customFormat="1" ht="15" customHeight="1" x14ac:dyDescent="0.15">
      <c r="A65" s="25" t="s">
        <v>99</v>
      </c>
      <c r="B65" s="26" t="s">
        <v>100</v>
      </c>
      <c r="C65" s="57">
        <f>[8]B!$C$54</f>
        <v>0</v>
      </c>
      <c r="D65" s="57">
        <f>[8]B!$E$54</f>
        <v>0</v>
      </c>
      <c r="E65" s="58">
        <f>[8]B!$AL$54</f>
        <v>0</v>
      </c>
      <c r="F65" s="7"/>
      <c r="G65" s="7"/>
      <c r="H65" s="7"/>
      <c r="I65" s="7"/>
      <c r="J65" s="7"/>
      <c r="K65" s="7"/>
      <c r="L65" s="7"/>
      <c r="M65" s="7"/>
      <c r="N65" s="7"/>
    </row>
    <row r="66" spans="1:14" s="3" customFormat="1" ht="15" customHeight="1" x14ac:dyDescent="0.15">
      <c r="A66" s="28"/>
      <c r="B66" s="29" t="s">
        <v>101</v>
      </c>
      <c r="C66" s="66">
        <f>SUM(C67:C68)</f>
        <v>53</v>
      </c>
      <c r="D66" s="66"/>
      <c r="E66" s="67"/>
      <c r="F66" s="7"/>
      <c r="G66" s="7"/>
      <c r="H66" s="7"/>
      <c r="I66" s="7"/>
      <c r="J66" s="7"/>
      <c r="K66" s="7"/>
      <c r="L66" s="7"/>
      <c r="M66" s="7"/>
      <c r="N66" s="7"/>
    </row>
    <row r="67" spans="1:14" s="3" customFormat="1" ht="15" customHeight="1" x14ac:dyDescent="0.15">
      <c r="A67" s="48"/>
      <c r="B67" s="26" t="s">
        <v>102</v>
      </c>
      <c r="C67" s="57">
        <f xml:space="preserve"> [8]B!$C$56</f>
        <v>53</v>
      </c>
      <c r="D67" s="49"/>
      <c r="E67" s="68"/>
      <c r="F67" s="7"/>
      <c r="G67" s="7"/>
      <c r="H67" s="7"/>
      <c r="I67" s="7"/>
      <c r="J67" s="7"/>
      <c r="K67" s="7"/>
      <c r="L67" s="7"/>
      <c r="M67" s="7"/>
      <c r="N67" s="7"/>
    </row>
    <row r="68" spans="1:14" s="3" customFormat="1" ht="15" customHeight="1" x14ac:dyDescent="0.15">
      <c r="A68" s="51"/>
      <c r="B68" s="52" t="s">
        <v>103</v>
      </c>
      <c r="C68" s="65">
        <f>[8]B!$C$57</f>
        <v>0</v>
      </c>
      <c r="D68" s="69"/>
      <c r="E68" s="70"/>
      <c r="F68" s="7"/>
      <c r="G68" s="7"/>
      <c r="H68" s="7"/>
      <c r="I68" s="7"/>
      <c r="J68" s="7"/>
      <c r="K68" s="7"/>
      <c r="L68" s="7"/>
      <c r="M68" s="7"/>
      <c r="N68" s="7"/>
    </row>
    <row r="69" spans="1:14" s="3" customFormat="1" ht="15" customHeight="1" x14ac:dyDescent="0.15">
      <c r="A69" s="71"/>
      <c r="B69" s="13" t="s">
        <v>104</v>
      </c>
      <c r="C69" s="41">
        <f>C10+C32+C50+C55+C62+C24+C25+C44+C53+C60+C66</f>
        <v>17094</v>
      </c>
      <c r="D69" s="41">
        <f>D10+D32+D50+D55+D62+D24</f>
        <v>16134</v>
      </c>
      <c r="E69" s="72">
        <f>E10+E32+E50+E55+E62+E24</f>
        <v>115653660</v>
      </c>
      <c r="F69" s="7"/>
      <c r="G69" s="7"/>
      <c r="H69" s="7"/>
      <c r="I69" s="7"/>
      <c r="J69" s="7"/>
      <c r="K69" s="7"/>
      <c r="L69" s="7"/>
      <c r="M69" s="7"/>
      <c r="N69" s="7"/>
    </row>
    <row r="70" spans="1:14" ht="24.95" customHeight="1" x14ac:dyDescent="0.15">
      <c r="A70" s="12" t="s">
        <v>105</v>
      </c>
    </row>
    <row r="71" spans="1:14" ht="35.1" customHeight="1" x14ac:dyDescent="0.15">
      <c r="A71" s="797" t="s">
        <v>106</v>
      </c>
      <c r="B71" s="855"/>
      <c r="C71" s="73" t="s">
        <v>7</v>
      </c>
      <c r="D71" s="73" t="s">
        <v>8</v>
      </c>
      <c r="E71" s="73" t="s">
        <v>9</v>
      </c>
    </row>
    <row r="72" spans="1:14" s="76" customFormat="1" ht="15" customHeight="1" x14ac:dyDescent="0.2">
      <c r="A72" s="849" t="s">
        <v>107</v>
      </c>
      <c r="B72" s="861"/>
      <c r="C72" s="41">
        <f>SUM(C73:C78,C82:C85)</f>
        <v>67208</v>
      </c>
      <c r="D72" s="74">
        <f>SUM(D73:D77,D78,D82:D85)</f>
        <v>66390</v>
      </c>
      <c r="E72" s="75">
        <f>SUM(E73:E77,E78,E82:E84)</f>
        <v>111001450</v>
      </c>
    </row>
    <row r="73" spans="1:14" ht="15" customHeight="1" x14ac:dyDescent="0.15">
      <c r="A73" s="77" t="s">
        <v>108</v>
      </c>
      <c r="B73" s="78" t="s">
        <v>109</v>
      </c>
      <c r="C73" s="55">
        <f>[8]B!$C$210</f>
        <v>24329</v>
      </c>
      <c r="D73" s="55">
        <f>[8]B!$E$210</f>
        <v>23835</v>
      </c>
      <c r="E73" s="79">
        <f>[8]B!$AL$210</f>
        <v>28932840</v>
      </c>
    </row>
    <row r="74" spans="1:14" ht="15" customHeight="1" x14ac:dyDescent="0.15">
      <c r="A74" s="80" t="s">
        <v>110</v>
      </c>
      <c r="B74" s="81" t="s">
        <v>111</v>
      </c>
      <c r="C74" s="57">
        <f>[8]B!$C$272</f>
        <v>31848</v>
      </c>
      <c r="D74" s="57">
        <f>SUM([8]B!E212:E215,[8]B!E216:E260,[8]B!E261:E271)</f>
        <v>31576</v>
      </c>
      <c r="E74" s="82">
        <f>[8]B!$AL$272</f>
        <v>45459920</v>
      </c>
    </row>
    <row r="75" spans="1:14" ht="15" customHeight="1" x14ac:dyDescent="0.15">
      <c r="A75" s="80" t="s">
        <v>112</v>
      </c>
      <c r="B75" s="81" t="s">
        <v>113</v>
      </c>
      <c r="C75" s="57">
        <f>[8]B!$C$311</f>
        <v>2061</v>
      </c>
      <c r="D75" s="57">
        <f>[8]B!$E$311</f>
        <v>2038</v>
      </c>
      <c r="E75" s="82">
        <f>[8]B!$AL$311</f>
        <v>8091740</v>
      </c>
    </row>
    <row r="76" spans="1:14" ht="15" customHeight="1" x14ac:dyDescent="0.15">
      <c r="A76" s="80" t="s">
        <v>114</v>
      </c>
      <c r="B76" s="81" t="s">
        <v>115</v>
      </c>
      <c r="C76" s="57">
        <f>[8]B!$C$318</f>
        <v>0</v>
      </c>
      <c r="D76" s="57">
        <f>[8]B!$E$318</f>
        <v>0</v>
      </c>
      <c r="E76" s="82">
        <f>[8]B!$AL$318</f>
        <v>0</v>
      </c>
    </row>
    <row r="77" spans="1:14" ht="15" customHeight="1" x14ac:dyDescent="0.15">
      <c r="A77" s="80" t="s">
        <v>116</v>
      </c>
      <c r="B77" s="83" t="s">
        <v>117</v>
      </c>
      <c r="C77" s="84">
        <f>[8]B!$C$374</f>
        <v>2152</v>
      </c>
      <c r="D77" s="84">
        <f>[8]B!$E$374</f>
        <v>2138</v>
      </c>
      <c r="E77" s="85">
        <f>[8]B!$AL$374</f>
        <v>11545680</v>
      </c>
    </row>
    <row r="78" spans="1:14" ht="15" customHeight="1" x14ac:dyDescent="0.15">
      <c r="A78" s="862" t="s">
        <v>118</v>
      </c>
      <c r="B78" s="87" t="s">
        <v>119</v>
      </c>
      <c r="C78" s="88">
        <f>SUM(C79:C81)</f>
        <v>4178</v>
      </c>
      <c r="D78" s="88">
        <f>SUM(D79:D81)</f>
        <v>4168</v>
      </c>
      <c r="E78" s="89">
        <f>SUM(E79:E81)</f>
        <v>13230420</v>
      </c>
    </row>
    <row r="79" spans="1:14" ht="15" customHeight="1" x14ac:dyDescent="0.15">
      <c r="A79" s="862"/>
      <c r="B79" s="90" t="s">
        <v>120</v>
      </c>
      <c r="C79" s="91">
        <f>[8]B!$C$411</f>
        <v>3592</v>
      </c>
      <c r="D79" s="91">
        <f>[8]B!$E$411</f>
        <v>3584</v>
      </c>
      <c r="E79" s="92">
        <f>[8]B!$AL$411</f>
        <v>10509460</v>
      </c>
    </row>
    <row r="80" spans="1:14" ht="15" customHeight="1" x14ac:dyDescent="0.15">
      <c r="A80" s="862"/>
      <c r="B80" s="93" t="s">
        <v>121</v>
      </c>
      <c r="C80" s="57">
        <f>[8]B!$C$432</f>
        <v>44</v>
      </c>
      <c r="D80" s="57">
        <f>SUM([8]B!E413:E429,[8]B!E430:E431)</f>
        <v>44</v>
      </c>
      <c r="E80" s="82">
        <f>[8]B!$AL$432</f>
        <v>140230</v>
      </c>
    </row>
    <row r="81" spans="1:5" ht="15" customHeight="1" x14ac:dyDescent="0.15">
      <c r="A81" s="862"/>
      <c r="B81" s="93" t="s">
        <v>122</v>
      </c>
      <c r="C81" s="57">
        <f>[8]B!$C$451</f>
        <v>542</v>
      </c>
      <c r="D81" s="57">
        <f>[8]B!$E$451</f>
        <v>540</v>
      </c>
      <c r="E81" s="82">
        <f>[8]B!$AL$451</f>
        <v>2580730</v>
      </c>
    </row>
    <row r="82" spans="1:5" ht="15" customHeight="1" x14ac:dyDescent="0.15">
      <c r="A82" s="80" t="s">
        <v>123</v>
      </c>
      <c r="B82" s="81" t="s">
        <v>124</v>
      </c>
      <c r="C82" s="57">
        <f>[8]B!$C$461</f>
        <v>0</v>
      </c>
      <c r="D82" s="57">
        <f>[8]B!$E$461</f>
        <v>0</v>
      </c>
      <c r="E82" s="82">
        <f>[8]B!$AL$461</f>
        <v>0</v>
      </c>
    </row>
    <row r="83" spans="1:5" s="96" customFormat="1" ht="15" customHeight="1" x14ac:dyDescent="0.15">
      <c r="A83" s="80" t="s">
        <v>125</v>
      </c>
      <c r="B83" s="81" t="s">
        <v>126</v>
      </c>
      <c r="C83" s="94">
        <f>[8]B!$C$512</f>
        <v>61</v>
      </c>
      <c r="D83" s="94">
        <f>SUM([8]B!E475:E498,[8]B!E499:E511)</f>
        <v>61</v>
      </c>
      <c r="E83" s="95">
        <f>[8]B!$AL$512</f>
        <v>77110</v>
      </c>
    </row>
    <row r="84" spans="1:5" ht="15" customHeight="1" x14ac:dyDescent="0.15">
      <c r="A84" s="80" t="s">
        <v>127</v>
      </c>
      <c r="B84" s="81" t="s">
        <v>128</v>
      </c>
      <c r="C84" s="57">
        <f>[8]B!$C$542</f>
        <v>2558</v>
      </c>
      <c r="D84" s="57">
        <f>[8]B!$E$542</f>
        <v>2553</v>
      </c>
      <c r="E84" s="82">
        <f>[8]B!$AL$542</f>
        <v>3663740</v>
      </c>
    </row>
    <row r="85" spans="1:5" s="99" customFormat="1" ht="15" customHeight="1" x14ac:dyDescent="0.15">
      <c r="A85" s="97" t="s">
        <v>129</v>
      </c>
      <c r="B85" s="83" t="s">
        <v>130</v>
      </c>
      <c r="C85" s="84">
        <f>[8]B!$C$2939</f>
        <v>21</v>
      </c>
      <c r="D85" s="98">
        <f>[8]B!$E$2939</f>
        <v>21</v>
      </c>
      <c r="E85" s="98"/>
    </row>
    <row r="86" spans="1:5" s="3" customFormat="1" ht="15" customHeight="1" x14ac:dyDescent="0.15">
      <c r="A86" s="849" t="s">
        <v>131</v>
      </c>
      <c r="B86" s="850"/>
      <c r="C86" s="88">
        <f>+C87+C88+C89+C90+C94+C95</f>
        <v>5104</v>
      </c>
      <c r="D86" s="88">
        <f>+D87+D88+D89+D90+D94</f>
        <v>5075</v>
      </c>
      <c r="E86" s="89">
        <f>+E87+E88+E89+E90+E94</f>
        <v>105300030</v>
      </c>
    </row>
    <row r="87" spans="1:5" ht="15" customHeight="1" x14ac:dyDescent="0.15">
      <c r="A87" s="100" t="s">
        <v>132</v>
      </c>
      <c r="B87" s="101" t="s">
        <v>133</v>
      </c>
      <c r="C87" s="91">
        <f>[8]B!$C$600</f>
        <v>2687</v>
      </c>
      <c r="D87" s="91">
        <f>SUM([8]B!E545:E546,[8]B!E547,[8]B!E548,[8]B!E549:E559,[8]B!E560:E566,[8]B!E567:E575,[8]B!E576,[8]B!E577:E595,[8]B!E596:E598)</f>
        <v>2660</v>
      </c>
      <c r="E87" s="92">
        <f>[8]B!$AL$600</f>
        <v>22786550</v>
      </c>
    </row>
    <row r="88" spans="1:5" ht="15" customHeight="1" x14ac:dyDescent="0.15">
      <c r="A88" s="80" t="s">
        <v>134</v>
      </c>
      <c r="B88" s="81" t="s">
        <v>135</v>
      </c>
      <c r="C88" s="57">
        <f>[8]B!$C$623</f>
        <v>0</v>
      </c>
      <c r="D88" s="57">
        <f>[8]B!$E$623</f>
        <v>0</v>
      </c>
      <c r="E88" s="82">
        <f>[8]B!$AL$623</f>
        <v>0</v>
      </c>
    </row>
    <row r="89" spans="1:5" ht="15" customHeight="1" x14ac:dyDescent="0.15">
      <c r="A89" s="80" t="s">
        <v>136</v>
      </c>
      <c r="B89" s="81" t="s">
        <v>137</v>
      </c>
      <c r="C89" s="57">
        <f>[8]B!$C$650</f>
        <v>1262</v>
      </c>
      <c r="D89" s="57">
        <f>[8]B!$E$650</f>
        <v>1260</v>
      </c>
      <c r="E89" s="82">
        <f>[8]B!$AL$650</f>
        <v>64968320</v>
      </c>
    </row>
    <row r="90" spans="1:5" ht="15" customHeight="1" x14ac:dyDescent="0.15">
      <c r="A90" s="862" t="s">
        <v>112</v>
      </c>
      <c r="B90" s="81" t="s">
        <v>138</v>
      </c>
      <c r="C90" s="57">
        <f>SUM(C91:C93)</f>
        <v>1155</v>
      </c>
      <c r="D90" s="57">
        <f>SUM(D91:D93)</f>
        <v>1155</v>
      </c>
      <c r="E90" s="82">
        <f>SUM(E91:E93)</f>
        <v>17545160</v>
      </c>
    </row>
    <row r="91" spans="1:5" ht="15" customHeight="1" x14ac:dyDescent="0.15">
      <c r="A91" s="862"/>
      <c r="B91" s="93" t="s">
        <v>139</v>
      </c>
      <c r="C91" s="57">
        <f>[8]B!$C$672-[8]B!C652-[8]B!C653</f>
        <v>785</v>
      </c>
      <c r="D91" s="57">
        <f>[8]B!$E$672-[8]B!E652-[8]B!E653</f>
        <v>785</v>
      </c>
      <c r="E91" s="82">
        <f>[8]B!$AL$672-[8]B!$AL$652-[8]B!$AL$653</f>
        <v>12128160</v>
      </c>
    </row>
    <row r="92" spans="1:5" ht="15" customHeight="1" x14ac:dyDescent="0.15">
      <c r="A92" s="862"/>
      <c r="B92" s="93" t="s">
        <v>140</v>
      </c>
      <c r="C92" s="57">
        <f>[8]B!$C$652</f>
        <v>155</v>
      </c>
      <c r="D92" s="57">
        <f>[8]B!$E$652</f>
        <v>155</v>
      </c>
      <c r="E92" s="82">
        <f>[8]B!$AL$652</f>
        <v>891250</v>
      </c>
    </row>
    <row r="93" spans="1:5" ht="15" customHeight="1" x14ac:dyDescent="0.15">
      <c r="A93" s="862"/>
      <c r="B93" s="93" t="s">
        <v>141</v>
      </c>
      <c r="C93" s="57">
        <f>[8]B!$C$653</f>
        <v>215</v>
      </c>
      <c r="D93" s="57">
        <f>[8]B!$E$653</f>
        <v>215</v>
      </c>
      <c r="E93" s="82">
        <f>[8]B!$AL$653</f>
        <v>4525750</v>
      </c>
    </row>
    <row r="94" spans="1:5" ht="15" customHeight="1" x14ac:dyDescent="0.15">
      <c r="A94" s="80" t="s">
        <v>114</v>
      </c>
      <c r="B94" s="81" t="s">
        <v>142</v>
      </c>
      <c r="C94" s="57">
        <f>[8]B!$C$704</f>
        <v>0</v>
      </c>
      <c r="D94" s="57">
        <f>[8]B!$E$704</f>
        <v>0</v>
      </c>
      <c r="E94" s="82">
        <f>[8]B!$AL$704</f>
        <v>0</v>
      </c>
    </row>
    <row r="95" spans="1:5" s="99" customFormat="1" ht="15" customHeight="1" x14ac:dyDescent="0.15">
      <c r="A95" s="80"/>
      <c r="B95" s="81" t="s">
        <v>143</v>
      </c>
      <c r="C95" s="57">
        <f>[8]B!$C$763</f>
        <v>0</v>
      </c>
      <c r="D95" s="98">
        <f>[8]B!$E$763</f>
        <v>0</v>
      </c>
      <c r="E95" s="98"/>
    </row>
    <row r="96" spans="1:5" s="3" customFormat="1" ht="15" customHeight="1" x14ac:dyDescent="0.15">
      <c r="A96" s="102"/>
      <c r="B96" s="102" t="s">
        <v>144</v>
      </c>
      <c r="C96" s="103">
        <f>[8]B!$C$958</f>
        <v>0</v>
      </c>
      <c r="D96" s="104">
        <f>[8]B!$E$958</f>
        <v>0</v>
      </c>
      <c r="E96" s="105">
        <f>[8]B!$AL$958</f>
        <v>0</v>
      </c>
    </row>
    <row r="97" spans="1:8" s="106" customFormat="1" ht="24.95" customHeight="1" x14ac:dyDescent="0.15">
      <c r="A97" s="866" t="s">
        <v>145</v>
      </c>
      <c r="B97" s="866"/>
      <c r="C97" s="866"/>
      <c r="D97" s="866"/>
      <c r="E97" s="866"/>
    </row>
    <row r="98" spans="1:8" s="106" customFormat="1" ht="35.1" customHeight="1" x14ac:dyDescent="0.15">
      <c r="A98" s="13" t="s">
        <v>146</v>
      </c>
      <c r="B98" s="107" t="s">
        <v>6</v>
      </c>
      <c r="C98" s="73" t="s">
        <v>7</v>
      </c>
      <c r="D98" s="73" t="s">
        <v>8</v>
      </c>
      <c r="E98" s="73" t="s">
        <v>9</v>
      </c>
    </row>
    <row r="99" spans="1:8" s="106" customFormat="1" ht="15" customHeight="1" x14ac:dyDescent="0.15">
      <c r="A99" s="20" t="s">
        <v>147</v>
      </c>
      <c r="B99" s="78" t="s">
        <v>148</v>
      </c>
      <c r="C99" s="55">
        <f>[8]B!C770+[8]B!C777+[8]B!C781+[8]B!C788+[8]B!C797+[8]B!C801+[8]B!C805+[8]B!C809+[8]B!C820+[8]B!C828+[8]B!C833+[8]B!C851+[8]B!C869+[8]B!C817</f>
        <v>0</v>
      </c>
      <c r="D99" s="55">
        <f>[8]B!E770+[8]B!E777+[8]B!E781+[8]B!E788+[8]B!E797+[8]B!E801+[8]B!E805+[8]B!E809+[8]B!E820+[8]B!E828+[8]B!E833+[8]B!E851+[8]B!E869+[8]B!E817</f>
        <v>0</v>
      </c>
      <c r="E99" s="82">
        <f>[8]B!AL770+[8]B!AL777+[8]B!AL781+[8]B!AL788+[8]B!AL797+[8]B!AL801+[8]B!AL805+[8]B!AL809+[8]B!AL820+[8]B!AL828+[8]B!AL833+[8]B!AL851+[8]B!AL869+[8]B!AL817</f>
        <v>0</v>
      </c>
    </row>
    <row r="100" spans="1:8" s="106" customFormat="1" ht="15" customHeight="1" x14ac:dyDescent="0.15">
      <c r="A100" s="25">
        <v>2001</v>
      </c>
      <c r="B100" s="81" t="s">
        <v>149</v>
      </c>
      <c r="C100" s="57">
        <f>[8]B!C2223+[8]B!C2266+[8]B!C2267</f>
        <v>1927</v>
      </c>
      <c r="D100" s="57">
        <f>[8]B!E2214+[8]B!E2266+[8]B!E2267</f>
        <v>1802</v>
      </c>
      <c r="E100" s="82">
        <f>[8]B!AL2214+[8]B!AL2266+[8]B!AL2267</f>
        <v>17630610</v>
      </c>
    </row>
    <row r="101" spans="1:8" s="106" customFormat="1" ht="15" customHeight="1" x14ac:dyDescent="0.15">
      <c r="A101" s="38" t="s">
        <v>150</v>
      </c>
      <c r="B101" s="108" t="s">
        <v>151</v>
      </c>
      <c r="C101" s="65">
        <f>[8]B!C2529</f>
        <v>46</v>
      </c>
      <c r="D101" s="65">
        <f>[8]B!E2529</f>
        <v>45</v>
      </c>
      <c r="E101" s="85">
        <f>[8]B!AL2529</f>
        <v>2533670</v>
      </c>
    </row>
    <row r="102" spans="1:8" s="106" customFormat="1" ht="15" customHeight="1" x14ac:dyDescent="0.15">
      <c r="A102" s="71"/>
      <c r="B102" s="109" t="s">
        <v>152</v>
      </c>
      <c r="C102" s="110">
        <f>SUM(C99:C101)</f>
        <v>1973</v>
      </c>
      <c r="D102" s="110">
        <f>SUM(D99:D101)</f>
        <v>1847</v>
      </c>
      <c r="E102" s="111">
        <f>SUM(E99:E101)</f>
        <v>20164280</v>
      </c>
    </row>
    <row r="103" spans="1:8" s="115" customFormat="1" ht="24.95" customHeight="1" x14ac:dyDescent="0.15">
      <c r="A103" s="112" t="s">
        <v>153</v>
      </c>
      <c r="B103" s="113"/>
      <c r="C103" s="112"/>
      <c r="D103" s="112"/>
      <c r="E103" s="112"/>
      <c r="F103" s="114"/>
      <c r="G103" s="114"/>
    </row>
    <row r="104" spans="1:8" s="106" customFormat="1" ht="33.75" customHeight="1" x14ac:dyDescent="0.15">
      <c r="A104" s="116" t="s">
        <v>5</v>
      </c>
      <c r="B104" s="116" t="s">
        <v>6</v>
      </c>
      <c r="C104" s="73" t="s">
        <v>7</v>
      </c>
      <c r="D104" s="73" t="s">
        <v>8</v>
      </c>
      <c r="E104" s="73" t="s">
        <v>154</v>
      </c>
      <c r="F104" s="73" t="s">
        <v>155</v>
      </c>
      <c r="G104" s="73" t="s">
        <v>156</v>
      </c>
      <c r="H104" s="73" t="s">
        <v>9</v>
      </c>
    </row>
    <row r="105" spans="1:8" s="106" customFormat="1" ht="15" customHeight="1" x14ac:dyDescent="0.15">
      <c r="A105" s="20" t="s">
        <v>157</v>
      </c>
      <c r="B105" s="78" t="s">
        <v>158</v>
      </c>
      <c r="C105" s="55">
        <f>[8]B!$C$1125</f>
        <v>1</v>
      </c>
      <c r="D105" s="55">
        <f>[8]B!$I$1125</f>
        <v>1</v>
      </c>
      <c r="E105" s="55">
        <f>[8]B!$I$1125</f>
        <v>1</v>
      </c>
      <c r="F105" s="55">
        <f>[8]B!$L$1125</f>
        <v>0</v>
      </c>
      <c r="G105" s="117"/>
      <c r="H105" s="79">
        <f>[8]B!$AL$1125</f>
        <v>0</v>
      </c>
    </row>
    <row r="106" spans="1:8" s="106" customFormat="1" ht="15" customHeight="1" x14ac:dyDescent="0.15">
      <c r="A106" s="25" t="s">
        <v>159</v>
      </c>
      <c r="B106" s="81" t="s">
        <v>160</v>
      </c>
      <c r="C106" s="57">
        <f>[8]B!C1262</f>
        <v>69</v>
      </c>
      <c r="D106" s="57">
        <f>[8]B!I1262</f>
        <v>67</v>
      </c>
      <c r="E106" s="57">
        <f>[8]B!I1262</f>
        <v>67</v>
      </c>
      <c r="F106" s="57">
        <f>[8]B!L1262</f>
        <v>0</v>
      </c>
      <c r="G106" s="118"/>
      <c r="H106" s="82">
        <f>[8]B!$AL$1262</f>
        <v>26535150</v>
      </c>
    </row>
    <row r="107" spans="1:8" s="106" customFormat="1" ht="15" customHeight="1" x14ac:dyDescent="0.15">
      <c r="A107" s="25" t="s">
        <v>161</v>
      </c>
      <c r="B107" s="81" t="s">
        <v>162</v>
      </c>
      <c r="C107" s="57">
        <f>[8]B!C1404</f>
        <v>36</v>
      </c>
      <c r="D107" s="57">
        <f>[8]B!I1401</f>
        <v>24</v>
      </c>
      <c r="E107" s="57">
        <f>[8]B!I1401</f>
        <v>24</v>
      </c>
      <c r="F107" s="57">
        <f>[8]B!L1401</f>
        <v>8</v>
      </c>
      <c r="G107" s="118"/>
      <c r="H107" s="82">
        <f>[8]B!$AL$1401</f>
        <v>2806565</v>
      </c>
    </row>
    <row r="108" spans="1:8" s="106" customFormat="1" ht="15" customHeight="1" x14ac:dyDescent="0.15">
      <c r="A108" s="25" t="s">
        <v>163</v>
      </c>
      <c r="B108" s="81" t="s">
        <v>164</v>
      </c>
      <c r="C108" s="57">
        <f>[8]B!C1468</f>
        <v>8</v>
      </c>
      <c r="D108" s="57">
        <f>[8]B!I1468</f>
        <v>6</v>
      </c>
      <c r="E108" s="57">
        <f>[8]B!I1468</f>
        <v>6</v>
      </c>
      <c r="F108" s="57">
        <f>[8]B!L1468</f>
        <v>0</v>
      </c>
      <c r="G108" s="118"/>
      <c r="H108" s="82">
        <f>[8]B!AL1468</f>
        <v>692920</v>
      </c>
    </row>
    <row r="109" spans="1:8" s="106" customFormat="1" ht="15" customHeight="1" x14ac:dyDescent="0.15">
      <c r="A109" s="25" t="s">
        <v>165</v>
      </c>
      <c r="B109" s="81" t="s">
        <v>166</v>
      </c>
      <c r="C109" s="57">
        <f>[8]B!$C$1537</f>
        <v>59</v>
      </c>
      <c r="D109" s="57">
        <f>[8]B!$I$1537</f>
        <v>58</v>
      </c>
      <c r="E109" s="57">
        <f>[8]B!$I$1537</f>
        <v>58</v>
      </c>
      <c r="F109" s="57">
        <f>[8]B!$L$1537</f>
        <v>1</v>
      </c>
      <c r="G109" s="118"/>
      <c r="H109" s="82">
        <f>[8]B!$AL$1537</f>
        <v>3514635</v>
      </c>
    </row>
    <row r="110" spans="1:8" s="106" customFormat="1" ht="15" customHeight="1" x14ac:dyDescent="0.15">
      <c r="A110" s="25" t="s">
        <v>167</v>
      </c>
      <c r="B110" s="81" t="s">
        <v>168</v>
      </c>
      <c r="C110" s="57">
        <f>[8]B!$C$1582</f>
        <v>141</v>
      </c>
      <c r="D110" s="57">
        <f>[8]B!$I$1582</f>
        <v>133</v>
      </c>
      <c r="E110" s="57">
        <f>[8]B!$I$1582</f>
        <v>133</v>
      </c>
      <c r="F110" s="57">
        <f>[8]B!$L$1582</f>
        <v>1</v>
      </c>
      <c r="G110" s="118"/>
      <c r="H110" s="82">
        <f>[8]B!$AL$1582</f>
        <v>4801090</v>
      </c>
    </row>
    <row r="111" spans="1:8" s="106" customFormat="1" ht="15" customHeight="1" x14ac:dyDescent="0.15">
      <c r="A111" s="25" t="s">
        <v>169</v>
      </c>
      <c r="B111" s="81" t="s">
        <v>170</v>
      </c>
      <c r="C111" s="57">
        <f>[8]B!$C$1800</f>
        <v>2</v>
      </c>
      <c r="D111" s="57">
        <f>[8]B!$I$1787</f>
        <v>1</v>
      </c>
      <c r="E111" s="57">
        <f>[8]B!$I$1787</f>
        <v>1</v>
      </c>
      <c r="F111" s="57">
        <f>[8]B!$L$1787</f>
        <v>0</v>
      </c>
      <c r="G111" s="118"/>
      <c r="H111" s="82">
        <f>[8]B!$AL$1787</f>
        <v>88020</v>
      </c>
    </row>
    <row r="112" spans="1:8" s="106" customFormat="1" ht="15" customHeight="1" x14ac:dyDescent="0.15">
      <c r="A112" s="25" t="s">
        <v>171</v>
      </c>
      <c r="B112" s="81" t="s">
        <v>172</v>
      </c>
      <c r="C112" s="57">
        <f>[8]B!$C$1870</f>
        <v>11</v>
      </c>
      <c r="D112" s="57">
        <f>[8]B!$I$1866</f>
        <v>11</v>
      </c>
      <c r="E112" s="57">
        <f>[8]B!$I$1866</f>
        <v>11</v>
      </c>
      <c r="F112" s="57">
        <f>[8]B!$L$1866</f>
        <v>0</v>
      </c>
      <c r="G112" s="118"/>
      <c r="H112" s="82">
        <f>[8]B!$AL$1866</f>
        <v>1368040</v>
      </c>
    </row>
    <row r="113" spans="1:12" s="106" customFormat="1" ht="15" customHeight="1" x14ac:dyDescent="0.15">
      <c r="A113" s="25" t="s">
        <v>173</v>
      </c>
      <c r="B113" s="81" t="s">
        <v>174</v>
      </c>
      <c r="C113" s="57">
        <f>[8]B!$C$2032</f>
        <v>191</v>
      </c>
      <c r="D113" s="57">
        <f>[8]B!$I$2025</f>
        <v>148</v>
      </c>
      <c r="E113" s="57">
        <f>[8]B!$I$2025</f>
        <v>148</v>
      </c>
      <c r="F113" s="57">
        <f>[8]B!$L$2025</f>
        <v>16</v>
      </c>
      <c r="G113" s="118"/>
      <c r="H113" s="82">
        <f>[8]B!$AL$2025</f>
        <v>39457985</v>
      </c>
    </row>
    <row r="114" spans="1:12" s="106" customFormat="1" ht="15" customHeight="1" x14ac:dyDescent="0.15">
      <c r="A114" s="25" t="s">
        <v>175</v>
      </c>
      <c r="B114" s="81" t="s">
        <v>176</v>
      </c>
      <c r="C114" s="57">
        <f>[8]B!C2071</f>
        <v>20</v>
      </c>
      <c r="D114" s="57">
        <f>[8]B!I2071</f>
        <v>16</v>
      </c>
      <c r="E114" s="57">
        <f>[8]B!I2071</f>
        <v>16</v>
      </c>
      <c r="F114" s="57">
        <f>[8]B!L2071</f>
        <v>0</v>
      </c>
      <c r="G114" s="118"/>
      <c r="H114" s="82">
        <f>[8]B!AL2071</f>
        <v>1382010</v>
      </c>
    </row>
    <row r="115" spans="1:12" s="106" customFormat="1" ht="15" customHeight="1" x14ac:dyDescent="0.15">
      <c r="A115" s="25" t="s">
        <v>177</v>
      </c>
      <c r="B115" s="81" t="s">
        <v>178</v>
      </c>
      <c r="C115" s="57">
        <f>[8]B!$C$2194</f>
        <v>58</v>
      </c>
      <c r="D115" s="57">
        <f>[8]B!I2194</f>
        <v>27</v>
      </c>
      <c r="E115" s="57">
        <f>[8]B!I2194</f>
        <v>27</v>
      </c>
      <c r="F115" s="57">
        <f>[8]B!L2194</f>
        <v>8</v>
      </c>
      <c r="G115" s="118"/>
      <c r="H115" s="82">
        <f>[8]B!AL2194</f>
        <v>7147640</v>
      </c>
    </row>
    <row r="116" spans="1:12" s="106" customFormat="1" ht="15" customHeight="1" x14ac:dyDescent="0.15">
      <c r="A116" s="25" t="s">
        <v>179</v>
      </c>
      <c r="B116" s="81" t="s">
        <v>180</v>
      </c>
      <c r="C116" s="57">
        <f>[8]B!$C$2229</f>
        <v>7</v>
      </c>
      <c r="D116" s="57">
        <f>[8]B!I2229</f>
        <v>6</v>
      </c>
      <c r="E116" s="57">
        <f>[8]B!I2229</f>
        <v>6</v>
      </c>
      <c r="F116" s="57">
        <f>[8]B!L2229</f>
        <v>0</v>
      </c>
      <c r="G116" s="118"/>
      <c r="H116" s="82">
        <f>[8]B!$AL$2229</f>
        <v>1473140</v>
      </c>
    </row>
    <row r="117" spans="1:12" s="106" customFormat="1" ht="15" customHeight="1" x14ac:dyDescent="0.15">
      <c r="A117" s="25" t="s">
        <v>181</v>
      </c>
      <c r="B117" s="81" t="s">
        <v>182</v>
      </c>
      <c r="C117" s="57">
        <f>[8]B!$C$2264</f>
        <v>48</v>
      </c>
      <c r="D117" s="57">
        <f>[8]B!$I$2264</f>
        <v>32</v>
      </c>
      <c r="E117" s="57">
        <f>[8]B!$I$2264</f>
        <v>32</v>
      </c>
      <c r="F117" s="57">
        <f>[8]B!$L$2264</f>
        <v>3</v>
      </c>
      <c r="G117" s="118"/>
      <c r="H117" s="82">
        <f>[8]B!$AL$2264</f>
        <v>6907410</v>
      </c>
    </row>
    <row r="118" spans="1:12" s="119" customFormat="1" ht="15" customHeight="1" x14ac:dyDescent="0.15">
      <c r="A118" s="25" t="s">
        <v>183</v>
      </c>
      <c r="B118" s="81" t="s">
        <v>184</v>
      </c>
      <c r="C118" s="57">
        <f>SUM(C119:C121)</f>
        <v>81</v>
      </c>
      <c r="D118" s="57">
        <f>SUM(D119:D121)</f>
        <v>21</v>
      </c>
      <c r="E118" s="57">
        <f>SUM(E119:E121)</f>
        <v>21</v>
      </c>
      <c r="F118" s="57">
        <f>SUM(F119:F121)</f>
        <v>0</v>
      </c>
      <c r="G118" s="118"/>
      <c r="H118" s="82">
        <f>SUM(H119:H121)</f>
        <v>3059490</v>
      </c>
    </row>
    <row r="119" spans="1:12" s="119" customFormat="1" ht="15" customHeight="1" x14ac:dyDescent="0.15">
      <c r="A119" s="25"/>
      <c r="B119" s="120" t="s">
        <v>185</v>
      </c>
      <c r="C119" s="49"/>
      <c r="D119" s="49"/>
      <c r="E119" s="49"/>
      <c r="F119" s="49"/>
      <c r="G119" s="118"/>
      <c r="H119" s="121"/>
    </row>
    <row r="120" spans="1:12" s="119" customFormat="1" ht="15" customHeight="1" x14ac:dyDescent="0.15">
      <c r="A120" s="25"/>
      <c r="B120" s="120" t="s">
        <v>186</v>
      </c>
      <c r="C120" s="49"/>
      <c r="D120" s="49"/>
      <c r="E120" s="49"/>
      <c r="F120" s="49"/>
      <c r="G120" s="118"/>
      <c r="H120" s="121"/>
    </row>
    <row r="121" spans="1:12" s="119" customFormat="1" ht="15" customHeight="1" x14ac:dyDescent="0.15">
      <c r="A121" s="25"/>
      <c r="B121" s="120" t="s">
        <v>187</v>
      </c>
      <c r="C121" s="57">
        <f>[8]B!C2272</f>
        <v>81</v>
      </c>
      <c r="D121" s="57">
        <f>[8]B!I2272</f>
        <v>21</v>
      </c>
      <c r="E121" s="57">
        <f>[8]B!I2272</f>
        <v>21</v>
      </c>
      <c r="F121" s="57">
        <f>[8]B!L2272</f>
        <v>0</v>
      </c>
      <c r="G121" s="118"/>
      <c r="H121" s="82">
        <f>[8]B!AL2272</f>
        <v>3059490</v>
      </c>
    </row>
    <row r="122" spans="1:12" s="106" customFormat="1" ht="15" customHeight="1" x14ac:dyDescent="0.15">
      <c r="A122" s="25" t="s">
        <v>188</v>
      </c>
      <c r="B122" s="81" t="s">
        <v>189</v>
      </c>
      <c r="C122" s="57">
        <f>[8]B!$C$2505</f>
        <v>94</v>
      </c>
      <c r="D122" s="57">
        <f>[8]B!$I$2505</f>
        <v>71</v>
      </c>
      <c r="E122" s="57">
        <f>[8]B!$I$2505</f>
        <v>71</v>
      </c>
      <c r="F122" s="57">
        <f>[8]B!$L$2505</f>
        <v>9</v>
      </c>
      <c r="G122" s="118"/>
      <c r="H122" s="82">
        <f>[8]B!$AL$2505</f>
        <v>14900910</v>
      </c>
    </row>
    <row r="123" spans="1:12" s="106" customFormat="1" ht="15" customHeight="1" x14ac:dyDescent="0.15">
      <c r="A123" s="38">
        <v>2106</v>
      </c>
      <c r="B123" s="108" t="s">
        <v>190</v>
      </c>
      <c r="C123" s="65">
        <f>[8]B!$C2517</f>
        <v>20</v>
      </c>
      <c r="D123" s="65">
        <f>[8]B!$I2517</f>
        <v>20</v>
      </c>
      <c r="E123" s="65">
        <f>[8]B!$I2517</f>
        <v>20</v>
      </c>
      <c r="F123" s="65">
        <f>[8]B!$L2517</f>
        <v>0</v>
      </c>
      <c r="G123" s="65">
        <f>[8]B!C2517</f>
        <v>20</v>
      </c>
      <c r="H123" s="65">
        <f>+([8]B!$AL2517)*0.75</f>
        <v>1031992.5</v>
      </c>
    </row>
    <row r="124" spans="1:12" s="106" customFormat="1" ht="15" customHeight="1" x14ac:dyDescent="0.15">
      <c r="A124" s="122"/>
      <c r="B124" s="109" t="s">
        <v>191</v>
      </c>
      <c r="C124" s="88">
        <f>SUM(C105:C118)+C122+C123</f>
        <v>846</v>
      </c>
      <c r="D124" s="88">
        <f>SUM(D105:D118)+D122+D123</f>
        <v>642</v>
      </c>
      <c r="E124" s="88">
        <f t="shared" ref="E124:F124" si="1">SUM(E105:E117)+E122+E123</f>
        <v>621</v>
      </c>
      <c r="F124" s="88">
        <f t="shared" si="1"/>
        <v>46</v>
      </c>
      <c r="G124" s="65">
        <f>[8]B!C2517</f>
        <v>20</v>
      </c>
      <c r="H124" s="89">
        <f>SUM(H105:H118)+H122+H123</f>
        <v>115166997.5</v>
      </c>
    </row>
    <row r="125" spans="1:12" s="12" customFormat="1" ht="24.95" customHeight="1" x14ac:dyDescent="0.15">
      <c r="A125" s="868" t="s">
        <v>192</v>
      </c>
      <c r="B125" s="866"/>
      <c r="C125" s="123"/>
      <c r="D125" s="123"/>
      <c r="E125" s="124"/>
      <c r="F125" s="11"/>
      <c r="G125" s="11"/>
      <c r="H125" s="11"/>
      <c r="I125" s="11"/>
      <c r="J125" s="11"/>
      <c r="K125" s="11"/>
      <c r="L125" s="11"/>
    </row>
    <row r="126" spans="1:12" s="3" customFormat="1" ht="35.1" customHeight="1" x14ac:dyDescent="0.15">
      <c r="A126" s="13" t="s">
        <v>5</v>
      </c>
      <c r="B126" s="13" t="s">
        <v>6</v>
      </c>
      <c r="C126" s="73" t="s">
        <v>7</v>
      </c>
      <c r="D126" s="73" t="s">
        <v>8</v>
      </c>
      <c r="E126" s="73" t="s">
        <v>9</v>
      </c>
      <c r="F126" s="7"/>
      <c r="G126" s="7"/>
      <c r="H126" s="7"/>
      <c r="I126" s="7"/>
      <c r="J126" s="7"/>
      <c r="K126" s="7"/>
      <c r="L126" s="7"/>
    </row>
    <row r="127" spans="1:12" s="3" customFormat="1" ht="20.100000000000001" customHeight="1" x14ac:dyDescent="0.15">
      <c r="A127" s="13"/>
      <c r="B127" s="125" t="s">
        <v>193</v>
      </c>
      <c r="C127" s="41"/>
      <c r="D127" s="41"/>
      <c r="E127" s="75"/>
      <c r="F127" s="7"/>
      <c r="G127" s="7"/>
      <c r="H127" s="7"/>
      <c r="I127" s="7"/>
      <c r="J127" s="7"/>
      <c r="K127" s="7"/>
      <c r="L127" s="7"/>
    </row>
    <row r="128" spans="1:12" s="3" customFormat="1" ht="24" customHeight="1" x14ac:dyDescent="0.15">
      <c r="A128" s="20" t="s">
        <v>194</v>
      </c>
      <c r="B128" s="78" t="s">
        <v>195</v>
      </c>
      <c r="C128" s="126">
        <f>[8]B!$C$115</f>
        <v>4663</v>
      </c>
      <c r="D128" s="126">
        <f>[8]B!$E$115</f>
        <v>4364</v>
      </c>
      <c r="E128" s="127">
        <f>[8]B!$AL$115</f>
        <v>162820840</v>
      </c>
      <c r="F128" s="7"/>
      <c r="G128" s="7"/>
      <c r="H128" s="7"/>
      <c r="I128" s="7"/>
      <c r="J128" s="7"/>
      <c r="K128" s="7"/>
      <c r="L128" s="7"/>
    </row>
    <row r="129" spans="1:12" s="3" customFormat="1" ht="24" customHeight="1" x14ac:dyDescent="0.15">
      <c r="A129" s="25" t="s">
        <v>196</v>
      </c>
      <c r="B129" s="81" t="s">
        <v>197</v>
      </c>
      <c r="C129" s="128">
        <f>[8]B!$C$116</f>
        <v>0</v>
      </c>
      <c r="D129" s="128">
        <f>[8]B!$E$116</f>
        <v>0</v>
      </c>
      <c r="E129" s="129">
        <f>[8]B!$AL$116</f>
        <v>0</v>
      </c>
      <c r="F129" s="7"/>
      <c r="G129" s="7"/>
      <c r="H129" s="7"/>
      <c r="I129" s="7"/>
      <c r="J129" s="7"/>
      <c r="K129" s="7"/>
      <c r="L129" s="7"/>
    </row>
    <row r="130" spans="1:12" s="3" customFormat="1" ht="24" customHeight="1" x14ac:dyDescent="0.15">
      <c r="A130" s="25" t="s">
        <v>198</v>
      </c>
      <c r="B130" s="81" t="s">
        <v>199</v>
      </c>
      <c r="C130" s="128">
        <f>[8]B!$C$117</f>
        <v>0</v>
      </c>
      <c r="D130" s="128">
        <f>[8]B!$E$117</f>
        <v>0</v>
      </c>
      <c r="E130" s="129">
        <f>[8]B!$AL$117</f>
        <v>0</v>
      </c>
      <c r="F130" s="7"/>
      <c r="G130" s="7"/>
      <c r="H130" s="7"/>
      <c r="I130" s="7"/>
      <c r="J130" s="7"/>
      <c r="K130" s="7"/>
      <c r="L130" s="7"/>
    </row>
    <row r="131" spans="1:12" s="3" customFormat="1" ht="15" customHeight="1" x14ac:dyDescent="0.15">
      <c r="A131" s="25" t="s">
        <v>200</v>
      </c>
      <c r="B131" s="81" t="s">
        <v>201</v>
      </c>
      <c r="C131" s="128">
        <f>[8]B!$C$118</f>
        <v>180</v>
      </c>
      <c r="D131" s="128">
        <f>[8]B!$E$118</f>
        <v>180</v>
      </c>
      <c r="E131" s="129">
        <f>[8]B!$AL$118</f>
        <v>27919800</v>
      </c>
      <c r="F131" s="7"/>
      <c r="G131" s="7"/>
      <c r="H131" s="7"/>
      <c r="I131" s="7"/>
      <c r="J131" s="7"/>
      <c r="K131" s="7"/>
      <c r="L131" s="7"/>
    </row>
    <row r="132" spans="1:12" s="3" customFormat="1" ht="15" customHeight="1" x14ac:dyDescent="0.15">
      <c r="A132" s="25" t="s">
        <v>202</v>
      </c>
      <c r="B132" s="81" t="s">
        <v>203</v>
      </c>
      <c r="C132" s="128">
        <f>[8]B!$C$119</f>
        <v>0</v>
      </c>
      <c r="D132" s="128">
        <f>[8]B!$E$119</f>
        <v>0</v>
      </c>
      <c r="E132" s="129">
        <f>[8]B!$AL$119</f>
        <v>0</v>
      </c>
      <c r="F132" s="7"/>
      <c r="G132" s="7"/>
      <c r="H132" s="7"/>
      <c r="I132" s="7"/>
      <c r="J132" s="7"/>
      <c r="K132" s="7"/>
      <c r="L132" s="7"/>
    </row>
    <row r="133" spans="1:12" s="3" customFormat="1" ht="15" customHeight="1" x14ac:dyDescent="0.15">
      <c r="A133" s="25" t="s">
        <v>204</v>
      </c>
      <c r="B133" s="81" t="s">
        <v>205</v>
      </c>
      <c r="C133" s="128">
        <f>[8]B!$C$120</f>
        <v>0</v>
      </c>
      <c r="D133" s="128">
        <f>[8]B!$E$120</f>
        <v>0</v>
      </c>
      <c r="E133" s="129">
        <f>[8]B!$AL$120</f>
        <v>0</v>
      </c>
      <c r="F133" s="7"/>
      <c r="G133" s="7"/>
      <c r="H133" s="7"/>
      <c r="I133" s="7"/>
      <c r="J133" s="7"/>
      <c r="K133" s="7"/>
      <c r="L133" s="7"/>
    </row>
    <row r="134" spans="1:12" s="3" customFormat="1" ht="15" customHeight="1" x14ac:dyDescent="0.15">
      <c r="A134" s="25" t="s">
        <v>206</v>
      </c>
      <c r="B134" s="81" t="s">
        <v>207</v>
      </c>
      <c r="C134" s="128">
        <f>[8]B!$C$121</f>
        <v>163</v>
      </c>
      <c r="D134" s="128">
        <f>[8]B!$E$121</f>
        <v>163</v>
      </c>
      <c r="E134" s="129">
        <f>[8]B!$AL$121</f>
        <v>12211960</v>
      </c>
      <c r="F134" s="7"/>
      <c r="G134" s="7"/>
      <c r="H134" s="7"/>
      <c r="I134" s="7"/>
      <c r="J134" s="7"/>
      <c r="K134" s="7"/>
      <c r="L134" s="7"/>
    </row>
    <row r="135" spans="1:12" s="3" customFormat="1" ht="15" customHeight="1" x14ac:dyDescent="0.15">
      <c r="A135" s="25" t="s">
        <v>208</v>
      </c>
      <c r="B135" s="81" t="s">
        <v>209</v>
      </c>
      <c r="C135" s="128">
        <f>[8]B!$C$122</f>
        <v>78</v>
      </c>
      <c r="D135" s="128">
        <f>[8]B!$E$122</f>
        <v>74</v>
      </c>
      <c r="E135" s="129">
        <f>[8]B!$AL$122</f>
        <v>5544080</v>
      </c>
      <c r="F135" s="7"/>
      <c r="G135" s="7"/>
      <c r="H135" s="7"/>
      <c r="I135" s="7"/>
      <c r="J135" s="7"/>
      <c r="K135" s="7"/>
      <c r="L135" s="7"/>
    </row>
    <row r="136" spans="1:12" s="3" customFormat="1" ht="15" customHeight="1" x14ac:dyDescent="0.15">
      <c r="A136" s="25" t="s">
        <v>210</v>
      </c>
      <c r="B136" s="81" t="s">
        <v>211</v>
      </c>
      <c r="C136" s="128">
        <f>[8]B!$C$123</f>
        <v>0</v>
      </c>
      <c r="D136" s="128">
        <f>[8]B!$E$123</f>
        <v>0</v>
      </c>
      <c r="E136" s="129">
        <f>[8]B!$AL$123</f>
        <v>0</v>
      </c>
      <c r="F136" s="7"/>
      <c r="G136" s="7"/>
      <c r="H136" s="7"/>
      <c r="I136" s="7"/>
      <c r="J136" s="7"/>
      <c r="K136" s="7"/>
      <c r="L136" s="7"/>
    </row>
    <row r="137" spans="1:12" s="3" customFormat="1" ht="15" customHeight="1" x14ac:dyDescent="0.15">
      <c r="A137" s="25" t="s">
        <v>212</v>
      </c>
      <c r="B137" s="81" t="s">
        <v>213</v>
      </c>
      <c r="C137" s="128">
        <f>[8]B!$C$124</f>
        <v>134</v>
      </c>
      <c r="D137" s="128">
        <f>[8]B!$E$124</f>
        <v>134</v>
      </c>
      <c r="E137" s="129">
        <f>[8]B!$AL$124</f>
        <v>9006140</v>
      </c>
      <c r="F137" s="7"/>
      <c r="G137" s="7"/>
      <c r="H137" s="7"/>
      <c r="I137" s="7"/>
      <c r="J137" s="7"/>
      <c r="K137" s="7"/>
      <c r="L137" s="7"/>
    </row>
    <row r="138" spans="1:12" s="3" customFormat="1" ht="15" customHeight="1" x14ac:dyDescent="0.15">
      <c r="A138" s="25" t="s">
        <v>214</v>
      </c>
      <c r="B138" s="81" t="s">
        <v>215</v>
      </c>
      <c r="C138" s="128">
        <f>[8]B!$C$125</f>
        <v>0</v>
      </c>
      <c r="D138" s="128">
        <f>[8]B!$E$125</f>
        <v>0</v>
      </c>
      <c r="E138" s="129">
        <f>[8]B!$AL$125</f>
        <v>0</v>
      </c>
      <c r="F138" s="7"/>
      <c r="G138" s="7"/>
      <c r="H138" s="7"/>
      <c r="I138" s="7"/>
      <c r="J138" s="7"/>
      <c r="K138" s="7"/>
      <c r="L138" s="7"/>
    </row>
    <row r="139" spans="1:12" s="3" customFormat="1" ht="15" customHeight="1" x14ac:dyDescent="0.15">
      <c r="A139" s="25" t="s">
        <v>216</v>
      </c>
      <c r="B139" s="81" t="s">
        <v>217</v>
      </c>
      <c r="C139" s="128">
        <f>[8]B!$C$126</f>
        <v>0</v>
      </c>
      <c r="D139" s="128">
        <f>[8]B!$E$126</f>
        <v>0</v>
      </c>
      <c r="E139" s="129">
        <f>[8]B!$AL$126</f>
        <v>0</v>
      </c>
      <c r="F139" s="7"/>
      <c r="G139" s="7"/>
      <c r="H139" s="7"/>
      <c r="I139" s="7"/>
      <c r="J139" s="7"/>
      <c r="K139" s="7"/>
      <c r="L139" s="7"/>
    </row>
    <row r="140" spans="1:12" s="3" customFormat="1" ht="15" customHeight="1" x14ac:dyDescent="0.15">
      <c r="A140" s="38" t="s">
        <v>218</v>
      </c>
      <c r="B140" s="108" t="s">
        <v>219</v>
      </c>
      <c r="C140" s="130">
        <f>[8]B!$C$127</f>
        <v>0</v>
      </c>
      <c r="D140" s="130">
        <f>[8]B!$E$127</f>
        <v>0</v>
      </c>
      <c r="E140" s="131">
        <f>[8]B!$AL$127</f>
        <v>0</v>
      </c>
      <c r="F140" s="7"/>
      <c r="G140" s="7"/>
      <c r="H140" s="7"/>
      <c r="I140" s="7"/>
      <c r="J140" s="7"/>
      <c r="K140" s="7"/>
      <c r="L140" s="7"/>
    </row>
    <row r="141" spans="1:12" s="3" customFormat="1" ht="20.100000000000001" customHeight="1" x14ac:dyDescent="0.15">
      <c r="A141" s="122"/>
      <c r="B141" s="109" t="s">
        <v>220</v>
      </c>
      <c r="C141" s="132">
        <f>SUM(C128:C140)</f>
        <v>5218</v>
      </c>
      <c r="D141" s="132">
        <f>SUM(D128:D140)</f>
        <v>4915</v>
      </c>
      <c r="E141" s="89">
        <f>SUM(E128:E140)</f>
        <v>217502820</v>
      </c>
      <c r="F141" s="7"/>
      <c r="G141" s="7"/>
      <c r="H141" s="7"/>
      <c r="I141" s="7"/>
      <c r="J141" s="7"/>
      <c r="K141" s="7"/>
      <c r="L141" s="7"/>
    </row>
    <row r="142" spans="1:12" s="3" customFormat="1" ht="20.100000000000001" customHeight="1" x14ac:dyDescent="0.15">
      <c r="A142" s="122"/>
      <c r="B142" s="133" t="s">
        <v>221</v>
      </c>
      <c r="C142" s="132">
        <f>SUM(C143:C152)</f>
        <v>65</v>
      </c>
      <c r="D142" s="132">
        <f>SUM(D143:D152)</f>
        <v>65</v>
      </c>
      <c r="E142" s="89">
        <f>SUM(E143:E152)</f>
        <v>359450</v>
      </c>
      <c r="F142" s="7"/>
      <c r="G142" s="7"/>
      <c r="H142" s="7"/>
      <c r="I142" s="7"/>
      <c r="J142" s="7"/>
      <c r="K142" s="7"/>
      <c r="L142" s="7"/>
    </row>
    <row r="143" spans="1:12" s="3" customFormat="1" ht="15" customHeight="1" x14ac:dyDescent="0.15">
      <c r="A143" s="20" t="s">
        <v>222</v>
      </c>
      <c r="B143" s="78" t="s">
        <v>223</v>
      </c>
      <c r="C143" s="134">
        <f>[8]B!$C$130</f>
        <v>0</v>
      </c>
      <c r="D143" s="134">
        <f>[8]B!$E$130</f>
        <v>0</v>
      </c>
      <c r="E143" s="127">
        <f>[8]B!$AL$130</f>
        <v>0</v>
      </c>
      <c r="F143" s="7"/>
      <c r="G143" s="7"/>
      <c r="H143" s="7"/>
      <c r="I143" s="7"/>
      <c r="J143" s="7"/>
      <c r="K143" s="7"/>
      <c r="L143" s="7"/>
    </row>
    <row r="144" spans="1:12" s="3" customFormat="1" ht="15" customHeight="1" x14ac:dyDescent="0.15">
      <c r="A144" s="25" t="s">
        <v>224</v>
      </c>
      <c r="B144" s="81" t="s">
        <v>225</v>
      </c>
      <c r="C144" s="135">
        <f>[8]B!$C$131</f>
        <v>0</v>
      </c>
      <c r="D144" s="135">
        <f>[8]B!$E$131</f>
        <v>0</v>
      </c>
      <c r="E144" s="129">
        <f>[8]B!$AL$131</f>
        <v>0</v>
      </c>
      <c r="F144" s="7"/>
      <c r="G144" s="7"/>
      <c r="H144" s="7"/>
      <c r="I144" s="7"/>
      <c r="J144" s="7"/>
      <c r="K144" s="7"/>
      <c r="L144" s="7"/>
    </row>
    <row r="145" spans="1:12" s="3" customFormat="1" ht="15" customHeight="1" x14ac:dyDescent="0.15">
      <c r="A145" s="25" t="s">
        <v>226</v>
      </c>
      <c r="B145" s="81" t="s">
        <v>227</v>
      </c>
      <c r="C145" s="135">
        <f>[8]B!$C$132</f>
        <v>0</v>
      </c>
      <c r="D145" s="135">
        <f>[8]B!$E$132</f>
        <v>0</v>
      </c>
      <c r="E145" s="129">
        <f>[8]B!$AL$132</f>
        <v>0</v>
      </c>
      <c r="F145" s="7"/>
      <c r="G145" s="7"/>
      <c r="H145" s="7"/>
      <c r="I145" s="7"/>
      <c r="J145" s="7"/>
      <c r="K145" s="7"/>
      <c r="L145" s="7"/>
    </row>
    <row r="146" spans="1:12" s="3" customFormat="1" ht="15" customHeight="1" x14ac:dyDescent="0.15">
      <c r="A146" s="25" t="s">
        <v>228</v>
      </c>
      <c r="B146" s="81" t="s">
        <v>229</v>
      </c>
      <c r="C146" s="135">
        <f>[8]B!$C$133</f>
        <v>65</v>
      </c>
      <c r="D146" s="135">
        <f>[8]B!$E$133</f>
        <v>65</v>
      </c>
      <c r="E146" s="129">
        <f>[8]B!$AL$133</f>
        <v>359450</v>
      </c>
      <c r="F146" s="7"/>
      <c r="G146" s="7"/>
      <c r="H146" s="7"/>
      <c r="I146" s="7"/>
      <c r="J146" s="7"/>
      <c r="K146" s="7"/>
      <c r="L146" s="7"/>
    </row>
    <row r="147" spans="1:12" s="3" customFormat="1" ht="15" customHeight="1" x14ac:dyDescent="0.15">
      <c r="A147" s="25" t="s">
        <v>230</v>
      </c>
      <c r="B147" s="81" t="s">
        <v>231</v>
      </c>
      <c r="C147" s="135">
        <f>[8]B!$C$134</f>
        <v>0</v>
      </c>
      <c r="D147" s="135">
        <f>[8]B!$E$134</f>
        <v>0</v>
      </c>
      <c r="E147" s="129">
        <f>[8]B!$AL$134</f>
        <v>0</v>
      </c>
      <c r="F147" s="7"/>
      <c r="G147" s="7"/>
      <c r="H147" s="7"/>
      <c r="I147" s="7"/>
      <c r="J147" s="7"/>
      <c r="K147" s="7"/>
      <c r="L147" s="7"/>
    </row>
    <row r="148" spans="1:12" s="3" customFormat="1" ht="15" customHeight="1" x14ac:dyDescent="0.15">
      <c r="A148" s="25" t="s">
        <v>232</v>
      </c>
      <c r="B148" s="81" t="s">
        <v>233</v>
      </c>
      <c r="C148" s="135">
        <f>[8]B!$C$135</f>
        <v>0</v>
      </c>
      <c r="D148" s="135">
        <f>[8]B!$E$135</f>
        <v>0</v>
      </c>
      <c r="E148" s="129">
        <f>[8]B!$AL$135</f>
        <v>0</v>
      </c>
      <c r="F148" s="7"/>
      <c r="G148" s="7"/>
      <c r="H148" s="7"/>
      <c r="I148" s="7"/>
      <c r="J148" s="7"/>
      <c r="K148" s="7"/>
      <c r="L148" s="7"/>
    </row>
    <row r="149" spans="1:12" s="3" customFormat="1" ht="15" customHeight="1" x14ac:dyDescent="0.15">
      <c r="A149" s="25" t="s">
        <v>234</v>
      </c>
      <c r="B149" s="81" t="s">
        <v>235</v>
      </c>
      <c r="C149" s="135">
        <f>[8]B!$C$136</f>
        <v>0</v>
      </c>
      <c r="D149" s="135">
        <f>[8]B!$E$136</f>
        <v>0</v>
      </c>
      <c r="E149" s="129">
        <f>[8]B!$AL$136</f>
        <v>0</v>
      </c>
      <c r="F149" s="7"/>
      <c r="G149" s="7"/>
      <c r="H149" s="7"/>
      <c r="I149" s="7"/>
      <c r="J149" s="7"/>
      <c r="K149" s="7"/>
      <c r="L149" s="7"/>
    </row>
    <row r="150" spans="1:12" s="3" customFormat="1" ht="15" customHeight="1" x14ac:dyDescent="0.15">
      <c r="A150" s="25" t="s">
        <v>236</v>
      </c>
      <c r="B150" s="81" t="s">
        <v>237</v>
      </c>
      <c r="C150" s="135">
        <f>[8]B!$C$137</f>
        <v>0</v>
      </c>
      <c r="D150" s="135">
        <f>[8]B!$E$137</f>
        <v>0</v>
      </c>
      <c r="E150" s="129">
        <f>[8]B!$AL$137</f>
        <v>0</v>
      </c>
      <c r="F150" s="7"/>
      <c r="G150" s="7"/>
      <c r="H150" s="7"/>
      <c r="I150" s="7"/>
      <c r="J150" s="7"/>
      <c r="K150" s="7"/>
      <c r="L150" s="7"/>
    </row>
    <row r="151" spans="1:12" s="3" customFormat="1" ht="14.1" customHeight="1" x14ac:dyDescent="0.15">
      <c r="A151" s="25" t="s">
        <v>238</v>
      </c>
      <c r="B151" s="81" t="s">
        <v>239</v>
      </c>
      <c r="C151" s="135">
        <f>[8]B!$C$138</f>
        <v>0</v>
      </c>
      <c r="D151" s="135">
        <f>[8]B!$E$138</f>
        <v>0</v>
      </c>
      <c r="E151" s="129">
        <f>[8]B!$AL$138</f>
        <v>0</v>
      </c>
      <c r="F151" s="7"/>
      <c r="G151" s="7"/>
      <c r="H151" s="7"/>
      <c r="I151" s="7"/>
      <c r="J151" s="7"/>
      <c r="K151" s="7"/>
      <c r="L151" s="7"/>
    </row>
    <row r="152" spans="1:12" s="3" customFormat="1" ht="15" customHeight="1" x14ac:dyDescent="0.15">
      <c r="A152" s="38" t="s">
        <v>240</v>
      </c>
      <c r="B152" s="108" t="s">
        <v>241</v>
      </c>
      <c r="C152" s="136">
        <f>[8]B!$C$139</f>
        <v>0</v>
      </c>
      <c r="D152" s="136">
        <f>[8]B!$E$139</f>
        <v>0</v>
      </c>
      <c r="E152" s="131">
        <f>[8]B!$AL$139</f>
        <v>0</v>
      </c>
      <c r="F152" s="7"/>
      <c r="G152" s="7"/>
      <c r="H152" s="7"/>
      <c r="I152" s="7"/>
      <c r="J152" s="7"/>
      <c r="K152" s="7"/>
      <c r="L152" s="7"/>
    </row>
    <row r="153" spans="1:12" s="3" customFormat="1" ht="15" customHeight="1" x14ac:dyDescent="0.15">
      <c r="A153" s="137"/>
      <c r="B153" s="138" t="s">
        <v>242</v>
      </c>
      <c r="C153" s="139">
        <f>SUM(C154:C158)</f>
        <v>0</v>
      </c>
      <c r="D153" s="139"/>
      <c r="E153" s="140"/>
      <c r="F153" s="7"/>
      <c r="G153" s="7"/>
      <c r="H153" s="7"/>
      <c r="I153" s="7"/>
      <c r="J153" s="7"/>
      <c r="K153" s="7"/>
      <c r="L153" s="7"/>
    </row>
    <row r="154" spans="1:12" s="3" customFormat="1" ht="14.1" customHeight="1" x14ac:dyDescent="0.15">
      <c r="A154" s="38">
        <v>203211</v>
      </c>
      <c r="B154" s="108" t="s">
        <v>243</v>
      </c>
      <c r="C154" s="135">
        <f>[8]B!$C$141</f>
        <v>0</v>
      </c>
      <c r="D154" s="141"/>
      <c r="E154" s="142"/>
      <c r="F154" s="7"/>
      <c r="G154" s="7"/>
      <c r="H154" s="7"/>
      <c r="I154" s="7"/>
      <c r="J154" s="7"/>
      <c r="K154" s="7"/>
      <c r="L154" s="7"/>
    </row>
    <row r="155" spans="1:12" s="3" customFormat="1" ht="23.25" customHeight="1" x14ac:dyDescent="0.15">
      <c r="A155" s="143" t="s">
        <v>244</v>
      </c>
      <c r="B155" s="144" t="s">
        <v>245</v>
      </c>
      <c r="C155" s="135">
        <f>[8]B!C142</f>
        <v>0</v>
      </c>
      <c r="D155" s="145"/>
      <c r="E155" s="146"/>
      <c r="F155" s="7"/>
      <c r="G155" s="7"/>
      <c r="H155" s="7"/>
      <c r="I155" s="7"/>
      <c r="J155" s="7"/>
      <c r="K155" s="7"/>
      <c r="L155" s="7"/>
    </row>
    <row r="156" spans="1:12" s="3" customFormat="1" ht="14.1" customHeight="1" x14ac:dyDescent="0.15">
      <c r="A156" s="143" t="s">
        <v>246</v>
      </c>
      <c r="B156" s="144" t="s">
        <v>247</v>
      </c>
      <c r="C156" s="135">
        <f>[8]B!C143</f>
        <v>0</v>
      </c>
      <c r="D156" s="145"/>
      <c r="E156" s="146"/>
      <c r="F156" s="7"/>
      <c r="G156" s="7"/>
      <c r="H156" s="7"/>
      <c r="I156" s="7"/>
      <c r="J156" s="7"/>
      <c r="K156" s="7"/>
      <c r="L156" s="7"/>
    </row>
    <row r="157" spans="1:12" s="3" customFormat="1" ht="14.1" customHeight="1" x14ac:dyDescent="0.15">
      <c r="A157" s="143" t="s">
        <v>248</v>
      </c>
      <c r="B157" s="144" t="s">
        <v>249</v>
      </c>
      <c r="C157" s="135">
        <f>[8]B!C144</f>
        <v>0</v>
      </c>
      <c r="D157" s="145"/>
      <c r="E157" s="146"/>
      <c r="F157" s="7"/>
      <c r="G157" s="7"/>
      <c r="H157" s="7"/>
      <c r="I157" s="7"/>
      <c r="J157" s="7"/>
      <c r="K157" s="7"/>
      <c r="L157" s="7"/>
    </row>
    <row r="158" spans="1:12" s="3" customFormat="1" ht="24" customHeight="1" x14ac:dyDescent="0.15">
      <c r="A158" s="143" t="s">
        <v>250</v>
      </c>
      <c r="B158" s="144" t="s">
        <v>251</v>
      </c>
      <c r="C158" s="135">
        <f>[8]B!C145</f>
        <v>0</v>
      </c>
      <c r="D158" s="145"/>
      <c r="E158" s="146"/>
      <c r="F158" s="7"/>
      <c r="G158" s="7"/>
      <c r="H158" s="7"/>
      <c r="I158" s="7"/>
      <c r="J158" s="7"/>
      <c r="K158" s="7"/>
      <c r="L158" s="7"/>
    </row>
    <row r="159" spans="1:12" s="3" customFormat="1" ht="15" customHeight="1" x14ac:dyDescent="0.15">
      <c r="A159" s="122"/>
      <c r="B159" s="147" t="s">
        <v>252</v>
      </c>
      <c r="C159" s="148">
        <f>(C141+C142+C153)</f>
        <v>5283</v>
      </c>
      <c r="D159" s="148">
        <f>(D141+D142)</f>
        <v>4980</v>
      </c>
      <c r="E159" s="89">
        <f>(E141+E142)</f>
        <v>217862270</v>
      </c>
      <c r="F159" s="7"/>
      <c r="G159" s="7"/>
      <c r="H159" s="7"/>
      <c r="I159" s="7"/>
      <c r="J159" s="7"/>
      <c r="K159" s="7"/>
      <c r="L159" s="7"/>
    </row>
    <row r="160" spans="1:12" s="12" customFormat="1" ht="24.95" customHeight="1" x14ac:dyDescent="0.15">
      <c r="A160" s="112" t="s">
        <v>253</v>
      </c>
      <c r="B160" s="149"/>
      <c r="C160" s="123"/>
      <c r="D160" s="123"/>
      <c r="E160" s="124"/>
      <c r="F160" s="11"/>
      <c r="G160" s="11"/>
      <c r="H160" s="11"/>
      <c r="I160" s="11"/>
      <c r="J160" s="11"/>
      <c r="K160" s="11"/>
      <c r="L160" s="11"/>
    </row>
    <row r="161" spans="1:14" s="3" customFormat="1" ht="35.1" customHeight="1" x14ac:dyDescent="0.15">
      <c r="A161" s="13" t="s">
        <v>5</v>
      </c>
      <c r="B161" s="13" t="s">
        <v>6</v>
      </c>
      <c r="C161" s="73" t="s">
        <v>7</v>
      </c>
      <c r="D161" s="73" t="s">
        <v>8</v>
      </c>
      <c r="E161" s="73" t="s">
        <v>9</v>
      </c>
      <c r="F161" s="7"/>
      <c r="G161" s="7"/>
      <c r="H161" s="7"/>
      <c r="I161" s="7"/>
      <c r="J161" s="7"/>
      <c r="K161" s="7"/>
      <c r="L161" s="7"/>
    </row>
    <row r="162" spans="1:14" s="3" customFormat="1" ht="15" customHeight="1" x14ac:dyDescent="0.15">
      <c r="A162" s="20" t="s">
        <v>254</v>
      </c>
      <c r="B162" s="78" t="s">
        <v>255</v>
      </c>
      <c r="C162" s="150">
        <f>[8]B!$C$61</f>
        <v>198</v>
      </c>
      <c r="D162" s="150">
        <f>[8]B!$E$61</f>
        <v>198</v>
      </c>
      <c r="E162" s="129">
        <f>[8]B!$AL$61</f>
        <v>168300</v>
      </c>
      <c r="F162" s="7"/>
      <c r="G162" s="7"/>
      <c r="H162" s="7"/>
      <c r="I162" s="7"/>
      <c r="J162" s="7"/>
      <c r="K162" s="7"/>
      <c r="L162" s="7"/>
    </row>
    <row r="163" spans="1:14" s="3" customFormat="1" ht="15" customHeight="1" x14ac:dyDescent="0.15">
      <c r="A163" s="38" t="s">
        <v>256</v>
      </c>
      <c r="B163" s="108" t="s">
        <v>257</v>
      </c>
      <c r="C163" s="65">
        <f>SUM([8]B!$C$62+[8]B!$C$63)</f>
        <v>0</v>
      </c>
      <c r="D163" s="151">
        <f>SUM([8]B!$E$62+[8]B!$E$63)</f>
        <v>0</v>
      </c>
      <c r="E163" s="129">
        <f>SUM([8]B!$AL$62+[8]B!$AL$63)</f>
        <v>0</v>
      </c>
      <c r="F163" s="7"/>
      <c r="G163" s="7"/>
      <c r="H163" s="7"/>
      <c r="I163" s="7"/>
      <c r="J163" s="7"/>
      <c r="K163" s="7"/>
      <c r="L163" s="7"/>
    </row>
    <row r="164" spans="1:14" s="3" customFormat="1" ht="15" customHeight="1" x14ac:dyDescent="0.15">
      <c r="A164" s="152"/>
      <c r="B164" s="153" t="s">
        <v>258</v>
      </c>
      <c r="C164" s="154">
        <f>SUM(C162:C163)</f>
        <v>198</v>
      </c>
      <c r="D164" s="154">
        <f>SUM(D162:D163)</f>
        <v>198</v>
      </c>
      <c r="E164" s="155">
        <f>SUM(E162:E163)</f>
        <v>168300</v>
      </c>
      <c r="F164" s="7"/>
      <c r="G164" s="7"/>
      <c r="H164" s="7"/>
      <c r="I164" s="7"/>
      <c r="J164" s="7"/>
      <c r="K164" s="7"/>
      <c r="L164" s="7"/>
    </row>
    <row r="165" spans="1:14" s="3" customFormat="1" ht="24.95" customHeight="1" x14ac:dyDescent="0.15">
      <c r="A165" s="112" t="s">
        <v>259</v>
      </c>
      <c r="B165" s="156"/>
      <c r="C165" s="157"/>
      <c r="D165" s="157"/>
      <c r="E165" s="158"/>
      <c r="F165" s="7"/>
      <c r="G165" s="7"/>
      <c r="H165" s="7"/>
      <c r="I165" s="7"/>
      <c r="J165" s="7"/>
      <c r="K165" s="7"/>
      <c r="L165" s="7"/>
      <c r="M165" s="7"/>
      <c r="N165" s="7"/>
    </row>
    <row r="166" spans="1:14" s="3" customFormat="1" ht="35.1" customHeight="1" x14ac:dyDescent="0.15">
      <c r="A166" s="13" t="s">
        <v>5</v>
      </c>
      <c r="B166" s="13" t="s">
        <v>6</v>
      </c>
      <c r="C166" s="73" t="s">
        <v>7</v>
      </c>
      <c r="D166" s="159" t="s">
        <v>8</v>
      </c>
      <c r="E166" s="73" t="s">
        <v>9</v>
      </c>
      <c r="F166" s="7"/>
      <c r="G166" s="7"/>
      <c r="H166" s="7"/>
      <c r="I166" s="7"/>
      <c r="J166" s="7"/>
      <c r="K166" s="7"/>
      <c r="L166" s="7"/>
      <c r="M166" s="7"/>
      <c r="N166" s="7"/>
    </row>
    <row r="167" spans="1:14" s="3" customFormat="1" ht="15" customHeight="1" x14ac:dyDescent="0.15">
      <c r="A167" s="20">
        <v>1101004</v>
      </c>
      <c r="B167" s="78" t="s">
        <v>260</v>
      </c>
      <c r="C167" s="160">
        <f>[8]B!$C$993</f>
        <v>19</v>
      </c>
      <c r="D167" s="160">
        <f>[8]B!$E$993</f>
        <v>19</v>
      </c>
      <c r="E167" s="129">
        <f>[8]B!$AL$993</f>
        <v>306280</v>
      </c>
      <c r="F167" s="7"/>
      <c r="G167" s="7"/>
      <c r="H167" s="7"/>
      <c r="I167" s="7"/>
      <c r="J167" s="7"/>
      <c r="K167" s="7"/>
      <c r="L167" s="7"/>
      <c r="M167" s="7"/>
      <c r="N167" s="7"/>
    </row>
    <row r="168" spans="1:14" s="3" customFormat="1" ht="15" customHeight="1" x14ac:dyDescent="0.15">
      <c r="A168" s="25">
        <v>1101006</v>
      </c>
      <c r="B168" s="81" t="s">
        <v>261</v>
      </c>
      <c r="C168" s="161">
        <f>[8]B!$C$994</f>
        <v>0</v>
      </c>
      <c r="D168" s="161">
        <f>[8]B!$E$994</f>
        <v>0</v>
      </c>
      <c r="E168" s="129">
        <f>[8]B!$AL$994</f>
        <v>0</v>
      </c>
      <c r="F168" s="7"/>
      <c r="G168" s="7"/>
      <c r="H168" s="7"/>
      <c r="I168" s="7"/>
      <c r="J168" s="7"/>
      <c r="K168" s="7"/>
      <c r="L168" s="7"/>
      <c r="M168" s="7"/>
      <c r="N168" s="7"/>
    </row>
    <row r="169" spans="1:14" s="3" customFormat="1" ht="15" customHeight="1" x14ac:dyDescent="0.15">
      <c r="A169" s="25" t="s">
        <v>262</v>
      </c>
      <c r="B169" s="81" t="s">
        <v>263</v>
      </c>
      <c r="C169" s="161">
        <f>[8]B!$C$1693</f>
        <v>750</v>
      </c>
      <c r="D169" s="161">
        <f>[8]B!$E$1693</f>
        <v>735</v>
      </c>
      <c r="E169" s="129">
        <f>[8]B!$AL$1693</f>
        <v>4057200</v>
      </c>
      <c r="F169" s="7"/>
      <c r="G169" s="7"/>
      <c r="H169" s="7"/>
      <c r="I169" s="7"/>
      <c r="J169" s="7"/>
      <c r="K169" s="7"/>
      <c r="L169" s="7"/>
      <c r="M169" s="7"/>
      <c r="N169" s="7"/>
    </row>
    <row r="170" spans="1:14" s="3" customFormat="1" ht="24" customHeight="1" x14ac:dyDescent="0.15">
      <c r="A170" s="25" t="s">
        <v>264</v>
      </c>
      <c r="B170" s="81" t="s">
        <v>265</v>
      </c>
      <c r="C170" s="161">
        <f>[8]B!$C$1694</f>
        <v>12</v>
      </c>
      <c r="D170" s="161">
        <f>[8]B!$E$1694</f>
        <v>12</v>
      </c>
      <c r="E170" s="129">
        <f>[8]B!$AL$1694</f>
        <v>186600</v>
      </c>
      <c r="F170" s="7"/>
      <c r="G170" s="7"/>
      <c r="H170" s="7"/>
      <c r="I170" s="7"/>
      <c r="J170" s="7"/>
      <c r="K170" s="7"/>
      <c r="L170" s="7"/>
      <c r="M170" s="7"/>
      <c r="N170" s="7"/>
    </row>
    <row r="171" spans="1:14" s="3" customFormat="1" ht="24" customHeight="1" x14ac:dyDescent="0.15">
      <c r="A171" s="25" t="s">
        <v>266</v>
      </c>
      <c r="B171" s="81" t="s">
        <v>267</v>
      </c>
      <c r="C171" s="161">
        <f>[8]B!$C$1695</f>
        <v>12</v>
      </c>
      <c r="D171" s="161">
        <f>[8]B!$E$1695</f>
        <v>12</v>
      </c>
      <c r="E171" s="129">
        <f>[8]B!$AL$1695</f>
        <v>316560</v>
      </c>
      <c r="F171" s="7"/>
      <c r="G171" s="7"/>
      <c r="H171" s="7"/>
      <c r="I171" s="7"/>
      <c r="J171" s="7"/>
      <c r="K171" s="7"/>
      <c r="L171" s="7"/>
      <c r="M171" s="7"/>
      <c r="N171" s="7"/>
    </row>
    <row r="172" spans="1:14" s="3" customFormat="1" ht="15" customHeight="1" x14ac:dyDescent="0.15">
      <c r="A172" s="25" t="s">
        <v>268</v>
      </c>
      <c r="B172" s="81" t="s">
        <v>269</v>
      </c>
      <c r="C172" s="161">
        <f>[8]B!$C$1696</f>
        <v>0</v>
      </c>
      <c r="D172" s="161">
        <f>[8]B!$E$1696</f>
        <v>0</v>
      </c>
      <c r="E172" s="129">
        <f>[8]B!$AL$1696</f>
        <v>0</v>
      </c>
      <c r="F172" s="7"/>
      <c r="G172" s="7"/>
      <c r="H172" s="7"/>
      <c r="I172" s="7"/>
      <c r="J172" s="7"/>
      <c r="K172" s="7"/>
      <c r="L172" s="7"/>
      <c r="M172" s="7"/>
      <c r="N172" s="7"/>
    </row>
    <row r="173" spans="1:14" s="3" customFormat="1" ht="15" customHeight="1" x14ac:dyDescent="0.15">
      <c r="A173" s="25" t="s">
        <v>270</v>
      </c>
      <c r="B173" s="81" t="s">
        <v>271</v>
      </c>
      <c r="C173" s="161">
        <f>[8]B!$C$1697</f>
        <v>147</v>
      </c>
      <c r="D173" s="161">
        <f>[8]B!$E$1697</f>
        <v>147</v>
      </c>
      <c r="E173" s="129">
        <f>[8]B!$AL$1697</f>
        <v>8251110</v>
      </c>
      <c r="F173" s="7"/>
      <c r="G173" s="7"/>
      <c r="H173" s="7"/>
      <c r="I173" s="7"/>
      <c r="J173" s="7"/>
      <c r="K173" s="7"/>
      <c r="L173" s="7"/>
      <c r="M173" s="7"/>
      <c r="N173" s="7"/>
    </row>
    <row r="174" spans="1:14" s="3" customFormat="1" ht="24" customHeight="1" x14ac:dyDescent="0.15">
      <c r="A174" s="25" t="s">
        <v>272</v>
      </c>
      <c r="B174" s="81" t="s">
        <v>273</v>
      </c>
      <c r="C174" s="161">
        <f>[8]B!$C$1698</f>
        <v>0</v>
      </c>
      <c r="D174" s="161">
        <f>[8]B!$E$1698</f>
        <v>0</v>
      </c>
      <c r="E174" s="129">
        <f>[8]B!$AL$1698</f>
        <v>0</v>
      </c>
      <c r="F174" s="7"/>
      <c r="G174" s="7"/>
      <c r="H174" s="7"/>
      <c r="I174" s="7"/>
      <c r="J174" s="7"/>
      <c r="K174" s="7"/>
      <c r="L174" s="7"/>
      <c r="M174" s="7"/>
      <c r="N174" s="7"/>
    </row>
    <row r="175" spans="1:14" s="3" customFormat="1" ht="15" customHeight="1" x14ac:dyDescent="0.15">
      <c r="A175" s="25" t="s">
        <v>274</v>
      </c>
      <c r="B175" s="81" t="s">
        <v>275</v>
      </c>
      <c r="C175" s="161">
        <f>[8]B!$C$1699</f>
        <v>0</v>
      </c>
      <c r="D175" s="161">
        <f>[8]B!$E$1699</f>
        <v>0</v>
      </c>
      <c r="E175" s="129">
        <f>[8]B!$AL$1699</f>
        <v>0</v>
      </c>
      <c r="F175" s="7"/>
      <c r="G175" s="7"/>
      <c r="H175" s="7"/>
      <c r="I175" s="7"/>
      <c r="J175" s="7"/>
      <c r="K175" s="7"/>
      <c r="L175" s="7"/>
      <c r="M175" s="7"/>
      <c r="N175" s="7"/>
    </row>
    <row r="176" spans="1:14" s="3" customFormat="1" ht="15" customHeight="1" x14ac:dyDescent="0.15">
      <c r="A176" s="25" t="s">
        <v>276</v>
      </c>
      <c r="B176" s="81" t="s">
        <v>277</v>
      </c>
      <c r="C176" s="161">
        <f>[8]B!$C$1700</f>
        <v>0</v>
      </c>
      <c r="D176" s="161">
        <f>[8]B!$E$1700</f>
        <v>0</v>
      </c>
      <c r="E176" s="129">
        <f>[8]B!$AL$1700</f>
        <v>0</v>
      </c>
      <c r="F176" s="7"/>
      <c r="G176" s="7"/>
      <c r="H176" s="7"/>
      <c r="I176" s="7"/>
      <c r="J176" s="7"/>
      <c r="K176" s="7"/>
      <c r="L176" s="7"/>
      <c r="M176" s="7"/>
      <c r="N176" s="7"/>
    </row>
    <row r="177" spans="1:14" s="3" customFormat="1" ht="15" customHeight="1" x14ac:dyDescent="0.15">
      <c r="A177" s="25" t="s">
        <v>278</v>
      </c>
      <c r="B177" s="81" t="s">
        <v>279</v>
      </c>
      <c r="C177" s="161">
        <f>[8]B!$C$1701</f>
        <v>0</v>
      </c>
      <c r="D177" s="161">
        <f>[8]B!$E$1701</f>
        <v>0</v>
      </c>
      <c r="E177" s="129">
        <f>[8]B!$AL$1701</f>
        <v>0</v>
      </c>
      <c r="F177" s="7"/>
      <c r="G177" s="7"/>
      <c r="H177" s="7"/>
      <c r="I177" s="7"/>
      <c r="J177" s="7"/>
      <c r="K177" s="7"/>
      <c r="L177" s="7"/>
      <c r="M177" s="7"/>
      <c r="N177" s="7"/>
    </row>
    <row r="178" spans="1:14" s="3" customFormat="1" ht="15" customHeight="1" x14ac:dyDescent="0.15">
      <c r="A178" s="25" t="s">
        <v>280</v>
      </c>
      <c r="B178" s="81" t="s">
        <v>281</v>
      </c>
      <c r="C178" s="161">
        <f>[8]B!$C$1702</f>
        <v>0</v>
      </c>
      <c r="D178" s="161">
        <f>[8]B!$E$1702</f>
        <v>0</v>
      </c>
      <c r="E178" s="129">
        <f>[8]B!$AL$1702</f>
        <v>0</v>
      </c>
      <c r="F178" s="7"/>
      <c r="G178" s="7"/>
      <c r="H178" s="7"/>
      <c r="I178" s="7"/>
      <c r="J178" s="7"/>
      <c r="K178" s="7"/>
      <c r="L178" s="7"/>
      <c r="M178" s="7"/>
      <c r="N178" s="7"/>
    </row>
    <row r="179" spans="1:14" s="3" customFormat="1" ht="15" customHeight="1" x14ac:dyDescent="0.15">
      <c r="A179" s="25" t="s">
        <v>282</v>
      </c>
      <c r="B179" s="81" t="s">
        <v>283</v>
      </c>
      <c r="C179" s="161">
        <f>[8]B!$C$1703</f>
        <v>0</v>
      </c>
      <c r="D179" s="161">
        <f>[8]B!$E$1703</f>
        <v>0</v>
      </c>
      <c r="E179" s="129">
        <f>[8]B!$AL$1703</f>
        <v>0</v>
      </c>
      <c r="F179" s="7"/>
      <c r="G179" s="7"/>
      <c r="H179" s="7"/>
      <c r="I179" s="7"/>
      <c r="J179" s="7"/>
      <c r="K179" s="7"/>
      <c r="L179" s="7"/>
      <c r="M179" s="7"/>
      <c r="N179" s="7"/>
    </row>
    <row r="180" spans="1:14" s="3" customFormat="1" ht="15" customHeight="1" x14ac:dyDescent="0.15">
      <c r="A180" s="25" t="s">
        <v>284</v>
      </c>
      <c r="B180" s="81" t="s">
        <v>285</v>
      </c>
      <c r="C180" s="161">
        <f>[8]B!$C$1704</f>
        <v>0</v>
      </c>
      <c r="D180" s="161">
        <f>[8]B!$E$1704</f>
        <v>0</v>
      </c>
      <c r="E180" s="129">
        <f>[8]B!$AL$1704</f>
        <v>0</v>
      </c>
      <c r="F180" s="7"/>
      <c r="G180" s="7"/>
      <c r="H180" s="7"/>
      <c r="I180" s="7"/>
      <c r="J180" s="7"/>
      <c r="K180" s="7"/>
      <c r="L180" s="7"/>
      <c r="M180" s="7"/>
      <c r="N180" s="7"/>
    </row>
    <row r="181" spans="1:14" s="3" customFormat="1" ht="15" customHeight="1" x14ac:dyDescent="0.15">
      <c r="A181" s="25" t="s">
        <v>286</v>
      </c>
      <c r="B181" s="81" t="s">
        <v>287</v>
      </c>
      <c r="C181" s="161">
        <f>[8]B!$C$1705</f>
        <v>0</v>
      </c>
      <c r="D181" s="161">
        <f>[8]B!$E$1705</f>
        <v>0</v>
      </c>
      <c r="E181" s="129">
        <f>[8]B!$AL$1705</f>
        <v>0</v>
      </c>
      <c r="F181" s="7"/>
      <c r="G181" s="7"/>
      <c r="H181" s="7"/>
      <c r="I181" s="7"/>
      <c r="J181" s="7"/>
      <c r="K181" s="7"/>
      <c r="L181" s="7"/>
      <c r="M181" s="7"/>
      <c r="N181" s="7"/>
    </row>
    <row r="182" spans="1:14" s="3" customFormat="1" ht="15" customHeight="1" x14ac:dyDescent="0.15">
      <c r="A182" s="25" t="s">
        <v>288</v>
      </c>
      <c r="B182" s="81" t="s">
        <v>289</v>
      </c>
      <c r="C182" s="161">
        <f>[8]B!$C$1706</f>
        <v>0</v>
      </c>
      <c r="D182" s="161">
        <f>[8]B!$E$1706</f>
        <v>0</v>
      </c>
      <c r="E182" s="129">
        <f>[8]B!$AL$1706</f>
        <v>0</v>
      </c>
      <c r="F182" s="7"/>
      <c r="G182" s="7"/>
      <c r="H182" s="7"/>
      <c r="I182" s="7"/>
      <c r="J182" s="7"/>
      <c r="K182" s="7"/>
      <c r="L182" s="7"/>
      <c r="M182" s="7"/>
      <c r="N182" s="7"/>
    </row>
    <row r="183" spans="1:14" s="3" customFormat="1" ht="24" customHeight="1" x14ac:dyDescent="0.15">
      <c r="A183" s="25" t="s">
        <v>290</v>
      </c>
      <c r="B183" s="81" t="s">
        <v>291</v>
      </c>
      <c r="C183" s="161">
        <f>[8]B!$C$1707</f>
        <v>0</v>
      </c>
      <c r="D183" s="161">
        <f>[8]B!$E$1707</f>
        <v>0</v>
      </c>
      <c r="E183" s="129">
        <f>[8]B!$AL$1707</f>
        <v>0</v>
      </c>
      <c r="F183" s="7"/>
      <c r="G183" s="7"/>
      <c r="H183" s="7"/>
      <c r="I183" s="7"/>
      <c r="J183" s="7"/>
      <c r="K183" s="7"/>
      <c r="L183" s="7"/>
      <c r="M183" s="7"/>
      <c r="N183" s="7"/>
    </row>
    <row r="184" spans="1:14" s="3" customFormat="1" ht="15" customHeight="1" x14ac:dyDescent="0.15">
      <c r="A184" s="25" t="s">
        <v>292</v>
      </c>
      <c r="B184" s="81" t="s">
        <v>293</v>
      </c>
      <c r="C184" s="161">
        <f>[8]B!$C$1708</f>
        <v>0</v>
      </c>
      <c r="D184" s="161">
        <f>[8]B!$E$1708</f>
        <v>0</v>
      </c>
      <c r="E184" s="129">
        <f>[8]B!$AL$1708</f>
        <v>0</v>
      </c>
      <c r="F184" s="7"/>
      <c r="G184" s="7"/>
      <c r="H184" s="7"/>
      <c r="I184" s="7"/>
      <c r="J184" s="7"/>
      <c r="K184" s="7"/>
      <c r="L184" s="7"/>
      <c r="M184" s="7"/>
      <c r="N184" s="7"/>
    </row>
    <row r="185" spans="1:14" s="3" customFormat="1" ht="15" customHeight="1" x14ac:dyDescent="0.15">
      <c r="A185" s="25" t="s">
        <v>294</v>
      </c>
      <c r="B185" s="81" t="s">
        <v>295</v>
      </c>
      <c r="C185" s="161">
        <f>[8]B!$C$1709</f>
        <v>0</v>
      </c>
      <c r="D185" s="161">
        <f>[8]B!$E$1709</f>
        <v>0</v>
      </c>
      <c r="E185" s="129">
        <f>[8]B!$AL$1709</f>
        <v>0</v>
      </c>
      <c r="F185" s="7"/>
      <c r="G185" s="7"/>
      <c r="H185" s="7"/>
      <c r="I185" s="7"/>
      <c r="J185" s="7"/>
      <c r="K185" s="7"/>
      <c r="L185" s="7"/>
      <c r="M185" s="7"/>
      <c r="N185" s="7"/>
    </row>
    <row r="186" spans="1:14" s="3" customFormat="1" ht="15" customHeight="1" x14ac:dyDescent="0.15">
      <c r="A186" s="25" t="s">
        <v>296</v>
      </c>
      <c r="B186" s="81" t="s">
        <v>297</v>
      </c>
      <c r="C186" s="161">
        <f>[8]B!$C$1710</f>
        <v>0</v>
      </c>
      <c r="D186" s="161">
        <f>[8]B!$E$1710</f>
        <v>0</v>
      </c>
      <c r="E186" s="129">
        <f>[8]B!$AL$1710</f>
        <v>0</v>
      </c>
      <c r="F186" s="7"/>
      <c r="G186" s="7"/>
      <c r="H186" s="7"/>
      <c r="I186" s="7"/>
      <c r="J186" s="7"/>
      <c r="K186" s="7"/>
      <c r="L186" s="7"/>
      <c r="M186" s="7"/>
      <c r="N186" s="7"/>
    </row>
    <row r="187" spans="1:14" s="3" customFormat="1" ht="15" customHeight="1" x14ac:dyDescent="0.15">
      <c r="A187" s="25" t="s">
        <v>298</v>
      </c>
      <c r="B187" s="81" t="s">
        <v>299</v>
      </c>
      <c r="C187" s="161">
        <f>[8]B!$C$1711</f>
        <v>0</v>
      </c>
      <c r="D187" s="161">
        <f>[8]B!$E$1711</f>
        <v>0</v>
      </c>
      <c r="E187" s="129">
        <f>[8]B!$AL$1711</f>
        <v>0</v>
      </c>
      <c r="F187" s="7"/>
      <c r="G187" s="7"/>
      <c r="H187" s="7"/>
      <c r="I187" s="7"/>
      <c r="J187" s="7"/>
      <c r="K187" s="7"/>
      <c r="L187" s="7"/>
      <c r="M187" s="7"/>
      <c r="N187" s="7"/>
    </row>
    <row r="188" spans="1:14" s="3" customFormat="1" ht="15" customHeight="1" x14ac:dyDescent="0.15">
      <c r="A188" s="25" t="s">
        <v>300</v>
      </c>
      <c r="B188" s="81" t="s">
        <v>301</v>
      </c>
      <c r="C188" s="161">
        <f>[8]B!$C$1712</f>
        <v>0</v>
      </c>
      <c r="D188" s="161">
        <f>[8]B!$E$1712</f>
        <v>0</v>
      </c>
      <c r="E188" s="129">
        <f>[8]B!$AL$1712</f>
        <v>0</v>
      </c>
      <c r="F188" s="7"/>
      <c r="G188" s="7"/>
      <c r="H188" s="7"/>
      <c r="I188" s="7"/>
      <c r="J188" s="7"/>
      <c r="K188" s="7"/>
      <c r="L188" s="7"/>
      <c r="M188" s="7"/>
      <c r="N188" s="7"/>
    </row>
    <row r="189" spans="1:14" s="3" customFormat="1" ht="15" customHeight="1" x14ac:dyDescent="0.15">
      <c r="A189" s="25" t="s">
        <v>302</v>
      </c>
      <c r="B189" s="81" t="s">
        <v>303</v>
      </c>
      <c r="C189" s="161">
        <f>[8]B!$C$1713</f>
        <v>0</v>
      </c>
      <c r="D189" s="161">
        <f>[8]B!$E$1713</f>
        <v>0</v>
      </c>
      <c r="E189" s="129">
        <f>[8]B!$AL$1713</f>
        <v>0</v>
      </c>
      <c r="F189" s="7"/>
      <c r="G189" s="7"/>
      <c r="H189" s="7"/>
      <c r="I189" s="7"/>
      <c r="J189" s="7"/>
      <c r="K189" s="7"/>
      <c r="L189" s="7"/>
      <c r="M189" s="7"/>
      <c r="N189" s="7"/>
    </row>
    <row r="190" spans="1:14" s="3" customFormat="1" ht="15" customHeight="1" x14ac:dyDescent="0.15">
      <c r="A190" s="25" t="s">
        <v>304</v>
      </c>
      <c r="B190" s="81" t="s">
        <v>305</v>
      </c>
      <c r="C190" s="161">
        <f>[8]B!$C$1714</f>
        <v>0</v>
      </c>
      <c r="D190" s="161">
        <f>[8]B!$E$1714</f>
        <v>0</v>
      </c>
      <c r="E190" s="129">
        <f>[8]B!$AL$1714</f>
        <v>0</v>
      </c>
      <c r="F190" s="7"/>
      <c r="G190" s="7"/>
      <c r="H190" s="7"/>
      <c r="I190" s="7"/>
      <c r="J190" s="7"/>
      <c r="K190" s="7"/>
      <c r="L190" s="7"/>
      <c r="M190" s="7"/>
      <c r="N190" s="7"/>
    </row>
    <row r="191" spans="1:14" s="3" customFormat="1" ht="15" customHeight="1" x14ac:dyDescent="0.15">
      <c r="A191" s="25" t="s">
        <v>306</v>
      </c>
      <c r="B191" s="81" t="s">
        <v>307</v>
      </c>
      <c r="C191" s="161">
        <f>[8]B!$C$1715</f>
        <v>0</v>
      </c>
      <c r="D191" s="161">
        <f>[8]B!$E$1715</f>
        <v>0</v>
      </c>
      <c r="E191" s="129">
        <f>[8]B!$AL$1715</f>
        <v>0</v>
      </c>
      <c r="F191" s="7"/>
      <c r="G191" s="7"/>
      <c r="H191" s="7"/>
      <c r="I191" s="7"/>
      <c r="J191" s="7"/>
      <c r="K191" s="7"/>
      <c r="L191" s="7"/>
      <c r="M191" s="7"/>
      <c r="N191" s="7"/>
    </row>
    <row r="192" spans="1:14" s="3" customFormat="1" ht="15" customHeight="1" x14ac:dyDescent="0.15">
      <c r="A192" s="25" t="s">
        <v>308</v>
      </c>
      <c r="B192" s="81" t="s">
        <v>309</v>
      </c>
      <c r="C192" s="161">
        <f>[8]B!$C$1716</f>
        <v>0</v>
      </c>
      <c r="D192" s="161">
        <f>[8]B!$E$1716</f>
        <v>0</v>
      </c>
      <c r="E192" s="129">
        <f>[8]B!$AL$1716</f>
        <v>0</v>
      </c>
      <c r="F192" s="7"/>
      <c r="G192" s="7"/>
      <c r="H192" s="7"/>
      <c r="I192" s="7"/>
      <c r="J192" s="7"/>
      <c r="K192" s="7"/>
      <c r="L192" s="7"/>
      <c r="M192" s="7"/>
      <c r="N192" s="7"/>
    </row>
    <row r="193" spans="1:14" s="3" customFormat="1" ht="15" customHeight="1" x14ac:dyDescent="0.15">
      <c r="A193" s="25">
        <v>1801001</v>
      </c>
      <c r="B193" s="81" t="s">
        <v>310</v>
      </c>
      <c r="C193" s="161">
        <f>[8]B!$C$1937</f>
        <v>73</v>
      </c>
      <c r="D193" s="161">
        <f>[8]B!$E$1937</f>
        <v>73</v>
      </c>
      <c r="E193" s="129">
        <f>[8]B!$AL$1937</f>
        <v>2781300</v>
      </c>
      <c r="F193" s="7"/>
      <c r="G193" s="7"/>
      <c r="H193" s="7"/>
      <c r="I193" s="7"/>
      <c r="J193" s="7"/>
      <c r="K193" s="7"/>
      <c r="L193" s="7"/>
      <c r="M193" s="7"/>
      <c r="N193" s="7"/>
    </row>
    <row r="194" spans="1:14" s="3" customFormat="1" ht="15" customHeight="1" x14ac:dyDescent="0.15">
      <c r="A194" s="25">
        <v>1801003</v>
      </c>
      <c r="B194" s="81" t="s">
        <v>311</v>
      </c>
      <c r="C194" s="161">
        <f>[8]B!$C$1938</f>
        <v>0</v>
      </c>
      <c r="D194" s="161">
        <f>[8]B!$E$1938</f>
        <v>0</v>
      </c>
      <c r="E194" s="129">
        <f>[8]B!$AL$1938</f>
        <v>0</v>
      </c>
      <c r="F194" s="7"/>
      <c r="G194" s="7"/>
      <c r="H194" s="7"/>
      <c r="I194" s="7"/>
      <c r="J194" s="7"/>
      <c r="K194" s="7"/>
      <c r="L194" s="7"/>
      <c r="M194" s="7"/>
      <c r="N194" s="7"/>
    </row>
    <row r="195" spans="1:14" s="3" customFormat="1" ht="15" customHeight="1" x14ac:dyDescent="0.15">
      <c r="A195" s="25">
        <v>1801006</v>
      </c>
      <c r="B195" s="81" t="s">
        <v>312</v>
      </c>
      <c r="C195" s="161">
        <f>[8]B!$C$1939</f>
        <v>23</v>
      </c>
      <c r="D195" s="161">
        <f>[8]B!$E$1939</f>
        <v>17</v>
      </c>
      <c r="E195" s="129">
        <f>[8]B!$AL$1939</f>
        <v>832150</v>
      </c>
      <c r="F195" s="7"/>
      <c r="G195" s="7"/>
      <c r="H195" s="7"/>
      <c r="I195" s="7"/>
      <c r="J195" s="7"/>
      <c r="K195" s="7"/>
      <c r="L195" s="7"/>
      <c r="M195" s="7"/>
      <c r="N195" s="7"/>
    </row>
    <row r="196" spans="1:14" s="3" customFormat="1" ht="15" customHeight="1" x14ac:dyDescent="0.15">
      <c r="A196" s="25">
        <v>1401001</v>
      </c>
      <c r="B196" s="81" t="s">
        <v>313</v>
      </c>
      <c r="C196" s="161">
        <f>[8]B!$C$1406</f>
        <v>1</v>
      </c>
      <c r="D196" s="161">
        <f>[8]B!$E$1406</f>
        <v>1</v>
      </c>
      <c r="E196" s="129">
        <f>[8]B!$AL$1406</f>
        <v>10300</v>
      </c>
      <c r="F196" s="7"/>
      <c r="G196" s="7"/>
      <c r="H196" s="7"/>
      <c r="I196" s="7"/>
      <c r="J196" s="7"/>
      <c r="K196" s="7"/>
      <c r="L196" s="7"/>
      <c r="M196" s="7"/>
      <c r="N196" s="7"/>
    </row>
    <row r="197" spans="1:14" s="3" customFormat="1" ht="24" customHeight="1" x14ac:dyDescent="0.15">
      <c r="A197" s="25">
        <v>1101113</v>
      </c>
      <c r="B197" s="81" t="s">
        <v>314</v>
      </c>
      <c r="C197" s="161">
        <f>[8]B!$C$995</f>
        <v>0</v>
      </c>
      <c r="D197" s="161">
        <f>[8]B!$E$995</f>
        <v>0</v>
      </c>
      <c r="E197" s="129">
        <f>[8]B!$AL$995</f>
        <v>0</v>
      </c>
      <c r="F197" s="7"/>
      <c r="G197" s="7"/>
      <c r="H197" s="7"/>
      <c r="I197" s="7"/>
      <c r="J197" s="7"/>
      <c r="K197" s="7"/>
      <c r="L197" s="7"/>
      <c r="M197" s="7"/>
      <c r="N197" s="7"/>
    </row>
    <row r="198" spans="1:14" s="3" customFormat="1" ht="24" customHeight="1" x14ac:dyDescent="0.15">
      <c r="A198" s="25">
        <v>1101140</v>
      </c>
      <c r="B198" s="81" t="s">
        <v>315</v>
      </c>
      <c r="C198" s="161">
        <f>[8]B!$C$996</f>
        <v>0</v>
      </c>
      <c r="D198" s="161">
        <f>[8]B!$E$996</f>
        <v>0</v>
      </c>
      <c r="E198" s="129">
        <f>[8]B!$AL$996</f>
        <v>0</v>
      </c>
      <c r="F198" s="7"/>
      <c r="G198" s="7"/>
      <c r="H198" s="7"/>
      <c r="I198" s="7"/>
      <c r="J198" s="7"/>
      <c r="K198" s="7"/>
      <c r="L198" s="7"/>
      <c r="M198" s="7"/>
      <c r="N198" s="7"/>
    </row>
    <row r="199" spans="1:14" s="3" customFormat="1" ht="15" customHeight="1" x14ac:dyDescent="0.15">
      <c r="A199" s="25">
        <v>1101141</v>
      </c>
      <c r="B199" s="81" t="s">
        <v>316</v>
      </c>
      <c r="C199" s="161">
        <f>[8]B!$C$997</f>
        <v>0</v>
      </c>
      <c r="D199" s="161">
        <f>[8]B!$E$997</f>
        <v>0</v>
      </c>
      <c r="E199" s="129">
        <f>[8]B!$AL$997</f>
        <v>0</v>
      </c>
      <c r="F199" s="7"/>
      <c r="G199" s="7"/>
      <c r="H199" s="7"/>
      <c r="I199" s="7"/>
      <c r="J199" s="7"/>
      <c r="K199" s="7"/>
      <c r="L199" s="7"/>
      <c r="M199" s="7"/>
      <c r="N199" s="7"/>
    </row>
    <row r="200" spans="1:14" s="3" customFormat="1" ht="15" customHeight="1" x14ac:dyDescent="0.15">
      <c r="A200" s="38">
        <v>1101142</v>
      </c>
      <c r="B200" s="108" t="s">
        <v>317</v>
      </c>
      <c r="C200" s="162">
        <f>[8]B!$C$998</f>
        <v>0</v>
      </c>
      <c r="D200" s="162">
        <f>[8]B!$E$998</f>
        <v>0</v>
      </c>
      <c r="E200" s="129">
        <f>[8]B!$AL$998</f>
        <v>0</v>
      </c>
      <c r="F200" s="7"/>
      <c r="G200" s="7"/>
      <c r="H200" s="7"/>
      <c r="I200" s="7"/>
      <c r="J200" s="7"/>
      <c r="K200" s="7"/>
      <c r="L200" s="7"/>
      <c r="M200" s="7"/>
      <c r="N200" s="7"/>
    </row>
    <row r="201" spans="1:14" s="3" customFormat="1" ht="15" customHeight="1" x14ac:dyDescent="0.15">
      <c r="A201" s="122"/>
      <c r="B201" s="109" t="s">
        <v>318</v>
      </c>
      <c r="C201" s="163">
        <f>SUM(C167:C200)</f>
        <v>1037</v>
      </c>
      <c r="D201" s="163">
        <f>SUM(D167:D200)</f>
        <v>1016</v>
      </c>
      <c r="E201" s="164">
        <f>SUM(E167:E200)</f>
        <v>16741500</v>
      </c>
      <c r="F201" s="7"/>
      <c r="G201" s="7"/>
      <c r="H201" s="7"/>
      <c r="I201" s="7"/>
      <c r="J201" s="7"/>
      <c r="K201" s="7"/>
      <c r="L201" s="7"/>
      <c r="M201" s="7"/>
      <c r="N201" s="7"/>
    </row>
    <row r="202" spans="1:14" s="3" customFormat="1" ht="24.95" customHeight="1" x14ac:dyDescent="0.15">
      <c r="A202" s="165" t="s">
        <v>319</v>
      </c>
      <c r="B202" s="166"/>
      <c r="C202" s="167"/>
      <c r="D202" s="167"/>
      <c r="E202" s="168"/>
      <c r="F202" s="7"/>
      <c r="G202" s="7"/>
      <c r="H202" s="7"/>
      <c r="I202" s="7"/>
      <c r="J202" s="7"/>
      <c r="K202" s="7"/>
      <c r="L202" s="7"/>
    </row>
    <row r="203" spans="1:14" s="3" customFormat="1" ht="35.1" customHeight="1" x14ac:dyDescent="0.15">
      <c r="A203" s="869" t="s">
        <v>5</v>
      </c>
      <c r="B203" s="170"/>
      <c r="C203" s="73" t="s">
        <v>7</v>
      </c>
      <c r="D203" s="159" t="s">
        <v>8</v>
      </c>
      <c r="E203" s="73" t="s">
        <v>9</v>
      </c>
      <c r="F203" s="7"/>
      <c r="G203" s="7"/>
      <c r="H203" s="7"/>
      <c r="I203" s="7"/>
      <c r="J203" s="7"/>
      <c r="K203" s="7"/>
      <c r="L203" s="7"/>
    </row>
    <row r="204" spans="1:14" s="3" customFormat="1" ht="15" customHeight="1" x14ac:dyDescent="0.15">
      <c r="A204" s="870"/>
      <c r="B204" s="171" t="s">
        <v>320</v>
      </c>
      <c r="C204" s="172">
        <f>SUM(C205:C218)</f>
        <v>0</v>
      </c>
      <c r="D204" s="172">
        <f>SUM(D205:D218)</f>
        <v>0</v>
      </c>
      <c r="E204" s="173">
        <f>SUM(E205:E218)</f>
        <v>0</v>
      </c>
      <c r="F204" s="7"/>
      <c r="G204" s="7"/>
      <c r="H204" s="7"/>
      <c r="I204" s="7"/>
      <c r="J204" s="7"/>
      <c r="K204" s="7"/>
      <c r="L204" s="7"/>
    </row>
    <row r="205" spans="1:14" s="3" customFormat="1" ht="15" customHeight="1" x14ac:dyDescent="0.15">
      <c r="A205" s="20" t="s">
        <v>321</v>
      </c>
      <c r="B205" s="78" t="s">
        <v>322</v>
      </c>
      <c r="C205" s="150">
        <f>[8]B!$C$2745</f>
        <v>0</v>
      </c>
      <c r="D205" s="150">
        <f>[8]B!$E$2745</f>
        <v>0</v>
      </c>
      <c r="E205" s="129">
        <f>[8]B!$AL$2745</f>
        <v>0</v>
      </c>
      <c r="F205" s="7"/>
      <c r="G205" s="7"/>
      <c r="H205" s="7"/>
      <c r="I205" s="7"/>
      <c r="J205" s="7"/>
      <c r="K205" s="7"/>
      <c r="L205" s="7"/>
    </row>
    <row r="206" spans="1:14" s="3" customFormat="1" ht="15" customHeight="1" x14ac:dyDescent="0.15">
      <c r="A206" s="25" t="s">
        <v>323</v>
      </c>
      <c r="B206" s="81" t="s">
        <v>324</v>
      </c>
      <c r="C206" s="22">
        <f>[8]B!$C$2746</f>
        <v>0</v>
      </c>
      <c r="D206" s="22">
        <f>[8]B!$E$2746</f>
        <v>0</v>
      </c>
      <c r="E206" s="129">
        <f>[8]B!$AL$2746</f>
        <v>0</v>
      </c>
      <c r="F206" s="7"/>
      <c r="G206" s="7"/>
      <c r="H206" s="7"/>
      <c r="I206" s="7"/>
      <c r="J206" s="7"/>
      <c r="K206" s="7"/>
      <c r="L206" s="7"/>
    </row>
    <row r="207" spans="1:14" s="3" customFormat="1" ht="15" customHeight="1" x14ac:dyDescent="0.15">
      <c r="A207" s="25" t="s">
        <v>325</v>
      </c>
      <c r="B207" s="81" t="s">
        <v>326</v>
      </c>
      <c r="C207" s="22">
        <f>[8]B!$C$2747</f>
        <v>0</v>
      </c>
      <c r="D207" s="22">
        <f>[8]B!$E$2747</f>
        <v>0</v>
      </c>
      <c r="E207" s="129">
        <f>[8]B!$AL$2747</f>
        <v>0</v>
      </c>
      <c r="F207" s="7"/>
      <c r="G207" s="7"/>
      <c r="H207" s="7"/>
      <c r="I207" s="7"/>
      <c r="J207" s="7"/>
      <c r="K207" s="7"/>
      <c r="L207" s="7"/>
    </row>
    <row r="208" spans="1:14" s="3" customFormat="1" ht="15" customHeight="1" x14ac:dyDescent="0.15">
      <c r="A208" s="25" t="s">
        <v>327</v>
      </c>
      <c r="B208" s="81" t="s">
        <v>328</v>
      </c>
      <c r="C208" s="22">
        <f>[8]B!$C$2748</f>
        <v>0</v>
      </c>
      <c r="D208" s="22">
        <f>[8]B!$E$2748</f>
        <v>0</v>
      </c>
      <c r="E208" s="129">
        <f>[8]B!$AL$2748</f>
        <v>0</v>
      </c>
      <c r="F208" s="7"/>
      <c r="G208" s="7"/>
      <c r="H208" s="7"/>
      <c r="I208" s="7"/>
      <c r="J208" s="7"/>
      <c r="K208" s="7"/>
      <c r="L208" s="7"/>
    </row>
    <row r="209" spans="1:12" s="3" customFormat="1" ht="15" customHeight="1" x14ac:dyDescent="0.15">
      <c r="A209" s="25" t="s">
        <v>329</v>
      </c>
      <c r="B209" s="81" t="s">
        <v>330</v>
      </c>
      <c r="C209" s="22">
        <f>[8]B!$C$2749</f>
        <v>0</v>
      </c>
      <c r="D209" s="22">
        <f>[8]B!$E$2749</f>
        <v>0</v>
      </c>
      <c r="E209" s="129">
        <f>[8]B!$AL$2749</f>
        <v>0</v>
      </c>
      <c r="F209" s="7"/>
      <c r="G209" s="7"/>
      <c r="H209" s="7"/>
      <c r="I209" s="7"/>
      <c r="J209" s="7"/>
      <c r="K209" s="7"/>
      <c r="L209" s="7"/>
    </row>
    <row r="210" spans="1:12" s="3" customFormat="1" ht="15" customHeight="1" x14ac:dyDescent="0.15">
      <c r="A210" s="25" t="s">
        <v>331</v>
      </c>
      <c r="B210" s="81" t="s">
        <v>332</v>
      </c>
      <c r="C210" s="22">
        <f>[8]B!$C$2750</f>
        <v>0</v>
      </c>
      <c r="D210" s="22">
        <f>[8]B!$E$2750</f>
        <v>0</v>
      </c>
      <c r="E210" s="129">
        <f>[8]B!$AL$2750</f>
        <v>0</v>
      </c>
      <c r="F210" s="7"/>
      <c r="G210" s="7"/>
      <c r="H210" s="7"/>
      <c r="I210" s="7"/>
      <c r="J210" s="7"/>
      <c r="K210" s="7"/>
      <c r="L210" s="7"/>
    </row>
    <row r="211" spans="1:12" s="3" customFormat="1" ht="15" customHeight="1" x14ac:dyDescent="0.15">
      <c r="A211" s="25" t="s">
        <v>333</v>
      </c>
      <c r="B211" s="81" t="s">
        <v>334</v>
      </c>
      <c r="C211" s="22">
        <f>[8]B!$C$2751</f>
        <v>0</v>
      </c>
      <c r="D211" s="22">
        <f>[8]B!$E$2751</f>
        <v>0</v>
      </c>
      <c r="E211" s="129">
        <f>[8]B!$AL$2751</f>
        <v>0</v>
      </c>
      <c r="F211" s="7"/>
      <c r="G211" s="7"/>
      <c r="H211" s="7"/>
      <c r="I211" s="7"/>
      <c r="J211" s="7"/>
      <c r="K211" s="7"/>
      <c r="L211" s="7"/>
    </row>
    <row r="212" spans="1:12" s="3" customFormat="1" ht="15" customHeight="1" x14ac:dyDescent="0.15">
      <c r="A212" s="25" t="s">
        <v>335</v>
      </c>
      <c r="B212" s="81" t="s">
        <v>336</v>
      </c>
      <c r="C212" s="22">
        <f>[8]B!$C$2752</f>
        <v>0</v>
      </c>
      <c r="D212" s="22">
        <f>[8]B!$E$2752</f>
        <v>0</v>
      </c>
      <c r="E212" s="129">
        <f>[8]B!$AL$2752</f>
        <v>0</v>
      </c>
      <c r="F212" s="7"/>
      <c r="G212" s="7"/>
      <c r="H212" s="7"/>
      <c r="I212" s="7"/>
      <c r="J212" s="7"/>
      <c r="K212" s="7"/>
      <c r="L212" s="7"/>
    </row>
    <row r="213" spans="1:12" s="3" customFormat="1" ht="15" customHeight="1" x14ac:dyDescent="0.15">
      <c r="A213" s="25" t="s">
        <v>337</v>
      </c>
      <c r="B213" s="81" t="s">
        <v>338</v>
      </c>
      <c r="C213" s="22">
        <f>[8]B!$C$2753</f>
        <v>0</v>
      </c>
      <c r="D213" s="22">
        <f>[8]B!$E$2753</f>
        <v>0</v>
      </c>
      <c r="E213" s="129">
        <f>[8]B!$AL$2753</f>
        <v>0</v>
      </c>
      <c r="F213" s="7"/>
      <c r="G213" s="7"/>
      <c r="H213" s="7"/>
      <c r="I213" s="7"/>
      <c r="J213" s="7"/>
      <c r="K213" s="7"/>
      <c r="L213" s="7"/>
    </row>
    <row r="214" spans="1:12" s="3" customFormat="1" ht="15" customHeight="1" x14ac:dyDescent="0.15">
      <c r="A214" s="25" t="s">
        <v>339</v>
      </c>
      <c r="B214" s="81" t="s">
        <v>340</v>
      </c>
      <c r="C214" s="22">
        <f>[8]B!$C$2754</f>
        <v>0</v>
      </c>
      <c r="D214" s="22">
        <f>[8]B!$E$2754</f>
        <v>0</v>
      </c>
      <c r="E214" s="129">
        <f>[8]B!$AL$2754</f>
        <v>0</v>
      </c>
      <c r="F214" s="7"/>
      <c r="G214" s="7"/>
      <c r="H214" s="7"/>
      <c r="I214" s="7"/>
      <c r="J214" s="7"/>
      <c r="K214" s="7"/>
      <c r="L214" s="7"/>
    </row>
    <row r="215" spans="1:12" s="3" customFormat="1" ht="15" customHeight="1" x14ac:dyDescent="0.15">
      <c r="A215" s="25" t="s">
        <v>341</v>
      </c>
      <c r="B215" s="81" t="s">
        <v>342</v>
      </c>
      <c r="C215" s="22">
        <f>[8]B!$C$2755</f>
        <v>0</v>
      </c>
      <c r="D215" s="22">
        <f>[8]B!$E$2755</f>
        <v>0</v>
      </c>
      <c r="E215" s="129">
        <f>[8]B!$AL$2755</f>
        <v>0</v>
      </c>
      <c r="F215" s="7"/>
      <c r="G215" s="7"/>
      <c r="H215" s="7"/>
      <c r="I215" s="7"/>
      <c r="J215" s="7"/>
      <c r="K215" s="7"/>
      <c r="L215" s="7"/>
    </row>
    <row r="216" spans="1:12" s="3" customFormat="1" ht="15" customHeight="1" x14ac:dyDescent="0.15">
      <c r="A216" s="25" t="s">
        <v>343</v>
      </c>
      <c r="B216" s="81" t="s">
        <v>344</v>
      </c>
      <c r="C216" s="22">
        <f>[8]B!$C$2756</f>
        <v>0</v>
      </c>
      <c r="D216" s="22">
        <f>[8]B!$E$2756</f>
        <v>0</v>
      </c>
      <c r="E216" s="129">
        <f>[8]B!$AL$2756</f>
        <v>0</v>
      </c>
      <c r="F216" s="7"/>
      <c r="G216" s="7"/>
      <c r="H216" s="7"/>
      <c r="I216" s="7"/>
      <c r="J216" s="7"/>
      <c r="K216" s="7"/>
      <c r="L216" s="7"/>
    </row>
    <row r="217" spans="1:12" s="3" customFormat="1" ht="15" customHeight="1" x14ac:dyDescent="0.15">
      <c r="A217" s="25" t="s">
        <v>345</v>
      </c>
      <c r="B217" s="81" t="s">
        <v>346</v>
      </c>
      <c r="C217" s="22">
        <f>[8]B!$C$2757</f>
        <v>0</v>
      </c>
      <c r="D217" s="22">
        <f>[8]B!$E$2757</f>
        <v>0</v>
      </c>
      <c r="E217" s="129">
        <f>[8]B!$AL$2757</f>
        <v>0</v>
      </c>
      <c r="F217" s="7"/>
      <c r="G217" s="7"/>
      <c r="H217" s="7"/>
      <c r="I217" s="7"/>
      <c r="J217" s="7"/>
      <c r="K217" s="7"/>
      <c r="L217" s="7"/>
    </row>
    <row r="218" spans="1:12" s="3" customFormat="1" ht="15" customHeight="1" x14ac:dyDescent="0.15">
      <c r="A218" s="38" t="s">
        <v>347</v>
      </c>
      <c r="B218" s="108" t="s">
        <v>348</v>
      </c>
      <c r="C218" s="151">
        <f>[8]B!$C$2758</f>
        <v>0</v>
      </c>
      <c r="D218" s="151">
        <f>[8]B!$E$2758</f>
        <v>0</v>
      </c>
      <c r="E218" s="129">
        <f>[8]B!$AL$2758</f>
        <v>0</v>
      </c>
      <c r="F218" s="7"/>
      <c r="G218" s="7"/>
      <c r="H218" s="7"/>
      <c r="I218" s="7"/>
      <c r="J218" s="7"/>
      <c r="K218" s="7"/>
      <c r="L218" s="7"/>
    </row>
    <row r="219" spans="1:12" s="3" customFormat="1" ht="15" customHeight="1" x14ac:dyDescent="0.15">
      <c r="A219" s="871" t="s">
        <v>349</v>
      </c>
      <c r="B219" s="872"/>
      <c r="C219" s="172">
        <f>SUM(C220:C237)</f>
        <v>0</v>
      </c>
      <c r="D219" s="172">
        <f>SUM(D220:D237)</f>
        <v>0</v>
      </c>
      <c r="E219" s="164">
        <f>SUM(E220:E237)</f>
        <v>0</v>
      </c>
      <c r="F219" s="7"/>
      <c r="G219" s="7"/>
      <c r="H219" s="7"/>
      <c r="I219" s="7"/>
      <c r="J219" s="7"/>
      <c r="K219" s="7"/>
      <c r="L219" s="7"/>
    </row>
    <row r="220" spans="1:12" s="3" customFormat="1" ht="15" customHeight="1" x14ac:dyDescent="0.15">
      <c r="A220" s="20" t="s">
        <v>350</v>
      </c>
      <c r="B220" s="78" t="s">
        <v>322</v>
      </c>
      <c r="C220" s="150">
        <f>[8]B!$C$2759</f>
        <v>0</v>
      </c>
      <c r="D220" s="150">
        <f>[8]B!$E$2759</f>
        <v>0</v>
      </c>
      <c r="E220" s="129">
        <f>[8]B!$AL$2759</f>
        <v>0</v>
      </c>
      <c r="F220" s="7"/>
      <c r="G220" s="7"/>
      <c r="H220" s="7"/>
      <c r="I220" s="7"/>
      <c r="J220" s="7"/>
      <c r="K220" s="7"/>
      <c r="L220" s="7"/>
    </row>
    <row r="221" spans="1:12" s="3" customFormat="1" ht="15" customHeight="1" x14ac:dyDescent="0.15">
      <c r="A221" s="25" t="s">
        <v>351</v>
      </c>
      <c r="B221" s="81" t="s">
        <v>352</v>
      </c>
      <c r="C221" s="22">
        <f>[8]B!$C$2760</f>
        <v>0</v>
      </c>
      <c r="D221" s="22">
        <f>[8]B!$E$2760</f>
        <v>0</v>
      </c>
      <c r="E221" s="129">
        <f>[8]B!$AL$2760</f>
        <v>0</v>
      </c>
      <c r="F221" s="7"/>
      <c r="G221" s="7"/>
      <c r="H221" s="7"/>
      <c r="I221" s="7"/>
      <c r="J221" s="7"/>
      <c r="K221" s="7"/>
      <c r="L221" s="7"/>
    </row>
    <row r="222" spans="1:12" s="3" customFormat="1" ht="15" customHeight="1" x14ac:dyDescent="0.15">
      <c r="A222" s="25" t="s">
        <v>353</v>
      </c>
      <c r="B222" s="81" t="s">
        <v>354</v>
      </c>
      <c r="C222" s="22">
        <f>[8]B!$C$2761</f>
        <v>0</v>
      </c>
      <c r="D222" s="22">
        <f>[8]B!$E$2761</f>
        <v>0</v>
      </c>
      <c r="E222" s="129">
        <f>[8]B!$AL$2761</f>
        <v>0</v>
      </c>
      <c r="F222" s="7"/>
      <c r="G222" s="7"/>
      <c r="H222" s="7"/>
      <c r="I222" s="7"/>
      <c r="J222" s="7"/>
      <c r="K222" s="7"/>
      <c r="L222" s="7"/>
    </row>
    <row r="223" spans="1:12" s="3" customFormat="1" ht="15" customHeight="1" x14ac:dyDescent="0.15">
      <c r="A223" s="25" t="s">
        <v>355</v>
      </c>
      <c r="B223" s="81" t="s">
        <v>356</v>
      </c>
      <c r="C223" s="22">
        <f>[8]B!$C$2762</f>
        <v>0</v>
      </c>
      <c r="D223" s="22">
        <f>[8]B!$E$2762</f>
        <v>0</v>
      </c>
      <c r="E223" s="129">
        <f>[8]B!$AL$2762</f>
        <v>0</v>
      </c>
      <c r="F223" s="7"/>
      <c r="G223" s="7"/>
      <c r="H223" s="7"/>
      <c r="I223" s="7"/>
      <c r="J223" s="7"/>
      <c r="K223" s="7"/>
      <c r="L223" s="7"/>
    </row>
    <row r="224" spans="1:12" s="3" customFormat="1" ht="15" customHeight="1" x14ac:dyDescent="0.15">
      <c r="A224" s="25" t="s">
        <v>357</v>
      </c>
      <c r="B224" s="81" t="s">
        <v>358</v>
      </c>
      <c r="C224" s="22">
        <f>[8]B!$C$2763</f>
        <v>0</v>
      </c>
      <c r="D224" s="22">
        <f>[8]B!$E$2763</f>
        <v>0</v>
      </c>
      <c r="E224" s="129">
        <f>[8]B!$AL$2763</f>
        <v>0</v>
      </c>
      <c r="F224" s="7"/>
      <c r="G224" s="7"/>
      <c r="H224" s="7"/>
      <c r="I224" s="7"/>
      <c r="J224" s="7"/>
      <c r="K224" s="7"/>
      <c r="L224" s="7"/>
    </row>
    <row r="225" spans="1:12" s="3" customFormat="1" ht="15" customHeight="1" x14ac:dyDescent="0.15">
      <c r="A225" s="25" t="s">
        <v>359</v>
      </c>
      <c r="B225" s="81" t="s">
        <v>360</v>
      </c>
      <c r="C225" s="22">
        <f>[8]B!$C$2764</f>
        <v>0</v>
      </c>
      <c r="D225" s="22">
        <f>[8]B!$E$2764</f>
        <v>0</v>
      </c>
      <c r="E225" s="129">
        <f>[8]B!$AL$2764</f>
        <v>0</v>
      </c>
      <c r="F225" s="7"/>
      <c r="G225" s="7"/>
      <c r="H225" s="7"/>
      <c r="I225" s="7"/>
      <c r="J225" s="7"/>
      <c r="K225" s="7"/>
      <c r="L225" s="7"/>
    </row>
    <row r="226" spans="1:12" s="3" customFormat="1" ht="15" customHeight="1" x14ac:dyDescent="0.15">
      <c r="A226" s="25" t="s">
        <v>361</v>
      </c>
      <c r="B226" s="81" t="s">
        <v>362</v>
      </c>
      <c r="C226" s="22">
        <f>[8]B!$C$2765</f>
        <v>0</v>
      </c>
      <c r="D226" s="22">
        <f>[8]B!$E$2765</f>
        <v>0</v>
      </c>
      <c r="E226" s="129">
        <f>[8]B!$AL$2765</f>
        <v>0</v>
      </c>
      <c r="F226" s="7"/>
      <c r="G226" s="7"/>
      <c r="H226" s="7"/>
      <c r="I226" s="7"/>
      <c r="J226" s="7"/>
      <c r="K226" s="7"/>
      <c r="L226" s="7"/>
    </row>
    <row r="227" spans="1:12" s="3" customFormat="1" ht="15" customHeight="1" x14ac:dyDescent="0.15">
      <c r="A227" s="25" t="s">
        <v>363</v>
      </c>
      <c r="B227" s="81" t="s">
        <v>364</v>
      </c>
      <c r="C227" s="22">
        <f>[8]B!$C$2766</f>
        <v>0</v>
      </c>
      <c r="D227" s="22">
        <f>[8]B!$E$2766</f>
        <v>0</v>
      </c>
      <c r="E227" s="129">
        <f>[8]B!$AL$2766</f>
        <v>0</v>
      </c>
      <c r="F227" s="7"/>
      <c r="G227" s="7"/>
      <c r="H227" s="7"/>
      <c r="I227" s="7"/>
      <c r="J227" s="7"/>
      <c r="K227" s="7"/>
      <c r="L227" s="7"/>
    </row>
    <row r="228" spans="1:12" s="3" customFormat="1" ht="15" customHeight="1" x14ac:dyDescent="0.15">
      <c r="A228" s="25" t="s">
        <v>365</v>
      </c>
      <c r="B228" s="81" t="s">
        <v>366</v>
      </c>
      <c r="C228" s="22">
        <f>[8]B!$C$2767</f>
        <v>0</v>
      </c>
      <c r="D228" s="22">
        <f>[8]B!$E$2767</f>
        <v>0</v>
      </c>
      <c r="E228" s="129">
        <f>[8]B!$AL$2767</f>
        <v>0</v>
      </c>
      <c r="F228" s="7"/>
      <c r="G228" s="7"/>
      <c r="H228" s="7"/>
      <c r="I228" s="7"/>
      <c r="J228" s="7"/>
      <c r="K228" s="7"/>
      <c r="L228" s="7"/>
    </row>
    <row r="229" spans="1:12" s="3" customFormat="1" ht="15" customHeight="1" x14ac:dyDescent="0.15">
      <c r="A229" s="25" t="s">
        <v>367</v>
      </c>
      <c r="B229" s="81" t="s">
        <v>368</v>
      </c>
      <c r="C229" s="22">
        <f>[8]B!$C$2768</f>
        <v>0</v>
      </c>
      <c r="D229" s="22">
        <f>[8]B!$E$2768</f>
        <v>0</v>
      </c>
      <c r="E229" s="129">
        <f>[8]B!$AL$2768</f>
        <v>0</v>
      </c>
      <c r="F229" s="7"/>
      <c r="G229" s="7"/>
      <c r="H229" s="7"/>
      <c r="I229" s="7"/>
      <c r="J229" s="7"/>
      <c r="K229" s="7"/>
      <c r="L229" s="7"/>
    </row>
    <row r="230" spans="1:12" s="3" customFormat="1" ht="15" customHeight="1" x14ac:dyDescent="0.15">
      <c r="A230" s="25" t="s">
        <v>369</v>
      </c>
      <c r="B230" s="81" t="s">
        <v>370</v>
      </c>
      <c r="C230" s="22">
        <f>[8]B!$C$2769</f>
        <v>0</v>
      </c>
      <c r="D230" s="22">
        <f>[8]B!$E$2769</f>
        <v>0</v>
      </c>
      <c r="E230" s="129">
        <f>[8]B!$AL$2769</f>
        <v>0</v>
      </c>
      <c r="F230" s="7"/>
      <c r="G230" s="7"/>
      <c r="H230" s="7"/>
      <c r="I230" s="7"/>
      <c r="J230" s="7"/>
      <c r="K230" s="7"/>
      <c r="L230" s="7"/>
    </row>
    <row r="231" spans="1:12" s="3" customFormat="1" ht="15" customHeight="1" x14ac:dyDescent="0.15">
      <c r="A231" s="25" t="s">
        <v>371</v>
      </c>
      <c r="B231" s="81" t="s">
        <v>372</v>
      </c>
      <c r="C231" s="22">
        <f>[8]B!$C$2770</f>
        <v>0</v>
      </c>
      <c r="D231" s="22">
        <f>[8]B!$E$2770</f>
        <v>0</v>
      </c>
      <c r="E231" s="129">
        <f>[8]B!$AL$2770</f>
        <v>0</v>
      </c>
      <c r="F231" s="7"/>
      <c r="G231" s="7"/>
      <c r="H231" s="7"/>
      <c r="I231" s="7"/>
      <c r="J231" s="7"/>
      <c r="K231" s="7"/>
      <c r="L231" s="7"/>
    </row>
    <row r="232" spans="1:12" s="3" customFormat="1" ht="15" customHeight="1" x14ac:dyDescent="0.15">
      <c r="A232" s="25" t="s">
        <v>373</v>
      </c>
      <c r="B232" s="81" t="s">
        <v>374</v>
      </c>
      <c r="C232" s="22">
        <f>[8]B!$C$2771</f>
        <v>0</v>
      </c>
      <c r="D232" s="22">
        <f>[8]B!$E$2771</f>
        <v>0</v>
      </c>
      <c r="E232" s="129">
        <f>[8]B!$AL$2771</f>
        <v>0</v>
      </c>
      <c r="F232" s="7"/>
      <c r="G232" s="7"/>
      <c r="H232" s="7"/>
      <c r="I232" s="7"/>
      <c r="J232" s="7"/>
      <c r="K232" s="7"/>
      <c r="L232" s="7"/>
    </row>
    <row r="233" spans="1:12" s="3" customFormat="1" ht="15" customHeight="1" x14ac:dyDescent="0.15">
      <c r="A233" s="25" t="s">
        <v>375</v>
      </c>
      <c r="B233" s="81" t="s">
        <v>376</v>
      </c>
      <c r="C233" s="22">
        <f>[8]B!$C$2772</f>
        <v>0</v>
      </c>
      <c r="D233" s="22">
        <f>[8]B!$E$2772</f>
        <v>0</v>
      </c>
      <c r="E233" s="129">
        <f>[8]B!$AL$2772</f>
        <v>0</v>
      </c>
      <c r="F233" s="7"/>
      <c r="G233" s="7"/>
      <c r="H233" s="7"/>
      <c r="I233" s="7"/>
      <c r="J233" s="7"/>
      <c r="K233" s="7"/>
      <c r="L233" s="7"/>
    </row>
    <row r="234" spans="1:12" s="3" customFormat="1" ht="15" customHeight="1" x14ac:dyDescent="0.15">
      <c r="A234" s="25" t="s">
        <v>377</v>
      </c>
      <c r="B234" s="81" t="s">
        <v>378</v>
      </c>
      <c r="C234" s="22">
        <f>[8]B!$C$2773</f>
        <v>0</v>
      </c>
      <c r="D234" s="22">
        <f>[8]B!$E$2773</f>
        <v>0</v>
      </c>
      <c r="E234" s="129">
        <f>[8]B!$AL$2773</f>
        <v>0</v>
      </c>
      <c r="F234" s="7"/>
      <c r="G234" s="7"/>
      <c r="H234" s="7"/>
      <c r="I234" s="7"/>
      <c r="J234" s="7"/>
      <c r="K234" s="7"/>
      <c r="L234" s="7"/>
    </row>
    <row r="235" spans="1:12" s="3" customFormat="1" ht="15" customHeight="1" x14ac:dyDescent="0.15">
      <c r="A235" s="25" t="s">
        <v>379</v>
      </c>
      <c r="B235" s="81" t="s">
        <v>380</v>
      </c>
      <c r="C235" s="22">
        <f>[8]B!$C$2774</f>
        <v>0</v>
      </c>
      <c r="D235" s="22">
        <f>[8]B!$E$2774</f>
        <v>0</v>
      </c>
      <c r="E235" s="129">
        <f>[8]B!$AL$2774</f>
        <v>0</v>
      </c>
      <c r="F235" s="7"/>
      <c r="G235" s="7"/>
      <c r="H235" s="7"/>
      <c r="I235" s="7"/>
      <c r="J235" s="7"/>
      <c r="K235" s="7"/>
      <c r="L235" s="7"/>
    </row>
    <row r="236" spans="1:12" s="3" customFormat="1" ht="15" customHeight="1" x14ac:dyDescent="0.15">
      <c r="A236" s="25" t="s">
        <v>381</v>
      </c>
      <c r="B236" s="81" t="s">
        <v>382</v>
      </c>
      <c r="C236" s="22">
        <f>[8]B!$C$2775</f>
        <v>0</v>
      </c>
      <c r="D236" s="22">
        <f>[8]B!$E$2775</f>
        <v>0</v>
      </c>
      <c r="E236" s="129">
        <f>[8]B!$AL$2775</f>
        <v>0</v>
      </c>
      <c r="F236" s="7"/>
      <c r="G236" s="7"/>
      <c r="H236" s="7"/>
      <c r="I236" s="7"/>
      <c r="J236" s="7"/>
      <c r="K236" s="7"/>
      <c r="L236" s="7"/>
    </row>
    <row r="237" spans="1:12" s="3" customFormat="1" ht="15" customHeight="1" x14ac:dyDescent="0.15">
      <c r="A237" s="38" t="s">
        <v>383</v>
      </c>
      <c r="B237" s="108" t="s">
        <v>384</v>
      </c>
      <c r="C237" s="151">
        <f>[8]B!$C$2776</f>
        <v>0</v>
      </c>
      <c r="D237" s="151">
        <f>[8]B!$E$2776</f>
        <v>0</v>
      </c>
      <c r="E237" s="129">
        <f>[8]B!$AL$2776</f>
        <v>0</v>
      </c>
      <c r="F237" s="7"/>
      <c r="G237" s="7"/>
      <c r="H237" s="7"/>
      <c r="I237" s="7"/>
      <c r="J237" s="7"/>
      <c r="K237" s="7"/>
      <c r="L237" s="7"/>
    </row>
    <row r="238" spans="1:12" s="3" customFormat="1" ht="15" customHeight="1" x14ac:dyDescent="0.15">
      <c r="A238" s="122"/>
      <c r="B238" s="40" t="s">
        <v>385</v>
      </c>
      <c r="C238" s="172">
        <f>SUM(C239:C244)</f>
        <v>0</v>
      </c>
      <c r="D238" s="172">
        <f>SUM(D239:D244)</f>
        <v>0</v>
      </c>
      <c r="E238" s="164">
        <f>SUM(E239:E244)</f>
        <v>0</v>
      </c>
      <c r="F238" s="7"/>
      <c r="G238" s="7"/>
      <c r="H238" s="7"/>
      <c r="I238" s="7"/>
      <c r="J238" s="7"/>
      <c r="K238" s="7"/>
      <c r="L238" s="7"/>
    </row>
    <row r="239" spans="1:12" s="3" customFormat="1" ht="15" customHeight="1" x14ac:dyDescent="0.15">
      <c r="A239" s="20" t="s">
        <v>386</v>
      </c>
      <c r="B239" s="78" t="s">
        <v>387</v>
      </c>
      <c r="C239" s="150">
        <f>[8]B!$C$2777</f>
        <v>0</v>
      </c>
      <c r="D239" s="150">
        <f>[8]B!$E$2777</f>
        <v>0</v>
      </c>
      <c r="E239" s="129">
        <f>[8]B!$AL$2777</f>
        <v>0</v>
      </c>
      <c r="F239" s="7"/>
      <c r="G239" s="7"/>
      <c r="H239" s="7"/>
      <c r="I239" s="7"/>
      <c r="J239" s="7"/>
      <c r="K239" s="7"/>
      <c r="L239" s="7"/>
    </row>
    <row r="240" spans="1:12" s="3" customFormat="1" ht="15" customHeight="1" x14ac:dyDescent="0.15">
      <c r="A240" s="25" t="s">
        <v>388</v>
      </c>
      <c r="B240" s="81" t="s">
        <v>389</v>
      </c>
      <c r="C240" s="22">
        <f>[8]B!$C$2778</f>
        <v>0</v>
      </c>
      <c r="D240" s="22">
        <f>[8]B!$E$2778</f>
        <v>0</v>
      </c>
      <c r="E240" s="129">
        <f>[8]B!$AL$2778</f>
        <v>0</v>
      </c>
      <c r="F240" s="7"/>
      <c r="G240" s="7"/>
      <c r="H240" s="7"/>
      <c r="I240" s="7"/>
      <c r="J240" s="7"/>
      <c r="K240" s="7"/>
      <c r="L240" s="7"/>
    </row>
    <row r="241" spans="1:12" s="3" customFormat="1" ht="15" customHeight="1" x14ac:dyDescent="0.15">
      <c r="A241" s="25" t="s">
        <v>390</v>
      </c>
      <c r="B241" s="81" t="s">
        <v>391</v>
      </c>
      <c r="C241" s="22">
        <f>[8]B!$C$2779</f>
        <v>0</v>
      </c>
      <c r="D241" s="22">
        <f>[8]B!$E$2779</f>
        <v>0</v>
      </c>
      <c r="E241" s="129">
        <f>[8]B!$AL$2779</f>
        <v>0</v>
      </c>
      <c r="F241" s="7"/>
      <c r="G241" s="7"/>
      <c r="H241" s="7"/>
      <c r="I241" s="7"/>
      <c r="J241" s="7"/>
      <c r="K241" s="7"/>
      <c r="L241" s="7"/>
    </row>
    <row r="242" spans="1:12" s="3" customFormat="1" ht="15" customHeight="1" x14ac:dyDescent="0.15">
      <c r="A242" s="25" t="s">
        <v>392</v>
      </c>
      <c r="B242" s="81" t="s">
        <v>393</v>
      </c>
      <c r="C242" s="22">
        <f>[8]B!$C$2780</f>
        <v>0</v>
      </c>
      <c r="D242" s="22">
        <f>[8]B!$E$2780</f>
        <v>0</v>
      </c>
      <c r="E242" s="129">
        <f>[8]B!$AL$2780</f>
        <v>0</v>
      </c>
      <c r="F242" s="7"/>
      <c r="G242" s="7"/>
      <c r="H242" s="7"/>
      <c r="I242" s="7"/>
      <c r="J242" s="7"/>
      <c r="K242" s="7"/>
      <c r="L242" s="7"/>
    </row>
    <row r="243" spans="1:12" s="3" customFormat="1" ht="15" customHeight="1" x14ac:dyDescent="0.15">
      <c r="A243" s="25" t="s">
        <v>394</v>
      </c>
      <c r="B243" s="81" t="s">
        <v>395</v>
      </c>
      <c r="C243" s="22">
        <f>[8]B!$C$2781</f>
        <v>0</v>
      </c>
      <c r="D243" s="22">
        <f>[8]B!$E$2781</f>
        <v>0</v>
      </c>
      <c r="E243" s="129">
        <f>[8]B!$AL$2781</f>
        <v>0</v>
      </c>
      <c r="F243" s="7"/>
      <c r="G243" s="7"/>
      <c r="H243" s="7"/>
      <c r="I243" s="7"/>
      <c r="J243" s="7"/>
      <c r="K243" s="7"/>
      <c r="L243" s="7"/>
    </row>
    <row r="244" spans="1:12" s="3" customFormat="1" ht="15" customHeight="1" x14ac:dyDescent="0.15">
      <c r="A244" s="38" t="s">
        <v>396</v>
      </c>
      <c r="B244" s="108" t="s">
        <v>397</v>
      </c>
      <c r="C244" s="65">
        <f>[8]B!$C$2782</f>
        <v>0</v>
      </c>
      <c r="D244" s="65">
        <f>[8]B!$E$2782</f>
        <v>0</v>
      </c>
      <c r="E244" s="129">
        <f>[8]B!$AL$2782</f>
        <v>0</v>
      </c>
      <c r="F244" s="7"/>
      <c r="G244" s="7"/>
      <c r="H244" s="7"/>
      <c r="I244" s="7"/>
      <c r="J244" s="7"/>
      <c r="K244" s="7"/>
      <c r="L244" s="7"/>
    </row>
    <row r="245" spans="1:12" s="3" customFormat="1" ht="15" customHeight="1" x14ac:dyDescent="0.15">
      <c r="A245" s="122"/>
      <c r="B245" s="109" t="s">
        <v>398</v>
      </c>
      <c r="C245" s="172">
        <f>SUM(C246:C252)</f>
        <v>0</v>
      </c>
      <c r="D245" s="172"/>
      <c r="E245" s="164"/>
      <c r="F245" s="7"/>
      <c r="G245" s="7"/>
      <c r="H245" s="7"/>
      <c r="I245" s="7"/>
      <c r="J245" s="7"/>
      <c r="K245" s="7"/>
      <c r="L245" s="7"/>
    </row>
    <row r="246" spans="1:12" s="3" customFormat="1" ht="15" customHeight="1" x14ac:dyDescent="0.15">
      <c r="A246" s="20"/>
      <c r="B246" s="176" t="s">
        <v>399</v>
      </c>
      <c r="C246" s="134">
        <f>[8]B!$C$2785</f>
        <v>0</v>
      </c>
      <c r="D246" s="177"/>
      <c r="E246" s="178"/>
      <c r="F246" s="7"/>
      <c r="G246" s="7"/>
      <c r="H246" s="7"/>
      <c r="I246" s="7"/>
      <c r="J246" s="7"/>
      <c r="K246" s="7"/>
      <c r="L246" s="7"/>
    </row>
    <row r="247" spans="1:12" s="3" customFormat="1" ht="15" customHeight="1" x14ac:dyDescent="0.15">
      <c r="A247" s="25"/>
      <c r="B247" s="179" t="s">
        <v>400</v>
      </c>
      <c r="C247" s="135">
        <f>[8]B!$C$2786</f>
        <v>0</v>
      </c>
      <c r="D247" s="141"/>
      <c r="E247" s="142"/>
      <c r="F247" s="7"/>
      <c r="G247" s="7"/>
      <c r="H247" s="7"/>
      <c r="I247" s="7"/>
      <c r="J247" s="7"/>
      <c r="K247" s="7"/>
      <c r="L247" s="7"/>
    </row>
    <row r="248" spans="1:12" s="3" customFormat="1" ht="15" customHeight="1" x14ac:dyDescent="0.15">
      <c r="A248" s="25"/>
      <c r="B248" s="179" t="s">
        <v>401</v>
      </c>
      <c r="C248" s="135">
        <f>[8]B!$C$2787</f>
        <v>0</v>
      </c>
      <c r="D248" s="141"/>
      <c r="E248" s="142"/>
      <c r="F248" s="7"/>
      <c r="G248" s="7"/>
      <c r="H248" s="7"/>
      <c r="I248" s="7"/>
      <c r="J248" s="7"/>
      <c r="K248" s="7"/>
      <c r="L248" s="7"/>
    </row>
    <row r="249" spans="1:12" s="3" customFormat="1" ht="15" customHeight="1" x14ac:dyDescent="0.15">
      <c r="A249" s="25"/>
      <c r="B249" s="179" t="s">
        <v>402</v>
      </c>
      <c r="C249" s="135">
        <f>[8]B!$C$2788</f>
        <v>0</v>
      </c>
      <c r="D249" s="141"/>
      <c r="E249" s="142"/>
      <c r="F249" s="7"/>
      <c r="G249" s="7"/>
      <c r="H249" s="7"/>
      <c r="I249" s="7"/>
      <c r="J249" s="7"/>
      <c r="K249" s="7"/>
      <c r="L249" s="7"/>
    </row>
    <row r="250" spans="1:12" s="3" customFormat="1" ht="15" customHeight="1" x14ac:dyDescent="0.15">
      <c r="A250" s="25"/>
      <c r="B250" s="179" t="s">
        <v>403</v>
      </c>
      <c r="C250" s="135">
        <f>[8]B!$C$2789</f>
        <v>0</v>
      </c>
      <c r="D250" s="141"/>
      <c r="E250" s="142"/>
      <c r="F250" s="7"/>
      <c r="G250" s="7"/>
      <c r="H250" s="7"/>
      <c r="I250" s="7"/>
      <c r="J250" s="7"/>
      <c r="K250" s="7"/>
      <c r="L250" s="7"/>
    </row>
    <row r="251" spans="1:12" s="3" customFormat="1" ht="15" customHeight="1" x14ac:dyDescent="0.15">
      <c r="A251" s="25"/>
      <c r="B251" s="179" t="s">
        <v>404</v>
      </c>
      <c r="C251" s="135">
        <f>[8]B!$C$2790</f>
        <v>0</v>
      </c>
      <c r="D251" s="141"/>
      <c r="E251" s="142"/>
      <c r="F251" s="7"/>
      <c r="G251" s="7"/>
      <c r="H251" s="7"/>
      <c r="I251" s="7"/>
      <c r="J251" s="7"/>
      <c r="K251" s="7"/>
      <c r="L251" s="7"/>
    </row>
    <row r="252" spans="1:12" s="3" customFormat="1" ht="15" customHeight="1" x14ac:dyDescent="0.15">
      <c r="A252" s="38"/>
      <c r="B252" s="180" t="s">
        <v>405</v>
      </c>
      <c r="C252" s="136">
        <f>[8]B!$C$2791</f>
        <v>0</v>
      </c>
      <c r="D252" s="181"/>
      <c r="E252" s="182"/>
      <c r="F252" s="7"/>
      <c r="G252" s="7"/>
      <c r="H252" s="7"/>
      <c r="I252" s="7"/>
      <c r="J252" s="7"/>
      <c r="K252" s="7"/>
      <c r="L252" s="7"/>
    </row>
    <row r="253" spans="1:12" s="3" customFormat="1" ht="15" customHeight="1" x14ac:dyDescent="0.15">
      <c r="A253" s="122"/>
      <c r="B253" s="183" t="s">
        <v>406</v>
      </c>
      <c r="C253" s="184"/>
      <c r="D253" s="184"/>
      <c r="E253" s="140"/>
      <c r="F253" s="7"/>
      <c r="G253" s="7"/>
      <c r="H253" s="7"/>
      <c r="I253" s="7"/>
      <c r="J253" s="7"/>
      <c r="K253" s="7"/>
      <c r="L253" s="7"/>
    </row>
    <row r="254" spans="1:12" s="3" customFormat="1" ht="15" customHeight="1" x14ac:dyDescent="0.15">
      <c r="A254" s="122"/>
      <c r="B254" s="185" t="s">
        <v>407</v>
      </c>
      <c r="C254" s="139">
        <f>[8]B!$C$2812</f>
        <v>0</v>
      </c>
      <c r="D254" s="139"/>
      <c r="E254" s="164"/>
      <c r="F254" s="7"/>
      <c r="G254" s="7"/>
      <c r="H254" s="7"/>
      <c r="I254" s="7"/>
      <c r="J254" s="7"/>
      <c r="K254" s="7"/>
      <c r="L254" s="7"/>
    </row>
    <row r="255" spans="1:12" s="3" customFormat="1" ht="15" customHeight="1" x14ac:dyDescent="0.15">
      <c r="A255" s="122"/>
      <c r="B255" s="186" t="s">
        <v>104</v>
      </c>
      <c r="C255" s="187">
        <f>SUM(C204+C219+C238+C245+C254)</f>
        <v>0</v>
      </c>
      <c r="D255" s="187">
        <f>SUM(D204+D219+D238+D245+D254)</f>
        <v>0</v>
      </c>
      <c r="E255" s="164">
        <f>SUM(E204+E219+E238+E245,E254)</f>
        <v>0</v>
      </c>
      <c r="F255" s="7"/>
      <c r="G255" s="7"/>
      <c r="H255" s="7"/>
      <c r="I255" s="7"/>
      <c r="J255" s="7"/>
      <c r="K255" s="7"/>
      <c r="L255" s="7"/>
    </row>
    <row r="256" spans="1:12" s="3" customFormat="1" ht="24.95" customHeight="1" x14ac:dyDescent="0.15">
      <c r="A256" s="165" t="s">
        <v>408</v>
      </c>
      <c r="B256" s="166"/>
      <c r="C256" s="167"/>
      <c r="D256" s="167"/>
      <c r="E256" s="168"/>
      <c r="F256" s="7"/>
      <c r="G256" s="7"/>
      <c r="H256" s="7"/>
      <c r="I256" s="7"/>
      <c r="J256" s="7"/>
      <c r="K256" s="7"/>
      <c r="L256" s="7"/>
    </row>
    <row r="257" spans="1:22" s="3" customFormat="1" ht="30" customHeight="1" x14ac:dyDescent="0.15">
      <c r="A257" s="13" t="s">
        <v>5</v>
      </c>
      <c r="B257" s="170" t="s">
        <v>409</v>
      </c>
      <c r="C257" s="73" t="s">
        <v>7</v>
      </c>
      <c r="D257" s="159" t="s">
        <v>8</v>
      </c>
      <c r="E257" s="73" t="s">
        <v>9</v>
      </c>
      <c r="F257" s="7"/>
      <c r="G257" s="7"/>
      <c r="H257" s="7"/>
      <c r="I257" s="7"/>
      <c r="J257" s="7"/>
      <c r="K257" s="7"/>
      <c r="L257" s="7"/>
    </row>
    <row r="258" spans="1:22" s="3" customFormat="1" ht="15" customHeight="1" x14ac:dyDescent="0.15">
      <c r="A258" s="20" t="s">
        <v>410</v>
      </c>
      <c r="B258" s="176" t="s">
        <v>411</v>
      </c>
      <c r="C258" s="188">
        <f>[8]B!$C$2814</f>
        <v>5</v>
      </c>
      <c r="D258" s="188">
        <f>[8]B!$E$2814</f>
        <v>5</v>
      </c>
      <c r="E258" s="56">
        <f>[8]B!$AL$2814</f>
        <v>38950</v>
      </c>
      <c r="F258" s="7"/>
      <c r="G258" s="7"/>
      <c r="H258" s="7"/>
      <c r="I258" s="7"/>
      <c r="J258" s="7"/>
      <c r="K258" s="7"/>
      <c r="L258" s="7"/>
    </row>
    <row r="259" spans="1:22" s="3" customFormat="1" ht="15" customHeight="1" x14ac:dyDescent="0.15">
      <c r="A259" s="25" t="s">
        <v>412</v>
      </c>
      <c r="B259" s="179" t="s">
        <v>413</v>
      </c>
      <c r="C259" s="189">
        <f>[8]B!$C$2815</f>
        <v>0</v>
      </c>
      <c r="D259" s="189">
        <f>[8]B!$E$2815</f>
        <v>0</v>
      </c>
      <c r="E259" s="58">
        <f>[8]B!$AL$2815</f>
        <v>0</v>
      </c>
      <c r="F259" s="7"/>
      <c r="G259" s="7"/>
      <c r="H259" s="7"/>
      <c r="I259" s="7"/>
      <c r="J259" s="7"/>
      <c r="K259" s="7"/>
      <c r="L259" s="7"/>
    </row>
    <row r="260" spans="1:22" s="3" customFormat="1" ht="15" customHeight="1" x14ac:dyDescent="0.15">
      <c r="A260" s="25" t="s">
        <v>414</v>
      </c>
      <c r="B260" s="179" t="s">
        <v>415</v>
      </c>
      <c r="C260" s="189">
        <f>[8]B!$C$2816</f>
        <v>0</v>
      </c>
      <c r="D260" s="189">
        <f>[8]B!$E$2816</f>
        <v>0</v>
      </c>
      <c r="E260" s="58">
        <f>[8]B!$AL$2816</f>
        <v>0</v>
      </c>
      <c r="F260" s="7"/>
      <c r="G260" s="7"/>
      <c r="H260" s="7"/>
      <c r="I260" s="7"/>
      <c r="J260" s="7"/>
      <c r="K260" s="7"/>
      <c r="L260" s="7"/>
    </row>
    <row r="261" spans="1:22" s="3" customFormat="1" ht="15" customHeight="1" x14ac:dyDescent="0.15">
      <c r="A261" s="25" t="s">
        <v>416</v>
      </c>
      <c r="B261" s="179" t="s">
        <v>417</v>
      </c>
      <c r="C261" s="189">
        <f>[8]B!$C$2817</f>
        <v>0</v>
      </c>
      <c r="D261" s="189">
        <f>[8]B!$E$2817</f>
        <v>0</v>
      </c>
      <c r="E261" s="58">
        <f>[8]B!$AL$2817</f>
        <v>0</v>
      </c>
      <c r="F261" s="7"/>
      <c r="G261" s="7"/>
      <c r="H261" s="7"/>
      <c r="I261" s="7"/>
      <c r="J261" s="7"/>
      <c r="K261" s="7"/>
      <c r="L261" s="7"/>
    </row>
    <row r="262" spans="1:22" s="3" customFormat="1" ht="15" customHeight="1" x14ac:dyDescent="0.15">
      <c r="A262" s="38" t="s">
        <v>418</v>
      </c>
      <c r="B262" s="180" t="s">
        <v>419</v>
      </c>
      <c r="C262" s="190">
        <f>[8]B!$C$2818</f>
        <v>0</v>
      </c>
      <c r="D262" s="190">
        <f>[8]B!$E$2818</f>
        <v>0</v>
      </c>
      <c r="E262" s="191">
        <f>[8]B!$AL$2818</f>
        <v>0</v>
      </c>
      <c r="F262" s="7"/>
      <c r="G262" s="7"/>
      <c r="H262" s="7"/>
      <c r="I262" s="7"/>
      <c r="J262" s="7"/>
      <c r="K262" s="7"/>
      <c r="L262" s="7"/>
    </row>
    <row r="263" spans="1:22" s="3" customFormat="1" ht="15" customHeight="1" x14ac:dyDescent="0.15">
      <c r="A263" s="122"/>
      <c r="B263" s="192" t="s">
        <v>420</v>
      </c>
      <c r="C263" s="193">
        <f>SUM(C258:C262)</f>
        <v>5</v>
      </c>
      <c r="D263" s="193">
        <f>SUM(D258:D262)</f>
        <v>5</v>
      </c>
      <c r="E263" s="164">
        <f>SUM(E258:E262)</f>
        <v>38950</v>
      </c>
      <c r="F263" s="7"/>
      <c r="G263" s="7"/>
      <c r="H263" s="7"/>
      <c r="I263" s="7"/>
      <c r="J263" s="7"/>
      <c r="K263" s="7"/>
      <c r="L263" s="7"/>
    </row>
    <row r="264" spans="1:22" s="196" customFormat="1" ht="24.95" customHeight="1" x14ac:dyDescent="0.15">
      <c r="A264" s="873" t="s">
        <v>421</v>
      </c>
      <c r="B264" s="873"/>
      <c r="C264" s="194"/>
      <c r="D264" s="194"/>
      <c r="E264" s="195"/>
    </row>
    <row r="265" spans="1:22" s="3" customFormat="1" ht="35.1" customHeight="1" x14ac:dyDescent="0.15">
      <c r="A265" s="13" t="s">
        <v>5</v>
      </c>
      <c r="B265" s="170" t="s">
        <v>422</v>
      </c>
      <c r="C265" s="73" t="s">
        <v>7</v>
      </c>
      <c r="D265" s="159" t="s">
        <v>8</v>
      </c>
      <c r="E265" s="73" t="s">
        <v>9</v>
      </c>
      <c r="F265" s="7"/>
      <c r="G265" s="7"/>
      <c r="H265" s="7"/>
      <c r="I265" s="7"/>
      <c r="J265" s="7"/>
      <c r="K265" s="7"/>
      <c r="L265" s="7"/>
    </row>
    <row r="266" spans="1:22" s="3" customFormat="1" ht="15" customHeight="1" x14ac:dyDescent="0.15">
      <c r="A266" s="20" t="s">
        <v>423</v>
      </c>
      <c r="B266" s="176" t="s">
        <v>424</v>
      </c>
      <c r="C266" s="188">
        <f>[8]B!$C$2598</f>
        <v>155</v>
      </c>
      <c r="D266" s="188">
        <f>[8]B!$E$2598</f>
        <v>155</v>
      </c>
      <c r="E266" s="56">
        <f>[8]B!$AL$2598</f>
        <v>3227100</v>
      </c>
      <c r="F266" s="7"/>
      <c r="G266" s="7"/>
      <c r="H266" s="7"/>
      <c r="I266" s="7"/>
      <c r="J266" s="7"/>
      <c r="K266" s="7"/>
      <c r="L266" s="7"/>
    </row>
    <row r="267" spans="1:22" s="3" customFormat="1" ht="15" customHeight="1" x14ac:dyDescent="0.15">
      <c r="A267" s="25" t="s">
        <v>425</v>
      </c>
      <c r="B267" s="179" t="s">
        <v>426</v>
      </c>
      <c r="C267" s="189">
        <f>[8]B!$C$2599</f>
        <v>227</v>
      </c>
      <c r="D267" s="189">
        <f>[8]B!$E$2599</f>
        <v>227</v>
      </c>
      <c r="E267" s="58">
        <f>[8]B!$AL$2599</f>
        <v>14868500</v>
      </c>
      <c r="F267" s="7"/>
      <c r="G267" s="7"/>
      <c r="H267" s="7"/>
      <c r="I267" s="7"/>
      <c r="J267" s="7"/>
      <c r="K267" s="7"/>
      <c r="L267" s="7"/>
    </row>
    <row r="268" spans="1:22" s="3" customFormat="1" ht="15" customHeight="1" x14ac:dyDescent="0.15">
      <c r="A268" s="25" t="s">
        <v>427</v>
      </c>
      <c r="B268" s="179" t="s">
        <v>428</v>
      </c>
      <c r="C268" s="189">
        <f>[8]B!$C$2600</f>
        <v>0</v>
      </c>
      <c r="D268" s="189">
        <f>[8]B!$E$2600</f>
        <v>0</v>
      </c>
      <c r="E268" s="58">
        <f>[8]B!$AL$2600</f>
        <v>0</v>
      </c>
      <c r="F268" s="7"/>
      <c r="G268" s="7"/>
      <c r="H268" s="7"/>
      <c r="I268" s="7"/>
      <c r="J268" s="7"/>
      <c r="K268" s="7"/>
      <c r="L268" s="7"/>
    </row>
    <row r="269" spans="1:22" s="3" customFormat="1" ht="15" customHeight="1" x14ac:dyDescent="0.15">
      <c r="A269" s="25" t="s">
        <v>429</v>
      </c>
      <c r="B269" s="179" t="s">
        <v>430</v>
      </c>
      <c r="C269" s="189">
        <f>[8]B!$C$2601</f>
        <v>201</v>
      </c>
      <c r="D269" s="189">
        <f>[8]B!$E$2601</f>
        <v>197</v>
      </c>
      <c r="E269" s="58">
        <f>[8]B!$AL$2601</f>
        <v>561450</v>
      </c>
      <c r="F269" s="7"/>
      <c r="G269" s="7"/>
      <c r="H269" s="7"/>
      <c r="I269" s="7"/>
      <c r="J269" s="7"/>
      <c r="K269" s="7"/>
      <c r="L269" s="7"/>
    </row>
    <row r="270" spans="1:22" s="3" customFormat="1" ht="15" customHeight="1" x14ac:dyDescent="0.15">
      <c r="A270" s="25" t="s">
        <v>431</v>
      </c>
      <c r="B270" s="179" t="s">
        <v>432</v>
      </c>
      <c r="C270" s="189">
        <f>[8]B!$C$2602</f>
        <v>0</v>
      </c>
      <c r="D270" s="189">
        <f>[8]B!$E$2602</f>
        <v>0</v>
      </c>
      <c r="E270" s="58">
        <f>[8]B!$AL$2602</f>
        <v>0</v>
      </c>
      <c r="F270" s="7"/>
      <c r="G270" s="7"/>
      <c r="H270" s="7"/>
      <c r="I270" s="7"/>
      <c r="J270" s="7"/>
      <c r="K270" s="7"/>
      <c r="L270" s="7"/>
    </row>
    <row r="271" spans="1:22" s="3" customFormat="1" ht="15" customHeight="1" x14ac:dyDescent="0.15">
      <c r="A271" s="25" t="s">
        <v>433</v>
      </c>
      <c r="B271" s="179" t="s">
        <v>434</v>
      </c>
      <c r="C271" s="189">
        <f>[8]B!$C$2603</f>
        <v>0</v>
      </c>
      <c r="D271" s="189">
        <f>[8]B!$E$2603</f>
        <v>0</v>
      </c>
      <c r="E271" s="58">
        <f>[8]B!$AL$2603</f>
        <v>0</v>
      </c>
      <c r="F271" s="7"/>
      <c r="G271" s="7"/>
      <c r="H271" s="7"/>
      <c r="I271" s="7"/>
      <c r="J271" s="7"/>
      <c r="K271" s="7"/>
      <c r="L271" s="7"/>
      <c r="V271" s="197"/>
    </row>
    <row r="272" spans="1:22" s="3" customFormat="1" ht="15" customHeight="1" x14ac:dyDescent="0.15">
      <c r="A272" s="38" t="s">
        <v>435</v>
      </c>
      <c r="B272" s="180" t="s">
        <v>436</v>
      </c>
      <c r="C272" s="190">
        <f>[8]B!$C$2604</f>
        <v>0</v>
      </c>
      <c r="D272" s="190">
        <f>[8]B!$E$2604</f>
        <v>0</v>
      </c>
      <c r="E272" s="191">
        <f>[8]B!$AL$2604</f>
        <v>0</v>
      </c>
      <c r="F272" s="7"/>
      <c r="G272" s="7"/>
      <c r="H272" s="7"/>
      <c r="I272" s="7"/>
      <c r="J272" s="7"/>
      <c r="K272" s="7"/>
      <c r="L272" s="7"/>
      <c r="V272" s="197"/>
    </row>
    <row r="273" spans="1:22" s="3" customFormat="1" ht="15" customHeight="1" x14ac:dyDescent="0.15">
      <c r="A273" s="122"/>
      <c r="B273" s="192" t="s">
        <v>437</v>
      </c>
      <c r="C273" s="198">
        <f>SUM(C266:C272)</f>
        <v>583</v>
      </c>
      <c r="D273" s="198">
        <f>SUM(D266:D272)</f>
        <v>579</v>
      </c>
      <c r="E273" s="164">
        <f>SUM(E266:E272)</f>
        <v>18657050</v>
      </c>
      <c r="F273" s="7"/>
      <c r="G273" s="7"/>
      <c r="H273" s="7"/>
      <c r="I273" s="7"/>
      <c r="J273" s="7"/>
      <c r="K273" s="7"/>
      <c r="L273" s="7"/>
      <c r="V273" s="197"/>
    </row>
    <row r="274" spans="1:22" s="202" customFormat="1" ht="24.95" customHeight="1" x14ac:dyDescent="0.15">
      <c r="A274" s="866" t="s">
        <v>438</v>
      </c>
      <c r="B274" s="866"/>
      <c r="C274" s="199"/>
      <c r="D274" s="199"/>
      <c r="E274" s="158"/>
      <c r="F274" s="200"/>
      <c r="G274" s="200"/>
      <c r="H274" s="200"/>
      <c r="I274" s="200"/>
      <c r="J274" s="200"/>
      <c r="K274" s="200"/>
      <c r="L274" s="200"/>
      <c r="M274" s="200"/>
      <c r="N274" s="200"/>
      <c r="O274" s="201"/>
      <c r="V274" s="203"/>
    </row>
    <row r="275" spans="1:22" ht="35.1" customHeight="1" x14ac:dyDescent="0.15">
      <c r="A275" s="13" t="s">
        <v>5</v>
      </c>
      <c r="B275" s="13" t="s">
        <v>6</v>
      </c>
      <c r="C275" s="73" t="s">
        <v>7</v>
      </c>
      <c r="D275" s="159" t="s">
        <v>8</v>
      </c>
      <c r="E275" s="73" t="s">
        <v>9</v>
      </c>
      <c r="F275" s="204"/>
      <c r="G275" s="204"/>
      <c r="H275" s="204"/>
      <c r="I275" s="204"/>
      <c r="J275" s="204"/>
      <c r="K275" s="204"/>
      <c r="L275" s="204"/>
      <c r="M275" s="204"/>
      <c r="N275" s="204"/>
      <c r="O275" s="205"/>
      <c r="V275" s="206"/>
    </row>
    <row r="276" spans="1:22" ht="15" customHeight="1" x14ac:dyDescent="0.15">
      <c r="A276" s="20" t="s">
        <v>439</v>
      </c>
      <c r="B276" s="176" t="s">
        <v>440</v>
      </c>
      <c r="C276" s="188">
        <f>[8]B!$C$2273</f>
        <v>70</v>
      </c>
      <c r="D276" s="188">
        <f>[8]B!$E$2273</f>
        <v>62</v>
      </c>
      <c r="E276" s="56">
        <f>[8]B!$AL$2273</f>
        <v>9032780</v>
      </c>
      <c r="F276" s="204"/>
      <c r="G276" s="204"/>
      <c r="H276" s="204"/>
      <c r="I276" s="204"/>
      <c r="J276" s="204"/>
      <c r="K276" s="204"/>
      <c r="L276" s="204"/>
      <c r="M276" s="204"/>
      <c r="N276" s="204"/>
      <c r="O276" s="205"/>
      <c r="V276" s="206"/>
    </row>
    <row r="277" spans="1:22" ht="15" customHeight="1" x14ac:dyDescent="0.15">
      <c r="A277" s="38" t="s">
        <v>441</v>
      </c>
      <c r="B277" s="180" t="s">
        <v>442</v>
      </c>
      <c r="C277" s="190">
        <f>[8]B!$C$2274</f>
        <v>4</v>
      </c>
      <c r="D277" s="190">
        <f>[8]B!$E$2274</f>
        <v>4</v>
      </c>
      <c r="E277" s="191">
        <f>[8]B!$AL$2274</f>
        <v>613120</v>
      </c>
      <c r="F277" s="204"/>
      <c r="G277" s="204"/>
      <c r="H277" s="204"/>
      <c r="I277" s="204"/>
      <c r="J277" s="204"/>
      <c r="K277" s="204"/>
      <c r="L277" s="204"/>
      <c r="M277" s="204"/>
      <c r="N277" s="204"/>
      <c r="O277" s="205"/>
      <c r="V277" s="206"/>
    </row>
    <row r="278" spans="1:22" ht="15" customHeight="1" x14ac:dyDescent="0.15">
      <c r="A278" s="143">
        <v>2004003</v>
      </c>
      <c r="B278" s="180" t="s">
        <v>443</v>
      </c>
      <c r="C278" s="207">
        <f>[8]B!C2278</f>
        <v>0</v>
      </c>
      <c r="D278" s="181"/>
      <c r="E278" s="70"/>
      <c r="F278" s="204"/>
      <c r="G278" s="204"/>
      <c r="H278" s="204"/>
      <c r="I278" s="204"/>
      <c r="J278" s="204"/>
      <c r="K278" s="204"/>
      <c r="L278" s="204"/>
      <c r="M278" s="204"/>
      <c r="N278" s="204"/>
      <c r="O278" s="205"/>
      <c r="V278" s="206"/>
    </row>
    <row r="279" spans="1:22" ht="15" customHeight="1" x14ac:dyDescent="0.15">
      <c r="A279" s="122"/>
      <c r="B279" s="192" t="s">
        <v>444</v>
      </c>
      <c r="C279" s="193">
        <f>SUM(C276:C277)</f>
        <v>74</v>
      </c>
      <c r="D279" s="193">
        <f>SUM(D276:D277)</f>
        <v>66</v>
      </c>
      <c r="E279" s="164">
        <f>SUM(E276:E277)</f>
        <v>9645900</v>
      </c>
      <c r="F279" s="204"/>
      <c r="G279" s="204"/>
      <c r="H279" s="204"/>
      <c r="I279" s="204"/>
      <c r="J279" s="204"/>
      <c r="K279" s="204"/>
      <c r="L279" s="204"/>
      <c r="M279" s="204"/>
      <c r="N279" s="204"/>
      <c r="O279" s="205"/>
      <c r="V279" s="206"/>
    </row>
    <row r="280" spans="1:22" s="202" customFormat="1" ht="24.95" customHeight="1" x14ac:dyDescent="0.15">
      <c r="A280" s="866" t="s">
        <v>445</v>
      </c>
      <c r="B280" s="866"/>
      <c r="C280" s="208"/>
      <c r="D280" s="208"/>
      <c r="E280" s="158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1"/>
      <c r="V280" s="209"/>
    </row>
    <row r="281" spans="1:22" ht="35.1" customHeight="1" x14ac:dyDescent="0.15">
      <c r="A281" s="13"/>
      <c r="B281" s="13" t="s">
        <v>446</v>
      </c>
      <c r="C281" s="73" t="s">
        <v>7</v>
      </c>
      <c r="D281" s="159" t="s">
        <v>8</v>
      </c>
      <c r="E281" s="14" t="s">
        <v>9</v>
      </c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5"/>
    </row>
    <row r="282" spans="1:22" ht="15" customHeight="1" x14ac:dyDescent="0.15">
      <c r="A282" s="20" t="s">
        <v>447</v>
      </c>
      <c r="B282" s="176" t="s">
        <v>448</v>
      </c>
      <c r="C282" s="134">
        <f>[8]B!$C$2625</f>
        <v>986</v>
      </c>
      <c r="D282" s="134">
        <f>[8]B!$E$2625</f>
        <v>986</v>
      </c>
      <c r="E282" s="56">
        <f>[8]B!$AL$2625</f>
        <v>4569420</v>
      </c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5"/>
    </row>
    <row r="283" spans="1:22" ht="15" customHeight="1" x14ac:dyDescent="0.15">
      <c r="A283" s="25" t="s">
        <v>449</v>
      </c>
      <c r="B283" s="179" t="s">
        <v>450</v>
      </c>
      <c r="C283" s="135">
        <f>[8]B!C2662+[8]B!C2684+[8]B!C2685</f>
        <v>273</v>
      </c>
      <c r="D283" s="135">
        <f>[8]B!E2651+[8]B!E2684+[8]B!E2685</f>
        <v>273</v>
      </c>
      <c r="E283" s="58">
        <f>[8]B!$AL$2651+[8]B!AL2684+[8]B!AL2685</f>
        <v>5178430</v>
      </c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5"/>
    </row>
    <row r="284" spans="1:22" ht="15" customHeight="1" x14ac:dyDescent="0.15">
      <c r="A284" s="25" t="s">
        <v>451</v>
      </c>
      <c r="B284" s="179" t="s">
        <v>452</v>
      </c>
      <c r="C284" s="135">
        <f>[8]B!$C$2688</f>
        <v>37</v>
      </c>
      <c r="D284" s="135">
        <f>[8]B!$H$2688</f>
        <v>35</v>
      </c>
      <c r="E284" s="58">
        <f>[8]B!$AL$2688</f>
        <v>1557780</v>
      </c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5"/>
    </row>
    <row r="285" spans="1:22" ht="15" customHeight="1" x14ac:dyDescent="0.15">
      <c r="A285" s="38"/>
      <c r="B285" s="180" t="s">
        <v>453</v>
      </c>
      <c r="C285" s="136">
        <f>[8]B!$C$2738</f>
        <v>0</v>
      </c>
      <c r="D285" s="181"/>
      <c r="E285" s="70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5"/>
    </row>
    <row r="286" spans="1:22" ht="15" customHeight="1" x14ac:dyDescent="0.15">
      <c r="A286" s="122"/>
      <c r="B286" s="192" t="s">
        <v>454</v>
      </c>
      <c r="C286" s="210">
        <f>SUM(C282:C285)</f>
        <v>1296</v>
      </c>
      <c r="D286" s="210">
        <f>SUM(D282:D285)</f>
        <v>1294</v>
      </c>
      <c r="E286" s="211">
        <f>SUM(E282:E285)</f>
        <v>11305630</v>
      </c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5"/>
    </row>
    <row r="287" spans="1:22" ht="15" customHeight="1" x14ac:dyDescent="0.15">
      <c r="A287" s="867" t="s">
        <v>455</v>
      </c>
      <c r="B287" s="867"/>
      <c r="C287" s="212"/>
      <c r="D287" s="212"/>
      <c r="E287" s="213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5"/>
    </row>
    <row r="288" spans="1:22" ht="32.25" customHeight="1" x14ac:dyDescent="0.15">
      <c r="A288" s="13" t="s">
        <v>5</v>
      </c>
      <c r="B288" s="13" t="s">
        <v>6</v>
      </c>
      <c r="C288" s="73" t="s">
        <v>7</v>
      </c>
      <c r="D288" s="159" t="s">
        <v>8</v>
      </c>
      <c r="E288" s="73" t="s">
        <v>9</v>
      </c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5"/>
    </row>
    <row r="289" spans="1:17" ht="15" customHeight="1" x14ac:dyDescent="0.2">
      <c r="A289" s="20">
        <v>1901023</v>
      </c>
      <c r="B289" s="176" t="s">
        <v>456</v>
      </c>
      <c r="C289" s="134">
        <f>[8]B!$C$2101</f>
        <v>0</v>
      </c>
      <c r="D289" s="134">
        <f>[8]B!$E$2101</f>
        <v>0</v>
      </c>
      <c r="E289" s="214">
        <f>[8]B!$AL$2101</f>
        <v>0</v>
      </c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5"/>
    </row>
    <row r="290" spans="1:17" ht="15" customHeight="1" x14ac:dyDescent="0.2">
      <c r="A290" s="25">
        <v>1901024</v>
      </c>
      <c r="B290" s="179" t="s">
        <v>457</v>
      </c>
      <c r="C290" s="135">
        <f>[8]B!$C$2102</f>
        <v>0</v>
      </c>
      <c r="D290" s="135">
        <f>[8]B!$E$2102</f>
        <v>0</v>
      </c>
      <c r="E290" s="215">
        <f>[8]B!$AL$2102</f>
        <v>0</v>
      </c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5"/>
    </row>
    <row r="291" spans="1:17" ht="15" customHeight="1" x14ac:dyDescent="0.2">
      <c r="A291" s="25" t="s">
        <v>458</v>
      </c>
      <c r="B291" s="179" t="s">
        <v>459</v>
      </c>
      <c r="C291" s="135">
        <f>[8]B!$C$2103</f>
        <v>0</v>
      </c>
      <c r="D291" s="135">
        <f>[8]B!$E$2103</f>
        <v>0</v>
      </c>
      <c r="E291" s="215">
        <f>[8]B!$AL$2103</f>
        <v>0</v>
      </c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5"/>
    </row>
    <row r="292" spans="1:17" ht="15" customHeight="1" x14ac:dyDescent="0.2">
      <c r="A292" s="25" t="s">
        <v>460</v>
      </c>
      <c r="B292" s="179" t="s">
        <v>461</v>
      </c>
      <c r="C292" s="135">
        <f>[8]B!$C$2104</f>
        <v>0</v>
      </c>
      <c r="D292" s="135">
        <f>[8]B!$E$2104</f>
        <v>0</v>
      </c>
      <c r="E292" s="215">
        <f>[8]B!$AL$2104</f>
        <v>0</v>
      </c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5"/>
    </row>
    <row r="293" spans="1:17" ht="15" customHeight="1" x14ac:dyDescent="0.2">
      <c r="A293" s="25">
        <v>1901126</v>
      </c>
      <c r="B293" s="179" t="s">
        <v>462</v>
      </c>
      <c r="C293" s="135">
        <f>[8]B!$C$2105</f>
        <v>0</v>
      </c>
      <c r="D293" s="135">
        <f>[8]B!$E$2105</f>
        <v>0</v>
      </c>
      <c r="E293" s="215">
        <f>[8]B!$AL$2105</f>
        <v>0</v>
      </c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5"/>
    </row>
    <row r="294" spans="1:17" ht="15" customHeight="1" x14ac:dyDescent="0.2">
      <c r="A294" s="25" t="s">
        <v>463</v>
      </c>
      <c r="B294" s="179" t="s">
        <v>464</v>
      </c>
      <c r="C294" s="135">
        <f>[8]B!$C$2106</f>
        <v>0</v>
      </c>
      <c r="D294" s="135">
        <f>[8]B!$E$2106</f>
        <v>0</v>
      </c>
      <c r="E294" s="215">
        <f>[8]B!$AL$2106</f>
        <v>0</v>
      </c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5"/>
    </row>
    <row r="295" spans="1:17" ht="15" customHeight="1" x14ac:dyDescent="0.2">
      <c r="A295" s="25" t="s">
        <v>465</v>
      </c>
      <c r="B295" s="179" t="s">
        <v>466</v>
      </c>
      <c r="C295" s="135">
        <f>[8]B!$C$2107</f>
        <v>0</v>
      </c>
      <c r="D295" s="135">
        <f>[8]B!$E$2107</f>
        <v>0</v>
      </c>
      <c r="E295" s="215">
        <f>[8]B!$AL$2107</f>
        <v>0</v>
      </c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5"/>
    </row>
    <row r="296" spans="1:17" ht="15" customHeight="1" x14ac:dyDescent="0.2">
      <c r="A296" s="38">
        <v>1901029</v>
      </c>
      <c r="B296" s="180" t="s">
        <v>467</v>
      </c>
      <c r="C296" s="136">
        <f>[8]B!$C$2108</f>
        <v>0</v>
      </c>
      <c r="D296" s="136">
        <f>[8]B!$E$2108</f>
        <v>0</v>
      </c>
      <c r="E296" s="216">
        <f>[8]B!$AL$2108</f>
        <v>0</v>
      </c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5"/>
    </row>
    <row r="297" spans="1:17" ht="15" customHeight="1" x14ac:dyDescent="0.15">
      <c r="A297" s="143"/>
      <c r="B297" s="217" t="s">
        <v>468</v>
      </c>
      <c r="C297" s="218">
        <f>SUM(C289:C296)</f>
        <v>0</v>
      </c>
      <c r="D297" s="218">
        <f>SUM(D289:D296)</f>
        <v>0</v>
      </c>
      <c r="E297" s="211">
        <f>SUM(E289:E296)</f>
        <v>0</v>
      </c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5"/>
    </row>
    <row r="298" spans="1:17" ht="15" customHeight="1" x14ac:dyDescent="0.15">
      <c r="A298" s="219"/>
      <c r="B298" s="220"/>
      <c r="C298" s="212"/>
      <c r="D298" s="212"/>
      <c r="E298" s="213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5"/>
    </row>
    <row r="299" spans="1:17" s="196" customFormat="1" ht="24.95" customHeight="1" x14ac:dyDescent="0.15">
      <c r="A299" s="866" t="s">
        <v>469</v>
      </c>
      <c r="B299" s="866"/>
      <c r="C299" s="199"/>
      <c r="D299" s="199"/>
      <c r="E299" s="158"/>
    </row>
    <row r="300" spans="1:17" s="3" customFormat="1" ht="35.1" customHeight="1" x14ac:dyDescent="0.15">
      <c r="A300" s="13" t="s">
        <v>5</v>
      </c>
      <c r="B300" s="13" t="s">
        <v>6</v>
      </c>
      <c r="C300" s="73" t="s">
        <v>7</v>
      </c>
      <c r="D300" s="159" t="s">
        <v>8</v>
      </c>
      <c r="E300" s="73" t="s">
        <v>9</v>
      </c>
      <c r="F300" s="7"/>
      <c r="G300" s="7"/>
      <c r="H300" s="7"/>
      <c r="I300" s="7"/>
      <c r="J300" s="7"/>
      <c r="K300" s="7"/>
      <c r="L300" s="7"/>
      <c r="M300" s="7"/>
      <c r="N300" s="7"/>
    </row>
    <row r="301" spans="1:17" s="3" customFormat="1" ht="15" customHeight="1" x14ac:dyDescent="0.15">
      <c r="A301" s="20"/>
      <c r="B301" s="176" t="s">
        <v>470</v>
      </c>
      <c r="C301" s="150">
        <f>[8]B!$C$102</f>
        <v>0</v>
      </c>
      <c r="D301" s="221"/>
      <c r="E301" s="222"/>
      <c r="F301" s="7"/>
      <c r="G301" s="7"/>
      <c r="H301" s="7"/>
      <c r="I301" s="7"/>
      <c r="J301" s="7"/>
      <c r="K301" s="7"/>
      <c r="L301" s="7"/>
      <c r="M301" s="7"/>
      <c r="N301" s="7"/>
    </row>
    <row r="302" spans="1:17" s="3" customFormat="1" ht="15" customHeight="1" x14ac:dyDescent="0.15">
      <c r="A302" s="25"/>
      <c r="B302" s="179" t="s">
        <v>471</v>
      </c>
      <c r="C302" s="22">
        <f>[8]B!$C$103</f>
        <v>0</v>
      </c>
      <c r="D302" s="34"/>
      <c r="E302" s="68"/>
      <c r="F302" s="7"/>
      <c r="G302" s="7"/>
      <c r="H302" s="7"/>
      <c r="I302" s="7"/>
      <c r="J302" s="7"/>
      <c r="K302" s="7"/>
      <c r="L302" s="7"/>
      <c r="M302" s="7"/>
      <c r="N302" s="7"/>
    </row>
    <row r="303" spans="1:17" s="3" customFormat="1" ht="15" customHeight="1" x14ac:dyDescent="0.15">
      <c r="A303" s="25"/>
      <c r="B303" s="179" t="s">
        <v>472</v>
      </c>
      <c r="C303" s="22">
        <f>[8]B!$C$104</f>
        <v>0</v>
      </c>
      <c r="D303" s="34"/>
      <c r="E303" s="68"/>
      <c r="F303" s="7"/>
      <c r="G303" s="7"/>
      <c r="H303" s="7"/>
      <c r="I303" s="7"/>
      <c r="J303" s="7"/>
      <c r="K303" s="7"/>
      <c r="L303" s="7"/>
      <c r="M303" s="7"/>
      <c r="N303" s="7"/>
    </row>
    <row r="304" spans="1:17" s="3" customFormat="1" ht="15" customHeight="1" x14ac:dyDescent="0.15">
      <c r="A304" s="25"/>
      <c r="B304" s="179" t="s">
        <v>473</v>
      </c>
      <c r="C304" s="22">
        <f>[8]B!$C$105</f>
        <v>0</v>
      </c>
      <c r="D304" s="34"/>
      <c r="E304" s="68"/>
      <c r="F304" s="7"/>
      <c r="G304" s="7"/>
      <c r="H304" s="7"/>
      <c r="I304" s="7"/>
      <c r="J304" s="7"/>
      <c r="K304" s="7"/>
      <c r="L304" s="7"/>
      <c r="M304" s="7"/>
      <c r="N304" s="7"/>
    </row>
    <row r="305" spans="1:14" s="3" customFormat="1" ht="15" customHeight="1" x14ac:dyDescent="0.15">
      <c r="A305" s="25"/>
      <c r="B305" s="179" t="s">
        <v>474</v>
      </c>
      <c r="C305" s="22">
        <f>[8]B!$C$106</f>
        <v>0</v>
      </c>
      <c r="D305" s="34"/>
      <c r="E305" s="68"/>
      <c r="F305" s="7"/>
      <c r="G305" s="7"/>
      <c r="H305" s="7"/>
      <c r="I305" s="7"/>
      <c r="J305" s="7"/>
      <c r="K305" s="7"/>
      <c r="L305" s="7"/>
      <c r="M305" s="7"/>
      <c r="N305" s="7"/>
    </row>
    <row r="306" spans="1:14" s="3" customFormat="1" ht="15" customHeight="1" x14ac:dyDescent="0.15">
      <c r="A306" s="25"/>
      <c r="B306" s="179" t="s">
        <v>475</v>
      </c>
      <c r="C306" s="22">
        <f>[8]B!$C$107</f>
        <v>0</v>
      </c>
      <c r="D306" s="34"/>
      <c r="E306" s="68"/>
      <c r="F306" s="7"/>
      <c r="G306" s="7"/>
      <c r="H306" s="7"/>
      <c r="I306" s="7"/>
      <c r="J306" s="7"/>
      <c r="K306" s="7"/>
      <c r="L306" s="7"/>
      <c r="M306" s="7"/>
      <c r="N306" s="7"/>
    </row>
    <row r="307" spans="1:14" s="3" customFormat="1" ht="15" customHeight="1" x14ac:dyDescent="0.15">
      <c r="A307" s="25"/>
      <c r="B307" s="179" t="s">
        <v>476</v>
      </c>
      <c r="C307" s="22">
        <f>[8]B!$C$108</f>
        <v>0</v>
      </c>
      <c r="D307" s="34"/>
      <c r="E307" s="68"/>
      <c r="F307" s="7"/>
      <c r="G307" s="7"/>
      <c r="H307" s="7"/>
      <c r="I307" s="7"/>
      <c r="J307" s="7"/>
      <c r="K307" s="7"/>
      <c r="L307" s="7"/>
      <c r="M307" s="7"/>
      <c r="N307" s="7"/>
    </row>
    <row r="308" spans="1:14" s="3" customFormat="1" ht="15" customHeight="1" x14ac:dyDescent="0.15">
      <c r="A308" s="25"/>
      <c r="B308" s="179" t="s">
        <v>477</v>
      </c>
      <c r="C308" s="22">
        <f>[8]B!$C$109</f>
        <v>0</v>
      </c>
      <c r="D308" s="34"/>
      <c r="E308" s="68"/>
      <c r="F308" s="7"/>
      <c r="G308" s="7"/>
      <c r="H308" s="7"/>
      <c r="I308" s="7"/>
      <c r="J308" s="7"/>
      <c r="K308" s="7"/>
      <c r="L308" s="7"/>
      <c r="M308" s="7"/>
      <c r="N308" s="7"/>
    </row>
    <row r="309" spans="1:14" s="3" customFormat="1" ht="15" customHeight="1" x14ac:dyDescent="0.15">
      <c r="A309" s="25"/>
      <c r="B309" s="179" t="s">
        <v>478</v>
      </c>
      <c r="C309" s="22">
        <f>[8]B!$C$110</f>
        <v>0</v>
      </c>
      <c r="D309" s="34"/>
      <c r="E309" s="68"/>
      <c r="F309" s="7"/>
      <c r="G309" s="7"/>
      <c r="H309" s="7"/>
      <c r="I309" s="7"/>
      <c r="J309" s="7"/>
      <c r="K309" s="7"/>
      <c r="L309" s="7"/>
      <c r="M309" s="7"/>
      <c r="N309" s="7"/>
    </row>
    <row r="310" spans="1:14" s="3" customFormat="1" ht="15" customHeight="1" x14ac:dyDescent="0.15">
      <c r="A310" s="25"/>
      <c r="B310" s="179" t="s">
        <v>479</v>
      </c>
      <c r="C310" s="22">
        <f>[8]B!$C$111</f>
        <v>0</v>
      </c>
      <c r="D310" s="34"/>
      <c r="E310" s="68"/>
      <c r="F310" s="7"/>
      <c r="G310" s="7"/>
      <c r="H310" s="7"/>
      <c r="I310" s="7"/>
      <c r="J310" s="7"/>
      <c r="K310" s="7"/>
      <c r="L310" s="7"/>
      <c r="M310" s="7"/>
      <c r="N310" s="7"/>
    </row>
    <row r="311" spans="1:14" s="3" customFormat="1" ht="15" customHeight="1" x14ac:dyDescent="0.15">
      <c r="A311" s="25">
        <v>1802100</v>
      </c>
      <c r="B311" s="179" t="s">
        <v>480</v>
      </c>
      <c r="C311" s="22">
        <f>[8]B!$C$1988</f>
        <v>0</v>
      </c>
      <c r="D311" s="34"/>
      <c r="E311" s="68"/>
      <c r="F311" s="7"/>
      <c r="G311" s="7"/>
      <c r="H311" s="7"/>
      <c r="I311" s="7"/>
      <c r="J311" s="7"/>
      <c r="K311" s="7"/>
      <c r="L311" s="7"/>
      <c r="M311" s="7"/>
      <c r="N311" s="7"/>
    </row>
    <row r="312" spans="1:14" s="3" customFormat="1" ht="15" customHeight="1" x14ac:dyDescent="0.15">
      <c r="A312" s="25"/>
      <c r="B312" s="179" t="s">
        <v>481</v>
      </c>
      <c r="C312" s="22">
        <f>[8]B!$C$1790</f>
        <v>0</v>
      </c>
      <c r="D312" s="34"/>
      <c r="E312" s="68"/>
      <c r="F312" s="7"/>
      <c r="G312" s="7"/>
      <c r="H312" s="7"/>
      <c r="I312" s="7"/>
      <c r="J312" s="7"/>
      <c r="K312" s="7"/>
      <c r="L312" s="7"/>
      <c r="M312" s="7"/>
      <c r="N312" s="7"/>
    </row>
    <row r="313" spans="1:14" s="3" customFormat="1" ht="15" customHeight="1" x14ac:dyDescent="0.15">
      <c r="A313" s="25">
        <v>1902003</v>
      </c>
      <c r="B313" s="179" t="s">
        <v>482</v>
      </c>
      <c r="C313" s="22">
        <f>[8]B!$C$2113</f>
        <v>0</v>
      </c>
      <c r="D313" s="34"/>
      <c r="E313" s="68"/>
      <c r="F313" s="7"/>
      <c r="G313" s="7"/>
      <c r="H313" s="7"/>
      <c r="I313" s="7"/>
      <c r="J313" s="7"/>
      <c r="K313" s="7"/>
      <c r="L313" s="7"/>
      <c r="M313" s="7"/>
      <c r="N313" s="7"/>
    </row>
    <row r="314" spans="1:14" s="3" customFormat="1" ht="15" customHeight="1" x14ac:dyDescent="0.15">
      <c r="A314" s="38"/>
      <c r="B314" s="180" t="s">
        <v>483</v>
      </c>
      <c r="C314" s="151">
        <f>[8]B!$C$112</f>
        <v>0</v>
      </c>
      <c r="D314" s="223"/>
      <c r="E314" s="70"/>
      <c r="F314" s="7"/>
      <c r="G314" s="7"/>
      <c r="H314" s="7"/>
      <c r="I314" s="7"/>
      <c r="J314" s="7"/>
      <c r="K314" s="7"/>
      <c r="L314" s="7"/>
      <c r="M314" s="7"/>
      <c r="N314" s="7"/>
    </row>
    <row r="315" spans="1:14" s="3" customFormat="1" ht="15" customHeight="1" x14ac:dyDescent="0.15">
      <c r="A315" s="122"/>
      <c r="B315" s="192" t="s">
        <v>484</v>
      </c>
      <c r="C315" s="224">
        <f>SUM(C301:C314)</f>
        <v>0</v>
      </c>
      <c r="D315" s="224"/>
      <c r="E315" s="211"/>
      <c r="F315" s="7"/>
      <c r="G315" s="7"/>
      <c r="H315" s="7"/>
      <c r="I315" s="7"/>
      <c r="J315" s="7"/>
      <c r="K315" s="7"/>
      <c r="L315" s="7"/>
      <c r="M315" s="7"/>
      <c r="N315" s="7"/>
    </row>
    <row r="316" spans="1:14" s="106" customFormat="1" ht="24.95" customHeight="1" x14ac:dyDescent="0.15">
      <c r="A316" s="225" t="s">
        <v>485</v>
      </c>
      <c r="B316" s="226"/>
      <c r="C316" s="227"/>
      <c r="D316" s="227"/>
      <c r="E316" s="228"/>
    </row>
    <row r="317" spans="1:14" s="106" customFormat="1" ht="35.1" customHeight="1" x14ac:dyDescent="0.15">
      <c r="A317" s="13" t="s">
        <v>5</v>
      </c>
      <c r="B317" s="13" t="s">
        <v>6</v>
      </c>
      <c r="C317" s="73" t="s">
        <v>7</v>
      </c>
      <c r="D317" s="159" t="s">
        <v>8</v>
      </c>
      <c r="E317" s="73" t="s">
        <v>9</v>
      </c>
    </row>
    <row r="318" spans="1:14" s="106" customFormat="1" ht="15" customHeight="1" x14ac:dyDescent="0.15">
      <c r="A318" s="20" t="s">
        <v>486</v>
      </c>
      <c r="B318" s="176" t="s">
        <v>487</v>
      </c>
      <c r="C318" s="229">
        <f>[8]B!$C$2741</f>
        <v>207</v>
      </c>
      <c r="D318" s="229">
        <f>[8]B!$E$2741</f>
        <v>207</v>
      </c>
      <c r="E318" s="56">
        <f>[8]B!$AL$2741</f>
        <v>4516740</v>
      </c>
    </row>
    <row r="319" spans="1:14" s="106" customFormat="1" ht="15" customHeight="1" x14ac:dyDescent="0.15">
      <c r="A319" s="38" t="s">
        <v>488</v>
      </c>
      <c r="B319" s="180" t="s">
        <v>489</v>
      </c>
      <c r="C319" s="230">
        <f>[8]B!$C$2742</f>
        <v>0</v>
      </c>
      <c r="D319" s="230">
        <f>[8]B!$E$2742</f>
        <v>0</v>
      </c>
      <c r="E319" s="191">
        <f>[8]B!$AL$2742</f>
        <v>0</v>
      </c>
    </row>
    <row r="320" spans="1:14" s="106" customFormat="1" ht="15" customHeight="1" x14ac:dyDescent="0.15">
      <c r="A320" s="122"/>
      <c r="B320" s="180" t="s">
        <v>490</v>
      </c>
      <c r="C320" s="88">
        <f>SUM(C318:C319)</f>
        <v>207</v>
      </c>
      <c r="D320" s="88">
        <f>SUM(D318:D319)</f>
        <v>207</v>
      </c>
      <c r="E320" s="211">
        <f>SUM(E318:E319)</f>
        <v>4516740</v>
      </c>
    </row>
    <row r="321" spans="1:20" s="106" customFormat="1" ht="24.95" customHeight="1" x14ac:dyDescent="0.15">
      <c r="A321" s="165" t="s">
        <v>491</v>
      </c>
      <c r="B321" s="156"/>
      <c r="C321" s="208"/>
      <c r="D321" s="208"/>
      <c r="E321" s="158"/>
    </row>
    <row r="322" spans="1:20" s="106" customFormat="1" ht="35.1" customHeight="1" x14ac:dyDescent="0.15">
      <c r="A322" s="13" t="s">
        <v>5</v>
      </c>
      <c r="B322" s="170" t="s">
        <v>6</v>
      </c>
      <c r="C322" s="231" t="s">
        <v>492</v>
      </c>
      <c r="D322" s="159" t="s">
        <v>8</v>
      </c>
      <c r="E322" s="73" t="s">
        <v>9</v>
      </c>
    </row>
    <row r="323" spans="1:20" s="106" customFormat="1" ht="15" customHeight="1" x14ac:dyDescent="0.15">
      <c r="A323" s="232" t="s">
        <v>493</v>
      </c>
      <c r="B323" s="192" t="s">
        <v>494</v>
      </c>
      <c r="C323" s="233">
        <f>[8]B!$C$946</f>
        <v>837</v>
      </c>
      <c r="D323" s="233">
        <f>[8]B!$E$946</f>
        <v>834</v>
      </c>
      <c r="E323" s="234">
        <f>[8]B!$AL$946</f>
        <v>6480720</v>
      </c>
    </row>
    <row r="324" spans="1:20" s="3" customFormat="1" ht="25.5" customHeight="1" x14ac:dyDescent="0.15">
      <c r="A324" s="9" t="s">
        <v>495</v>
      </c>
      <c r="B324" s="235"/>
      <c r="C324" s="106"/>
      <c r="D324" s="106"/>
      <c r="E324" s="106"/>
      <c r="F324" s="7"/>
      <c r="G324" s="7"/>
      <c r="H324" s="7"/>
      <c r="I324" s="7"/>
      <c r="J324" s="7"/>
      <c r="K324" s="7"/>
      <c r="L324" s="7"/>
      <c r="M324" s="7"/>
      <c r="N324" s="7"/>
    </row>
    <row r="325" spans="1:20" ht="24.95" customHeight="1" x14ac:dyDescent="0.15">
      <c r="A325" s="12" t="s">
        <v>496</v>
      </c>
    </row>
    <row r="326" spans="1:20" ht="24" customHeight="1" x14ac:dyDescent="0.15">
      <c r="A326" s="797" t="s">
        <v>106</v>
      </c>
      <c r="B326" s="855"/>
      <c r="C326" s="692" t="s">
        <v>0</v>
      </c>
      <c r="D326" s="771" t="s">
        <v>497</v>
      </c>
      <c r="E326" s="772"/>
      <c r="F326" s="772"/>
      <c r="G326" s="772"/>
      <c r="H326" s="780" t="s">
        <v>498</v>
      </c>
      <c r="I326" s="781"/>
      <c r="J326" s="782"/>
      <c r="K326" s="863" t="s">
        <v>499</v>
      </c>
      <c r="L326" s="864"/>
      <c r="M326" s="865"/>
      <c r="N326" s="785" t="s">
        <v>500</v>
      </c>
      <c r="O326" s="788" t="s">
        <v>501</v>
      </c>
      <c r="P326" s="789"/>
      <c r="Q326" s="751" t="s">
        <v>502</v>
      </c>
    </row>
    <row r="327" spans="1:20" ht="18" customHeight="1" x14ac:dyDescent="0.15">
      <c r="A327" s="819"/>
      <c r="B327" s="856"/>
      <c r="C327" s="693"/>
      <c r="D327" s="754" t="s">
        <v>503</v>
      </c>
      <c r="E327" s="827" t="s">
        <v>504</v>
      </c>
      <c r="F327" s="828"/>
      <c r="G327" s="757" t="s">
        <v>505</v>
      </c>
      <c r="H327" s="759" t="s">
        <v>506</v>
      </c>
      <c r="I327" s="761" t="s">
        <v>507</v>
      </c>
      <c r="J327" s="773" t="s">
        <v>508</v>
      </c>
      <c r="K327" s="775" t="s">
        <v>509</v>
      </c>
      <c r="L327" s="776" t="s">
        <v>510</v>
      </c>
      <c r="M327" s="777" t="s">
        <v>511</v>
      </c>
      <c r="N327" s="786"/>
      <c r="O327" s="778" t="s">
        <v>512</v>
      </c>
      <c r="P327" s="779" t="s">
        <v>513</v>
      </c>
      <c r="Q327" s="752"/>
      <c r="R327" s="236"/>
    </row>
    <row r="328" spans="1:20" ht="18" customHeight="1" x14ac:dyDescent="0.15">
      <c r="A328" s="799"/>
      <c r="B328" s="857"/>
      <c r="C328" s="770"/>
      <c r="D328" s="755"/>
      <c r="E328" s="237" t="s">
        <v>514</v>
      </c>
      <c r="F328" s="238" t="s">
        <v>515</v>
      </c>
      <c r="G328" s="758"/>
      <c r="H328" s="760"/>
      <c r="I328" s="762"/>
      <c r="J328" s="774"/>
      <c r="K328" s="775"/>
      <c r="L328" s="776"/>
      <c r="M328" s="777"/>
      <c r="N328" s="787"/>
      <c r="O328" s="778"/>
      <c r="P328" s="779"/>
      <c r="Q328" s="753"/>
      <c r="R328" s="236"/>
    </row>
    <row r="329" spans="1:20" s="76" customFormat="1" ht="15" customHeight="1" x14ac:dyDescent="0.2">
      <c r="A329" s="849" t="s">
        <v>107</v>
      </c>
      <c r="B329" s="850"/>
      <c r="C329" s="239">
        <f t="shared" ref="C329:Q329" si="2">+C330+C331+C332+C333+C334+C335+C339+C340+C341+C342</f>
        <v>67208</v>
      </c>
      <c r="D329" s="239">
        <f t="shared" si="2"/>
        <v>66390</v>
      </c>
      <c r="E329" s="239">
        <f t="shared" si="2"/>
        <v>66390</v>
      </c>
      <c r="F329" s="239">
        <f t="shared" si="2"/>
        <v>0</v>
      </c>
      <c r="G329" s="240">
        <f t="shared" si="2"/>
        <v>818</v>
      </c>
      <c r="H329" s="241">
        <f t="shared" si="2"/>
        <v>23697</v>
      </c>
      <c r="I329" s="242">
        <f t="shared" si="2"/>
        <v>23033</v>
      </c>
      <c r="J329" s="239">
        <f t="shared" si="2"/>
        <v>19666</v>
      </c>
      <c r="K329" s="241">
        <f t="shared" si="2"/>
        <v>0</v>
      </c>
      <c r="L329" s="242">
        <f t="shared" si="2"/>
        <v>0</v>
      </c>
      <c r="M329" s="239">
        <f t="shared" si="2"/>
        <v>0</v>
      </c>
      <c r="N329" s="240">
        <f>+N330+N331+N332+N333+N334+N335+N339+N340+N341+N342</f>
        <v>0</v>
      </c>
      <c r="O329" s="243">
        <f t="shared" si="2"/>
        <v>0</v>
      </c>
      <c r="P329" s="244">
        <f t="shared" si="2"/>
        <v>334</v>
      </c>
      <c r="Q329" s="245">
        <f t="shared" si="2"/>
        <v>0</v>
      </c>
      <c r="R329" s="246"/>
      <c r="S329" s="247"/>
      <c r="T329" s="247"/>
    </row>
    <row r="330" spans="1:20" ht="15" customHeight="1" x14ac:dyDescent="0.15">
      <c r="A330" s="77" t="s">
        <v>108</v>
      </c>
      <c r="B330" s="248" t="s">
        <v>109</v>
      </c>
      <c r="C330" s="249">
        <f>[8]B!C210</f>
        <v>24329</v>
      </c>
      <c r="D330" s="249">
        <f>[8]B!D210</f>
        <v>23835</v>
      </c>
      <c r="E330" s="249">
        <f>[8]B!E210</f>
        <v>23835</v>
      </c>
      <c r="F330" s="249">
        <f>[8]B!F210</f>
        <v>0</v>
      </c>
      <c r="G330" s="249">
        <f>[8]B!G210</f>
        <v>494</v>
      </c>
      <c r="H330" s="249">
        <f>[8]B!AA210</f>
        <v>10024</v>
      </c>
      <c r="I330" s="249">
        <f>[8]B!AB210</f>
        <v>5326</v>
      </c>
      <c r="J330" s="249">
        <f>[8]B!AC210</f>
        <v>8979</v>
      </c>
      <c r="K330" s="249">
        <f>[8]B!AD210</f>
        <v>0</v>
      </c>
      <c r="L330" s="249">
        <f>[8]B!AE210</f>
        <v>0</v>
      </c>
      <c r="M330" s="249">
        <f>[8]B!AF210</f>
        <v>0</v>
      </c>
      <c r="N330" s="249">
        <f>[8]B!AG210</f>
        <v>0</v>
      </c>
      <c r="O330" s="249">
        <f>[8]B!AH210</f>
        <v>0</v>
      </c>
      <c r="P330" s="249">
        <f>[8]B!AI210</f>
        <v>88</v>
      </c>
      <c r="Q330" s="249">
        <f>[8]B!AJ210</f>
        <v>0</v>
      </c>
      <c r="R330" s="246"/>
      <c r="S330" s="250"/>
      <c r="T330" s="250"/>
    </row>
    <row r="331" spans="1:20" ht="15" customHeight="1" x14ac:dyDescent="0.15">
      <c r="A331" s="80" t="s">
        <v>110</v>
      </c>
      <c r="B331" s="251" t="s">
        <v>111</v>
      </c>
      <c r="C331" s="252">
        <f>[8]B!C272</f>
        <v>31848</v>
      </c>
      <c r="D331" s="252">
        <f>[8]B!D272</f>
        <v>31576</v>
      </c>
      <c r="E331" s="252">
        <f>[8]B!E272</f>
        <v>31576</v>
      </c>
      <c r="F331" s="252">
        <f>[8]B!F272</f>
        <v>0</v>
      </c>
      <c r="G331" s="252">
        <f>[8]B!G272</f>
        <v>272</v>
      </c>
      <c r="H331" s="252">
        <f>[8]B!AA272</f>
        <v>11038</v>
      </c>
      <c r="I331" s="252">
        <f>[8]B!AB272</f>
        <v>11143</v>
      </c>
      <c r="J331" s="252">
        <f>[8]B!AC272</f>
        <v>9667</v>
      </c>
      <c r="K331" s="252">
        <f>[8]B!AD272</f>
        <v>0</v>
      </c>
      <c r="L331" s="252">
        <f>[8]B!AE272</f>
        <v>0</v>
      </c>
      <c r="M331" s="252">
        <f>[8]B!AF272</f>
        <v>0</v>
      </c>
      <c r="N331" s="252">
        <f>[8]B!AG272</f>
        <v>0</v>
      </c>
      <c r="O331" s="252">
        <f>[8]B!AH272</f>
        <v>0</v>
      </c>
      <c r="P331" s="252">
        <f>[8]B!AI272</f>
        <v>32</v>
      </c>
      <c r="Q331" s="252">
        <f>[8]B!AJ272</f>
        <v>0</v>
      </c>
      <c r="R331" s="246"/>
      <c r="S331" s="250"/>
      <c r="T331" s="250"/>
    </row>
    <row r="332" spans="1:20" ht="15" customHeight="1" x14ac:dyDescent="0.15">
      <c r="A332" s="80" t="s">
        <v>112</v>
      </c>
      <c r="B332" s="251" t="s">
        <v>113</v>
      </c>
      <c r="C332" s="252">
        <f>[8]B!C311</f>
        <v>2061</v>
      </c>
      <c r="D332" s="252">
        <f>[8]B!D311</f>
        <v>2038</v>
      </c>
      <c r="E332" s="252">
        <f>[8]B!E311</f>
        <v>2038</v>
      </c>
      <c r="F332" s="252">
        <f>[8]B!F311</f>
        <v>0</v>
      </c>
      <c r="G332" s="252">
        <f>[8]B!G311</f>
        <v>23</v>
      </c>
      <c r="H332" s="252">
        <f>[8]B!AA311</f>
        <v>145</v>
      </c>
      <c r="I332" s="252">
        <f>[8]B!AB311</f>
        <v>1888</v>
      </c>
      <c r="J332" s="252">
        <f>[8]B!AC311</f>
        <v>28</v>
      </c>
      <c r="K332" s="252">
        <f>[8]B!AD311</f>
        <v>0</v>
      </c>
      <c r="L332" s="252">
        <f>[8]B!AE311</f>
        <v>0</v>
      </c>
      <c r="M332" s="252">
        <f>[8]B!AF311</f>
        <v>0</v>
      </c>
      <c r="N332" s="252">
        <f>[8]B!AG311</f>
        <v>0</v>
      </c>
      <c r="O332" s="252">
        <f>[8]B!AH311</f>
        <v>0</v>
      </c>
      <c r="P332" s="252">
        <f>[8]B!AI311</f>
        <v>87</v>
      </c>
      <c r="Q332" s="252">
        <f>[8]B!AJ311</f>
        <v>0</v>
      </c>
      <c r="R332" s="246"/>
      <c r="S332" s="250"/>
      <c r="T332" s="250"/>
    </row>
    <row r="333" spans="1:20" ht="15" customHeight="1" x14ac:dyDescent="0.15">
      <c r="A333" s="80" t="s">
        <v>114</v>
      </c>
      <c r="B333" s="251" t="s">
        <v>115</v>
      </c>
      <c r="C333" s="252">
        <f>[8]B!C318</f>
        <v>0</v>
      </c>
      <c r="D333" s="252">
        <f>[8]B!D318</f>
        <v>0</v>
      </c>
      <c r="E333" s="252">
        <f>[8]B!E318</f>
        <v>0</v>
      </c>
      <c r="F333" s="252">
        <f>[8]B!F318</f>
        <v>0</v>
      </c>
      <c r="G333" s="252">
        <f>[8]B!G318</f>
        <v>0</v>
      </c>
      <c r="H333" s="252">
        <f>[8]B!AA318</f>
        <v>0</v>
      </c>
      <c r="I333" s="252">
        <f>[8]B!AB318</f>
        <v>0</v>
      </c>
      <c r="J333" s="252">
        <f>[8]B!AC318</f>
        <v>0</v>
      </c>
      <c r="K333" s="252">
        <f>[8]B!AD318</f>
        <v>0</v>
      </c>
      <c r="L333" s="252">
        <f>[8]B!AE318</f>
        <v>0</v>
      </c>
      <c r="M333" s="252">
        <f>[8]B!AF318</f>
        <v>0</v>
      </c>
      <c r="N333" s="252">
        <f>[8]B!AG318</f>
        <v>0</v>
      </c>
      <c r="O333" s="252">
        <f>[8]B!AH318</f>
        <v>0</v>
      </c>
      <c r="P333" s="252">
        <f>[8]B!AI318</f>
        <v>0</v>
      </c>
      <c r="Q333" s="252">
        <f>[8]B!AJ318</f>
        <v>0</v>
      </c>
      <c r="R333" s="246"/>
      <c r="S333" s="250"/>
      <c r="T333" s="250"/>
    </row>
    <row r="334" spans="1:20" ht="15" customHeight="1" x14ac:dyDescent="0.15">
      <c r="A334" s="253" t="s">
        <v>116</v>
      </c>
      <c r="B334" s="254" t="s">
        <v>117</v>
      </c>
      <c r="C334" s="255">
        <f>[8]B!C374</f>
        <v>2152</v>
      </c>
      <c r="D334" s="255">
        <f>[8]B!D374</f>
        <v>2138</v>
      </c>
      <c r="E334" s="255">
        <f>[8]B!E374</f>
        <v>2138</v>
      </c>
      <c r="F334" s="255">
        <f>[8]B!F374</f>
        <v>0</v>
      </c>
      <c r="G334" s="255">
        <f>[8]B!G374</f>
        <v>14</v>
      </c>
      <c r="H334" s="255">
        <f>[8]B!AA374</f>
        <v>955</v>
      </c>
      <c r="I334" s="255">
        <f>[8]B!AB374</f>
        <v>432</v>
      </c>
      <c r="J334" s="255">
        <f>[8]B!AC374</f>
        <v>765</v>
      </c>
      <c r="K334" s="255">
        <f>[8]B!AD374</f>
        <v>0</v>
      </c>
      <c r="L334" s="255">
        <f>[8]B!AE374</f>
        <v>0</v>
      </c>
      <c r="M334" s="255">
        <f>[8]B!AF374</f>
        <v>0</v>
      </c>
      <c r="N334" s="255">
        <f>[8]B!AG374</f>
        <v>0</v>
      </c>
      <c r="O334" s="255">
        <f>[8]B!AH374</f>
        <v>0</v>
      </c>
      <c r="P334" s="255">
        <f>[8]B!AI374</f>
        <v>98</v>
      </c>
      <c r="Q334" s="255">
        <f>[8]B!AJ374</f>
        <v>0</v>
      </c>
      <c r="R334" s="246"/>
      <c r="S334" s="250"/>
      <c r="T334" s="250"/>
    </row>
    <row r="335" spans="1:20" ht="15" customHeight="1" x14ac:dyDescent="0.15">
      <c r="A335" s="858" t="s">
        <v>118</v>
      </c>
      <c r="B335" s="256" t="s">
        <v>119</v>
      </c>
      <c r="C335" s="257">
        <f>SUM(C336:C338)</f>
        <v>4178</v>
      </c>
      <c r="D335" s="258">
        <f>SUM(D336:D338)</f>
        <v>4168</v>
      </c>
      <c r="E335" s="259">
        <f t="shared" ref="E335:Q335" si="3">SUM(E336:E338)</f>
        <v>4168</v>
      </c>
      <c r="F335" s="260">
        <f t="shared" si="3"/>
        <v>0</v>
      </c>
      <c r="G335" s="261">
        <f t="shared" si="3"/>
        <v>10</v>
      </c>
      <c r="H335" s="261">
        <f t="shared" si="3"/>
        <v>1403</v>
      </c>
      <c r="I335" s="261">
        <f t="shared" si="3"/>
        <v>2570</v>
      </c>
      <c r="J335" s="261">
        <f t="shared" si="3"/>
        <v>205</v>
      </c>
      <c r="K335" s="261">
        <f t="shared" si="3"/>
        <v>0</v>
      </c>
      <c r="L335" s="261">
        <f t="shared" si="3"/>
        <v>0</v>
      </c>
      <c r="M335" s="261">
        <f t="shared" si="3"/>
        <v>0</v>
      </c>
      <c r="N335" s="261">
        <f t="shared" si="3"/>
        <v>0</v>
      </c>
      <c r="O335" s="261">
        <f t="shared" si="3"/>
        <v>0</v>
      </c>
      <c r="P335" s="261">
        <f t="shared" si="3"/>
        <v>24</v>
      </c>
      <c r="Q335" s="262">
        <f t="shared" si="3"/>
        <v>0</v>
      </c>
      <c r="R335" s="246"/>
      <c r="S335" s="250"/>
      <c r="T335" s="250"/>
    </row>
    <row r="336" spans="1:20" ht="15" customHeight="1" x14ac:dyDescent="0.15">
      <c r="A336" s="858"/>
      <c r="B336" s="263" t="s">
        <v>120</v>
      </c>
      <c r="C336" s="249">
        <f>[8]B!C411</f>
        <v>3592</v>
      </c>
      <c r="D336" s="249">
        <f>[8]B!D411</f>
        <v>3584</v>
      </c>
      <c r="E336" s="249">
        <f>[8]B!E411</f>
        <v>3584</v>
      </c>
      <c r="F336" s="249">
        <f>[8]B!F411</f>
        <v>0</v>
      </c>
      <c r="G336" s="249">
        <f>[8]B!G411</f>
        <v>8</v>
      </c>
      <c r="H336" s="249">
        <f>[8]B!AA411</f>
        <v>1267</v>
      </c>
      <c r="I336" s="249">
        <f>[8]B!AB411</f>
        <v>2125</v>
      </c>
      <c r="J336" s="249">
        <f>[8]B!AC411</f>
        <v>200</v>
      </c>
      <c r="K336" s="249">
        <f>[8]B!AD411</f>
        <v>0</v>
      </c>
      <c r="L336" s="249">
        <f>[8]B!AE411</f>
        <v>0</v>
      </c>
      <c r="M336" s="249">
        <f>[8]B!AF411</f>
        <v>0</v>
      </c>
      <c r="N336" s="249">
        <f>[8]B!AG411</f>
        <v>0</v>
      </c>
      <c r="O336" s="249">
        <f>[8]B!AH411</f>
        <v>0</v>
      </c>
      <c r="P336" s="249">
        <f>[8]B!AI411</f>
        <v>2</v>
      </c>
      <c r="Q336" s="249">
        <f>[8]B!AJ411</f>
        <v>0</v>
      </c>
      <c r="R336" s="246"/>
      <c r="S336" s="250"/>
      <c r="T336" s="250"/>
    </row>
    <row r="337" spans="1:20" ht="15" customHeight="1" x14ac:dyDescent="0.15">
      <c r="A337" s="858"/>
      <c r="B337" s="93" t="s">
        <v>121</v>
      </c>
      <c r="C337" s="252">
        <f>[8]B!C432</f>
        <v>44</v>
      </c>
      <c r="D337" s="252">
        <f>[8]B!D432</f>
        <v>44</v>
      </c>
      <c r="E337" s="252">
        <f>[8]B!E432</f>
        <v>44</v>
      </c>
      <c r="F337" s="252">
        <f>[8]B!F432</f>
        <v>0</v>
      </c>
      <c r="G337" s="252">
        <f>[8]B!G432</f>
        <v>0</v>
      </c>
      <c r="H337" s="252">
        <f>[8]B!AA432</f>
        <v>1</v>
      </c>
      <c r="I337" s="252">
        <f>[8]B!AB432</f>
        <v>43</v>
      </c>
      <c r="J337" s="252">
        <f>[8]B!AC432</f>
        <v>0</v>
      </c>
      <c r="K337" s="252">
        <f>[8]B!AD432</f>
        <v>0</v>
      </c>
      <c r="L337" s="252">
        <f>[8]B!AE432</f>
        <v>0</v>
      </c>
      <c r="M337" s="252">
        <f>[8]B!AF432</f>
        <v>0</v>
      </c>
      <c r="N337" s="252">
        <f>[8]B!AG432</f>
        <v>0</v>
      </c>
      <c r="O337" s="252">
        <f>[8]B!AH432</f>
        <v>0</v>
      </c>
      <c r="P337" s="252">
        <f>[8]B!AI432</f>
        <v>0</v>
      </c>
      <c r="Q337" s="252">
        <f>[8]B!AJ432</f>
        <v>0</v>
      </c>
      <c r="R337" s="246"/>
      <c r="S337" s="250"/>
      <c r="T337" s="250"/>
    </row>
    <row r="338" spans="1:20" ht="15" customHeight="1" x14ac:dyDescent="0.15">
      <c r="A338" s="859"/>
      <c r="B338" s="264" t="s">
        <v>122</v>
      </c>
      <c r="C338" s="265">
        <f>[8]B!C451</f>
        <v>542</v>
      </c>
      <c r="D338" s="265">
        <f>[8]B!D451</f>
        <v>540</v>
      </c>
      <c r="E338" s="265">
        <f>[8]B!E451</f>
        <v>540</v>
      </c>
      <c r="F338" s="265">
        <f>[8]B!F451</f>
        <v>0</v>
      </c>
      <c r="G338" s="265">
        <f>[8]B!G451</f>
        <v>2</v>
      </c>
      <c r="H338" s="265">
        <f>[8]B!AA451</f>
        <v>135</v>
      </c>
      <c r="I338" s="265">
        <f>[8]B!AB451</f>
        <v>402</v>
      </c>
      <c r="J338" s="265">
        <f>[8]B!AC451</f>
        <v>5</v>
      </c>
      <c r="K338" s="265">
        <f>[8]B!AD451</f>
        <v>0</v>
      </c>
      <c r="L338" s="265">
        <f>[8]B!AE451</f>
        <v>0</v>
      </c>
      <c r="M338" s="265">
        <f>[8]B!AF451</f>
        <v>0</v>
      </c>
      <c r="N338" s="265">
        <f>[8]B!AG451</f>
        <v>0</v>
      </c>
      <c r="O338" s="265">
        <f>[8]B!AH451</f>
        <v>0</v>
      </c>
      <c r="P338" s="265">
        <f>[8]B!AI451</f>
        <v>22</v>
      </c>
      <c r="Q338" s="265">
        <f>[8]B!AJ451</f>
        <v>0</v>
      </c>
      <c r="R338" s="246"/>
      <c r="S338" s="250"/>
      <c r="T338" s="250"/>
    </row>
    <row r="339" spans="1:20" ht="15" customHeight="1" x14ac:dyDescent="0.15">
      <c r="A339" s="77" t="s">
        <v>123</v>
      </c>
      <c r="B339" s="248" t="s">
        <v>124</v>
      </c>
      <c r="C339" s="249">
        <f>[8]B!C461</f>
        <v>0</v>
      </c>
      <c r="D339" s="249">
        <f>[8]B!D461</f>
        <v>0</v>
      </c>
      <c r="E339" s="249">
        <f>[8]B!E461</f>
        <v>0</v>
      </c>
      <c r="F339" s="249">
        <f>[8]B!F461</f>
        <v>0</v>
      </c>
      <c r="G339" s="249">
        <f>[8]B!G461</f>
        <v>0</v>
      </c>
      <c r="H339" s="249">
        <f>[8]B!AA461</f>
        <v>0</v>
      </c>
      <c r="I339" s="249">
        <f>[8]B!AB461</f>
        <v>0</v>
      </c>
      <c r="J339" s="249">
        <f>[8]B!AC461</f>
        <v>0</v>
      </c>
      <c r="K339" s="249">
        <f>[8]B!AD461</f>
        <v>0</v>
      </c>
      <c r="L339" s="249">
        <f>[8]B!AE461</f>
        <v>0</v>
      </c>
      <c r="M339" s="249">
        <f>[8]B!AF461</f>
        <v>0</v>
      </c>
      <c r="N339" s="249">
        <f>[8]B!AG461</f>
        <v>0</v>
      </c>
      <c r="O339" s="249">
        <f>[8]B!AH461</f>
        <v>0</v>
      </c>
      <c r="P339" s="249">
        <f>[8]B!AI461</f>
        <v>0</v>
      </c>
      <c r="Q339" s="249">
        <f>[8]B!AJ461</f>
        <v>0</v>
      </c>
      <c r="R339" s="246"/>
      <c r="S339" s="250"/>
      <c r="T339" s="250"/>
    </row>
    <row r="340" spans="1:20" s="96" customFormat="1" ht="15" customHeight="1" x14ac:dyDescent="0.15">
      <c r="A340" s="80" t="s">
        <v>125</v>
      </c>
      <c r="B340" s="81" t="s">
        <v>126</v>
      </c>
      <c r="C340" s="252">
        <f>[8]B!C512</f>
        <v>61</v>
      </c>
      <c r="D340" s="252">
        <f>[8]B!D512</f>
        <v>61</v>
      </c>
      <c r="E340" s="252">
        <f>[8]B!E512</f>
        <v>61</v>
      </c>
      <c r="F340" s="252">
        <f>[8]B!F512</f>
        <v>0</v>
      </c>
      <c r="G340" s="252">
        <f>[8]B!G512</f>
        <v>0</v>
      </c>
      <c r="H340" s="252">
        <f>[8]B!AA512</f>
        <v>25</v>
      </c>
      <c r="I340" s="252">
        <f>[8]B!AB512</f>
        <v>30</v>
      </c>
      <c r="J340" s="252">
        <f>[8]B!AC512</f>
        <v>6</v>
      </c>
      <c r="K340" s="252">
        <f>[8]B!AD512</f>
        <v>0</v>
      </c>
      <c r="L340" s="252">
        <f>[8]B!AE512</f>
        <v>0</v>
      </c>
      <c r="M340" s="252">
        <f>[8]B!AF512</f>
        <v>0</v>
      </c>
      <c r="N340" s="252">
        <f>[8]B!AG512</f>
        <v>0</v>
      </c>
      <c r="O340" s="252">
        <f>[8]B!AH512</f>
        <v>0</v>
      </c>
      <c r="P340" s="252">
        <f>[8]B!AI512</f>
        <v>1</v>
      </c>
      <c r="Q340" s="252">
        <f>[8]B!AJ512</f>
        <v>0</v>
      </c>
      <c r="R340" s="246"/>
      <c r="S340" s="250"/>
      <c r="T340" s="250"/>
    </row>
    <row r="341" spans="1:20" ht="15" customHeight="1" x14ac:dyDescent="0.15">
      <c r="A341" s="80" t="s">
        <v>127</v>
      </c>
      <c r="B341" s="81" t="s">
        <v>128</v>
      </c>
      <c r="C341" s="252">
        <f>[8]B!C542</f>
        <v>2558</v>
      </c>
      <c r="D341" s="252">
        <f>[8]B!D542</f>
        <v>2553</v>
      </c>
      <c r="E341" s="252">
        <f>[8]B!E542</f>
        <v>2553</v>
      </c>
      <c r="F341" s="252">
        <f>[8]B!F542</f>
        <v>0</v>
      </c>
      <c r="G341" s="252">
        <f>[8]B!G542</f>
        <v>5</v>
      </c>
      <c r="H341" s="252">
        <f>[8]B!AA542</f>
        <v>97</v>
      </c>
      <c r="I341" s="252">
        <f>[8]B!AB542</f>
        <v>1643</v>
      </c>
      <c r="J341" s="252">
        <f>[8]B!AC542</f>
        <v>6</v>
      </c>
      <c r="K341" s="252">
        <f>[8]B!AD542</f>
        <v>0</v>
      </c>
      <c r="L341" s="252">
        <f>[8]B!AE542</f>
        <v>0</v>
      </c>
      <c r="M341" s="252">
        <f>[8]B!AF542</f>
        <v>0</v>
      </c>
      <c r="N341" s="252">
        <f>[8]B!AG542</f>
        <v>0</v>
      </c>
      <c r="O341" s="252">
        <f>[8]B!AH542</f>
        <v>0</v>
      </c>
      <c r="P341" s="252">
        <f>[8]B!AI542</f>
        <v>1</v>
      </c>
      <c r="Q341" s="252">
        <f>[8]B!AJ542</f>
        <v>0</v>
      </c>
      <c r="R341" s="246"/>
      <c r="S341" s="250"/>
      <c r="T341" s="250"/>
    </row>
    <row r="342" spans="1:20" s="99" customFormat="1" ht="15" customHeight="1" x14ac:dyDescent="0.15">
      <c r="A342" s="266" t="s">
        <v>129</v>
      </c>
      <c r="B342" s="267" t="s">
        <v>130</v>
      </c>
      <c r="C342" s="255">
        <f>[8]B!C2939</f>
        <v>21</v>
      </c>
      <c r="D342" s="255">
        <f>[8]B!D2939</f>
        <v>21</v>
      </c>
      <c r="E342" s="255">
        <f>[8]B!E2939</f>
        <v>21</v>
      </c>
      <c r="F342" s="255">
        <f>[8]B!F2939</f>
        <v>0</v>
      </c>
      <c r="G342" s="255">
        <f>[8]B!G2939</f>
        <v>0</v>
      </c>
      <c r="H342" s="255">
        <f>[8]B!AA2939</f>
        <v>10</v>
      </c>
      <c r="I342" s="255">
        <f>[8]B!AB2939</f>
        <v>1</v>
      </c>
      <c r="J342" s="255">
        <f>[8]B!AC2939</f>
        <v>10</v>
      </c>
      <c r="K342" s="255">
        <f>[8]B!AD2939</f>
        <v>0</v>
      </c>
      <c r="L342" s="255">
        <f>[8]B!AE2939</f>
        <v>0</v>
      </c>
      <c r="M342" s="255">
        <f>[8]B!AF2939</f>
        <v>0</v>
      </c>
      <c r="N342" s="255">
        <f>[8]B!AG2939</f>
        <v>0</v>
      </c>
      <c r="O342" s="255">
        <f>[8]B!AH2939</f>
        <v>0</v>
      </c>
      <c r="P342" s="255">
        <f>[8]B!AI2939</f>
        <v>3</v>
      </c>
      <c r="Q342" s="255">
        <f>[8]B!AJ2939</f>
        <v>0</v>
      </c>
      <c r="R342" s="246"/>
      <c r="S342" s="268"/>
      <c r="T342" s="268"/>
    </row>
    <row r="343" spans="1:20" s="3" customFormat="1" ht="15" customHeight="1" x14ac:dyDescent="0.15">
      <c r="A343" s="849" t="s">
        <v>131</v>
      </c>
      <c r="B343" s="850"/>
      <c r="C343" s="269">
        <f t="shared" ref="C343:Q343" si="4">+C344+C345+C346+C347+C351+C352</f>
        <v>5104</v>
      </c>
      <c r="D343" s="270">
        <f t="shared" si="4"/>
        <v>5077</v>
      </c>
      <c r="E343" s="259">
        <f t="shared" si="4"/>
        <v>5075</v>
      </c>
      <c r="F343" s="260">
        <f t="shared" si="4"/>
        <v>2</v>
      </c>
      <c r="G343" s="261">
        <f t="shared" si="4"/>
        <v>27</v>
      </c>
      <c r="H343" s="259">
        <f t="shared" si="4"/>
        <v>856</v>
      </c>
      <c r="I343" s="271">
        <f t="shared" si="4"/>
        <v>2004</v>
      </c>
      <c r="J343" s="260">
        <f t="shared" si="4"/>
        <v>2244</v>
      </c>
      <c r="K343" s="259">
        <f t="shared" si="4"/>
        <v>0</v>
      </c>
      <c r="L343" s="271">
        <f t="shared" si="4"/>
        <v>0</v>
      </c>
      <c r="M343" s="260">
        <f t="shared" si="4"/>
        <v>0</v>
      </c>
      <c r="N343" s="260">
        <f t="shared" si="4"/>
        <v>0</v>
      </c>
      <c r="O343" s="272">
        <f t="shared" si="4"/>
        <v>0</v>
      </c>
      <c r="P343" s="273">
        <f t="shared" si="4"/>
        <v>0</v>
      </c>
      <c r="Q343" s="274">
        <f t="shared" si="4"/>
        <v>0</v>
      </c>
      <c r="R343" s="246"/>
      <c r="S343" s="275"/>
      <c r="T343" s="275"/>
    </row>
    <row r="344" spans="1:20" ht="15" customHeight="1" x14ac:dyDescent="0.15">
      <c r="A344" s="77" t="s">
        <v>132</v>
      </c>
      <c r="B344" s="78" t="s">
        <v>133</v>
      </c>
      <c r="C344" s="249">
        <f>[8]B!C600</f>
        <v>2687</v>
      </c>
      <c r="D344" s="249">
        <f>[8]B!D600</f>
        <v>2660</v>
      </c>
      <c r="E344" s="249">
        <f>[8]B!E600</f>
        <v>2660</v>
      </c>
      <c r="F344" s="249">
        <f>[8]B!F600</f>
        <v>0</v>
      </c>
      <c r="G344" s="249">
        <f>[8]B!G600</f>
        <v>27</v>
      </c>
      <c r="H344" s="249">
        <f>[8]B!AA600</f>
        <v>240</v>
      </c>
      <c r="I344" s="249">
        <f>[8]B!AB600</f>
        <v>905</v>
      </c>
      <c r="J344" s="249">
        <f>[8]B!AC600</f>
        <v>1542</v>
      </c>
      <c r="K344" s="249">
        <f>[8]B!AD600</f>
        <v>0</v>
      </c>
      <c r="L344" s="249">
        <f>[8]B!AE600</f>
        <v>0</v>
      </c>
      <c r="M344" s="249">
        <f>[8]B!AF600</f>
        <v>0</v>
      </c>
      <c r="N344" s="249">
        <f>[8]B!AG600</f>
        <v>0</v>
      </c>
      <c r="O344" s="249">
        <f>[8]B!AH600</f>
        <v>0</v>
      </c>
      <c r="P344" s="249">
        <f>[8]B!AI600</f>
        <v>0</v>
      </c>
      <c r="Q344" s="249">
        <f>[8]B!AJ600</f>
        <v>0</v>
      </c>
      <c r="R344" s="246"/>
      <c r="S344" s="250"/>
      <c r="T344" s="250"/>
    </row>
    <row r="345" spans="1:20" ht="15" customHeight="1" x14ac:dyDescent="0.15">
      <c r="A345" s="253" t="s">
        <v>134</v>
      </c>
      <c r="B345" s="276" t="s">
        <v>135</v>
      </c>
      <c r="C345" s="252">
        <f>[8]B!C623</f>
        <v>0</v>
      </c>
      <c r="D345" s="252">
        <f>[8]B!D623</f>
        <v>0</v>
      </c>
      <c r="E345" s="252">
        <f>[8]B!E623</f>
        <v>0</v>
      </c>
      <c r="F345" s="252">
        <f>[8]B!F623</f>
        <v>0</v>
      </c>
      <c r="G345" s="252">
        <f>[8]B!G623</f>
        <v>0</v>
      </c>
      <c r="H345" s="252">
        <f>[8]B!AA623</f>
        <v>0</v>
      </c>
      <c r="I345" s="252">
        <f>[8]B!AB623</f>
        <v>0</v>
      </c>
      <c r="J345" s="252">
        <f>[8]B!AC623</f>
        <v>0</v>
      </c>
      <c r="K345" s="252">
        <f>[8]B!AD623</f>
        <v>0</v>
      </c>
      <c r="L345" s="252">
        <f>[8]B!AE623</f>
        <v>0</v>
      </c>
      <c r="M345" s="252">
        <f>[8]B!AF623</f>
        <v>0</v>
      </c>
      <c r="N345" s="252">
        <f>[8]B!AG623</f>
        <v>0</v>
      </c>
      <c r="O345" s="252">
        <f>[8]B!AH623</f>
        <v>0</v>
      </c>
      <c r="P345" s="252">
        <f>[8]B!AI623</f>
        <v>0</v>
      </c>
      <c r="Q345" s="252">
        <f>[8]B!AJ623</f>
        <v>0</v>
      </c>
      <c r="R345" s="246"/>
      <c r="S345" s="250"/>
      <c r="T345" s="250"/>
    </row>
    <row r="346" spans="1:20" ht="15" customHeight="1" x14ac:dyDescent="0.15">
      <c r="A346" s="277" t="s">
        <v>136</v>
      </c>
      <c r="B346" s="278" t="s">
        <v>137</v>
      </c>
      <c r="C346" s="255">
        <f>[8]B!C650</f>
        <v>1262</v>
      </c>
      <c r="D346" s="255">
        <f>[8]B!D650</f>
        <v>1262</v>
      </c>
      <c r="E346" s="255">
        <f>[8]B!E650</f>
        <v>1260</v>
      </c>
      <c r="F346" s="255">
        <f>[8]B!F650</f>
        <v>2</v>
      </c>
      <c r="G346" s="255">
        <f>[8]B!G650</f>
        <v>0</v>
      </c>
      <c r="H346" s="255">
        <f>[8]B!AA650</f>
        <v>187</v>
      </c>
      <c r="I346" s="255">
        <f>[8]B!AB650</f>
        <v>373</v>
      </c>
      <c r="J346" s="255">
        <f>[8]B!AC650</f>
        <v>702</v>
      </c>
      <c r="K346" s="255">
        <f>[8]B!AD650</f>
        <v>0</v>
      </c>
      <c r="L346" s="255">
        <f>[8]B!AE650</f>
        <v>0</v>
      </c>
      <c r="M346" s="255">
        <f>[8]B!AF650</f>
        <v>0</v>
      </c>
      <c r="N346" s="255">
        <f>[8]B!AG650</f>
        <v>0</v>
      </c>
      <c r="O346" s="255">
        <f>[8]B!AH650</f>
        <v>0</v>
      </c>
      <c r="P346" s="255">
        <f>[8]B!AI650</f>
        <v>0</v>
      </c>
      <c r="Q346" s="255">
        <f>[8]B!AJ650</f>
        <v>0</v>
      </c>
      <c r="R346" s="246"/>
      <c r="S346" s="250"/>
      <c r="T346" s="250"/>
    </row>
    <row r="347" spans="1:20" ht="15" customHeight="1" x14ac:dyDescent="0.15">
      <c r="A347" s="748" t="s">
        <v>112</v>
      </c>
      <c r="B347" s="78" t="s">
        <v>138</v>
      </c>
      <c r="C347" s="279">
        <f>SUM(C348:C350)</f>
        <v>1155</v>
      </c>
      <c r="D347" s="55">
        <f>SUM(D348:D350)</f>
        <v>1155</v>
      </c>
      <c r="E347" s="150">
        <f t="shared" ref="E347:Q347" si="5">SUM(E348:E350)</f>
        <v>1155</v>
      </c>
      <c r="F347" s="280">
        <f t="shared" si="5"/>
        <v>0</v>
      </c>
      <c r="G347" s="281">
        <f t="shared" si="5"/>
        <v>0</v>
      </c>
      <c r="H347" s="150">
        <f t="shared" si="5"/>
        <v>429</v>
      </c>
      <c r="I347" s="282">
        <f t="shared" si="5"/>
        <v>726</v>
      </c>
      <c r="J347" s="280">
        <f t="shared" si="5"/>
        <v>0</v>
      </c>
      <c r="K347" s="150">
        <f t="shared" si="5"/>
        <v>0</v>
      </c>
      <c r="L347" s="282">
        <f t="shared" si="5"/>
        <v>0</v>
      </c>
      <c r="M347" s="280">
        <f t="shared" si="5"/>
        <v>0</v>
      </c>
      <c r="N347" s="280">
        <f>SUM(N348:N350)</f>
        <v>0</v>
      </c>
      <c r="O347" s="283">
        <f t="shared" si="5"/>
        <v>0</v>
      </c>
      <c r="P347" s="284">
        <f t="shared" si="5"/>
        <v>0</v>
      </c>
      <c r="Q347" s="285">
        <f t="shared" si="5"/>
        <v>0</v>
      </c>
      <c r="R347" s="246"/>
      <c r="S347" s="250"/>
      <c r="T347" s="250"/>
    </row>
    <row r="348" spans="1:20" ht="15" customHeight="1" x14ac:dyDescent="0.15">
      <c r="A348" s="748"/>
      <c r="B348" s="93" t="s">
        <v>139</v>
      </c>
      <c r="C348" s="249">
        <f>[8]B!C672-[8]B!C652-[8]B!C653</f>
        <v>785</v>
      </c>
      <c r="D348" s="249">
        <f>[8]B!D672-[8]B!D652-[8]B!D653</f>
        <v>785</v>
      </c>
      <c r="E348" s="249">
        <f>[8]B!E672-[8]B!E652-[8]B!E653</f>
        <v>785</v>
      </c>
      <c r="F348" s="249">
        <f>[8]B!F672-[8]B!F652-[8]B!F653</f>
        <v>0</v>
      </c>
      <c r="G348" s="249">
        <f>[8]B!G672-[8]B!G652-[8]B!G653</f>
        <v>0</v>
      </c>
      <c r="H348" s="249">
        <f>[8]B!AA672-[8]B!AA652-[8]B!AA653</f>
        <v>372</v>
      </c>
      <c r="I348" s="249">
        <f>[8]B!AB672-[8]B!AB652-[8]B!AB653</f>
        <v>413</v>
      </c>
      <c r="J348" s="249">
        <f>[8]B!AC672-[8]B!AC652-[8]B!AC653</f>
        <v>0</v>
      </c>
      <c r="K348" s="249">
        <f>[8]B!AD672-[8]B!AD652-[8]B!AD653</f>
        <v>0</v>
      </c>
      <c r="L348" s="249">
        <f>[8]B!AE672-[8]B!AE652-[8]B!AE653</f>
        <v>0</v>
      </c>
      <c r="M348" s="249">
        <f>[8]B!AF672-[8]B!AF652-[8]B!AF653</f>
        <v>0</v>
      </c>
      <c r="N348" s="249">
        <f>[8]B!AG672-[8]B!AG652-[8]B!AG653</f>
        <v>0</v>
      </c>
      <c r="O348" s="249">
        <f>[8]B!AH672-[8]B!AH652-[8]B!AH653</f>
        <v>0</v>
      </c>
      <c r="P348" s="249">
        <f>[8]B!AI672-[8]B!AI652-[8]B!AI653</f>
        <v>0</v>
      </c>
      <c r="Q348" s="249">
        <f>[8]B!AJ672-[8]B!AJ652-[8]B!AJ653</f>
        <v>0</v>
      </c>
      <c r="R348" s="246"/>
      <c r="S348" s="250"/>
      <c r="T348" s="250"/>
    </row>
    <row r="349" spans="1:20" ht="15" customHeight="1" x14ac:dyDescent="0.15">
      <c r="A349" s="748"/>
      <c r="B349" s="93" t="s">
        <v>140</v>
      </c>
      <c r="C349" s="252">
        <f>[8]B!C652</f>
        <v>155</v>
      </c>
      <c r="D349" s="252">
        <f>[8]B!D652</f>
        <v>155</v>
      </c>
      <c r="E349" s="252">
        <f>[8]B!E652</f>
        <v>155</v>
      </c>
      <c r="F349" s="252">
        <f>[8]B!F652</f>
        <v>0</v>
      </c>
      <c r="G349" s="252">
        <f>[8]B!G652</f>
        <v>0</v>
      </c>
      <c r="H349" s="252">
        <f>[8]B!AA652</f>
        <v>0</v>
      </c>
      <c r="I349" s="252">
        <f>[8]B!AB652</f>
        <v>155</v>
      </c>
      <c r="J349" s="252">
        <f>[8]B!AC652</f>
        <v>0</v>
      </c>
      <c r="K349" s="252">
        <f>[8]B!AD652</f>
        <v>0</v>
      </c>
      <c r="L349" s="252">
        <f>[8]B!AE652</f>
        <v>0</v>
      </c>
      <c r="M349" s="252">
        <f>[8]B!AF652</f>
        <v>0</v>
      </c>
      <c r="N349" s="252">
        <f>[8]B!AG652</f>
        <v>0</v>
      </c>
      <c r="O349" s="252">
        <f>[8]B!AH652</f>
        <v>0</v>
      </c>
      <c r="P349" s="252">
        <f>[8]B!AI652</f>
        <v>0</v>
      </c>
      <c r="Q349" s="252">
        <f>[8]B!AJ652</f>
        <v>0</v>
      </c>
      <c r="R349" s="246"/>
      <c r="S349" s="250"/>
      <c r="T349" s="250"/>
    </row>
    <row r="350" spans="1:20" ht="15" customHeight="1" x14ac:dyDescent="0.15">
      <c r="A350" s="748"/>
      <c r="B350" s="264" t="s">
        <v>141</v>
      </c>
      <c r="C350" s="255">
        <f>[8]B!C653</f>
        <v>215</v>
      </c>
      <c r="D350" s="255">
        <f>[8]B!D653</f>
        <v>215</v>
      </c>
      <c r="E350" s="255">
        <f>[8]B!E653</f>
        <v>215</v>
      </c>
      <c r="F350" s="255">
        <f>[8]B!F653</f>
        <v>0</v>
      </c>
      <c r="G350" s="255">
        <f>[8]B!G653</f>
        <v>0</v>
      </c>
      <c r="H350" s="255">
        <f>[8]B!AA653</f>
        <v>57</v>
      </c>
      <c r="I350" s="255">
        <f>[8]B!AB653</f>
        <v>158</v>
      </c>
      <c r="J350" s="255">
        <f>[8]B!AC653</f>
        <v>0</v>
      </c>
      <c r="K350" s="255">
        <f>[8]B!AD653</f>
        <v>0</v>
      </c>
      <c r="L350" s="255">
        <f>[8]B!AE653</f>
        <v>0</v>
      </c>
      <c r="M350" s="255">
        <f>[8]B!AF653</f>
        <v>0</v>
      </c>
      <c r="N350" s="255">
        <f>[8]B!AG653</f>
        <v>0</v>
      </c>
      <c r="O350" s="255">
        <f>[8]B!AH653</f>
        <v>0</v>
      </c>
      <c r="P350" s="255">
        <f>[8]B!AI653</f>
        <v>0</v>
      </c>
      <c r="Q350" s="255">
        <f>[8]B!AJ653</f>
        <v>0</v>
      </c>
      <c r="R350" s="246"/>
      <c r="S350" s="250"/>
      <c r="T350" s="250"/>
    </row>
    <row r="351" spans="1:20" ht="15" customHeight="1" x14ac:dyDescent="0.15">
      <c r="A351" s="77" t="s">
        <v>114</v>
      </c>
      <c r="B351" s="286" t="s">
        <v>142</v>
      </c>
      <c r="C351" s="287">
        <f>[8]B!C704</f>
        <v>0</v>
      </c>
      <c r="D351" s="287">
        <f>[8]B!D704</f>
        <v>0</v>
      </c>
      <c r="E351" s="287">
        <f>[8]B!E704</f>
        <v>0</v>
      </c>
      <c r="F351" s="287">
        <f>[8]B!F704</f>
        <v>0</v>
      </c>
      <c r="G351" s="287">
        <f>[8]B!G704</f>
        <v>0</v>
      </c>
      <c r="H351" s="287">
        <f>[8]B!AA704</f>
        <v>0</v>
      </c>
      <c r="I351" s="287">
        <f>[8]B!AB704</f>
        <v>0</v>
      </c>
      <c r="J351" s="287">
        <f>[8]B!AC704</f>
        <v>0</v>
      </c>
      <c r="K351" s="287">
        <f>[8]B!AD704</f>
        <v>0</v>
      </c>
      <c r="L351" s="287">
        <f>[8]B!AE704</f>
        <v>0</v>
      </c>
      <c r="M351" s="287">
        <f>[8]B!AF704</f>
        <v>0</v>
      </c>
      <c r="N351" s="287">
        <f>[8]B!AG704</f>
        <v>0</v>
      </c>
      <c r="O351" s="287">
        <f>[8]B!AH704</f>
        <v>0</v>
      </c>
      <c r="P351" s="287">
        <f>[8]B!AI704</f>
        <v>0</v>
      </c>
      <c r="Q351" s="287">
        <f>[8]B!AJ704</f>
        <v>0</v>
      </c>
      <c r="R351" s="246"/>
      <c r="S351" s="250"/>
      <c r="T351" s="250"/>
    </row>
    <row r="352" spans="1:20" s="99" customFormat="1" ht="15" customHeight="1" x14ac:dyDescent="0.15">
      <c r="A352" s="253"/>
      <c r="B352" s="288" t="s">
        <v>143</v>
      </c>
      <c r="C352" s="255">
        <f>[8]B!C763</f>
        <v>0</v>
      </c>
      <c r="D352" s="255">
        <f>[8]B!D763</f>
        <v>0</v>
      </c>
      <c r="E352" s="255">
        <f>[8]B!E763</f>
        <v>0</v>
      </c>
      <c r="F352" s="255">
        <f>[8]B!F763</f>
        <v>0</v>
      </c>
      <c r="G352" s="255">
        <f>[8]B!G763</f>
        <v>0</v>
      </c>
      <c r="H352" s="255">
        <f>[8]B!AA763</f>
        <v>0</v>
      </c>
      <c r="I352" s="255">
        <f>[8]B!AB763</f>
        <v>0</v>
      </c>
      <c r="J352" s="255">
        <f>[8]B!AC763</f>
        <v>0</v>
      </c>
      <c r="K352" s="255">
        <f>[8]B!AD763</f>
        <v>0</v>
      </c>
      <c r="L352" s="255">
        <f>[8]B!AE763</f>
        <v>0</v>
      </c>
      <c r="M352" s="255">
        <f>[8]B!AF763</f>
        <v>0</v>
      </c>
      <c r="N352" s="255">
        <f>[8]B!AG763</f>
        <v>0</v>
      </c>
      <c r="O352" s="255">
        <f>[8]B!AH763</f>
        <v>0</v>
      </c>
      <c r="P352" s="255">
        <f>[8]B!AI763</f>
        <v>0</v>
      </c>
      <c r="Q352" s="255">
        <f>[8]B!AJ763</f>
        <v>0</v>
      </c>
      <c r="R352" s="246"/>
      <c r="S352" s="268"/>
      <c r="T352" s="268"/>
    </row>
    <row r="353" spans="1:22" s="99" customFormat="1" ht="15" customHeight="1" x14ac:dyDescent="0.15">
      <c r="A353" s="851" t="s">
        <v>516</v>
      </c>
      <c r="B353" s="852"/>
      <c r="C353" s="249">
        <f>[8]B!C473</f>
        <v>4893</v>
      </c>
      <c r="D353" s="249">
        <f>[8]B!D473</f>
        <v>4787</v>
      </c>
      <c r="E353" s="249">
        <f>[8]B!E473</f>
        <v>4787</v>
      </c>
      <c r="F353" s="249">
        <f>[8]B!F473</f>
        <v>0</v>
      </c>
      <c r="G353" s="249">
        <f>[8]B!G473</f>
        <v>106</v>
      </c>
      <c r="H353" s="249">
        <f>[8]B!AA473</f>
        <v>2394</v>
      </c>
      <c r="I353" s="249">
        <f>[8]B!AB473</f>
        <v>1296</v>
      </c>
      <c r="J353" s="249">
        <f>[8]B!AC473</f>
        <v>1203</v>
      </c>
      <c r="K353" s="249">
        <f>[8]B!AD473</f>
        <v>0</v>
      </c>
      <c r="L353" s="249">
        <f>[8]B!AE473</f>
        <v>0</v>
      </c>
      <c r="M353" s="249">
        <f>[8]B!AF473</f>
        <v>0</v>
      </c>
      <c r="N353" s="249">
        <f>[8]B!AG473</f>
        <v>0</v>
      </c>
      <c r="O353" s="249">
        <f>[8]B!AH473</f>
        <v>0</v>
      </c>
      <c r="P353" s="249">
        <f>[8]B!AI473</f>
        <v>0</v>
      </c>
      <c r="Q353" s="249">
        <f>[8]B!AJ473</f>
        <v>0</v>
      </c>
      <c r="R353" s="246"/>
      <c r="S353" s="268"/>
      <c r="T353" s="268"/>
    </row>
    <row r="354" spans="1:22" s="3" customFormat="1" ht="15" customHeight="1" x14ac:dyDescent="0.15">
      <c r="A354" s="853" t="s">
        <v>144</v>
      </c>
      <c r="B354" s="854"/>
      <c r="C354" s="289">
        <f>[8]B!C958</f>
        <v>0</v>
      </c>
      <c r="D354" s="289">
        <f>[8]B!D958</f>
        <v>0</v>
      </c>
      <c r="E354" s="289">
        <f>[8]B!E958</f>
        <v>0</v>
      </c>
      <c r="F354" s="289">
        <f>[8]B!F958</f>
        <v>0</v>
      </c>
      <c r="G354" s="289">
        <f>[8]B!G958</f>
        <v>0</v>
      </c>
      <c r="H354" s="289">
        <f>[8]B!AA958</f>
        <v>0</v>
      </c>
      <c r="I354" s="289">
        <f>[8]B!AB958</f>
        <v>0</v>
      </c>
      <c r="J354" s="289">
        <f>[8]B!AC958</f>
        <v>0</v>
      </c>
      <c r="K354" s="289">
        <f>[8]B!AD958</f>
        <v>0</v>
      </c>
      <c r="L354" s="289">
        <f>[8]B!AE958</f>
        <v>0</v>
      </c>
      <c r="M354" s="289">
        <f>[8]B!AF958</f>
        <v>0</v>
      </c>
      <c r="N354" s="289">
        <f>[8]B!AG958</f>
        <v>0</v>
      </c>
      <c r="O354" s="289">
        <f>[8]B!AH958</f>
        <v>0</v>
      </c>
      <c r="P354" s="289">
        <f>[8]B!AI958</f>
        <v>753</v>
      </c>
      <c r="Q354" s="289">
        <f>[8]B!AJ958</f>
        <v>0</v>
      </c>
      <c r="R354" s="246"/>
      <c r="S354" s="275"/>
      <c r="T354" s="275"/>
    </row>
    <row r="355" spans="1:22" s="291" customFormat="1" ht="22.5" customHeight="1" x14ac:dyDescent="0.15">
      <c r="A355" s="12" t="s">
        <v>517</v>
      </c>
      <c r="B355" s="290"/>
      <c r="C355" s="290"/>
      <c r="R355" s="292"/>
      <c r="S355" s="292"/>
      <c r="T355" s="292"/>
    </row>
    <row r="356" spans="1:22" ht="24" customHeight="1" x14ac:dyDescent="0.15">
      <c r="A356" s="750" t="s">
        <v>518</v>
      </c>
      <c r="B356" s="835"/>
      <c r="C356" s="692" t="s">
        <v>0</v>
      </c>
      <c r="D356" s="771" t="s">
        <v>519</v>
      </c>
      <c r="E356" s="772"/>
      <c r="F356" s="772"/>
      <c r="G356" s="848"/>
      <c r="H356" s="837" t="s">
        <v>498</v>
      </c>
      <c r="I356" s="837"/>
      <c r="J356" s="838"/>
      <c r="K356" s="784" t="s">
        <v>499</v>
      </c>
      <c r="L356" s="784"/>
      <c r="M356" s="784"/>
      <c r="N356" s="785" t="s">
        <v>500</v>
      </c>
      <c r="O356" s="788" t="s">
        <v>501</v>
      </c>
      <c r="P356" s="789"/>
      <c r="Q356" s="751" t="s">
        <v>502</v>
      </c>
    </row>
    <row r="357" spans="1:22" ht="18" customHeight="1" x14ac:dyDescent="0.15">
      <c r="A357" s="750"/>
      <c r="B357" s="835"/>
      <c r="C357" s="693"/>
      <c r="D357" s="844" t="s">
        <v>503</v>
      </c>
      <c r="E357" s="846" t="s">
        <v>504</v>
      </c>
      <c r="F357" s="847"/>
      <c r="G357" s="844" t="s">
        <v>505</v>
      </c>
      <c r="H357" s="759" t="s">
        <v>506</v>
      </c>
      <c r="I357" s="761" t="s">
        <v>507</v>
      </c>
      <c r="J357" s="773" t="s">
        <v>508</v>
      </c>
      <c r="K357" s="775" t="s">
        <v>509</v>
      </c>
      <c r="L357" s="776" t="s">
        <v>510</v>
      </c>
      <c r="M357" s="777" t="s">
        <v>511</v>
      </c>
      <c r="N357" s="786"/>
      <c r="O357" s="778" t="s">
        <v>512</v>
      </c>
      <c r="P357" s="779" t="s">
        <v>513</v>
      </c>
      <c r="Q357" s="752"/>
      <c r="R357" s="236"/>
    </row>
    <row r="358" spans="1:22" ht="18" customHeight="1" x14ac:dyDescent="0.15">
      <c r="A358" s="750"/>
      <c r="B358" s="835"/>
      <c r="C358" s="770"/>
      <c r="D358" s="845"/>
      <c r="E358" s="237" t="s">
        <v>514</v>
      </c>
      <c r="F358" s="238" t="s">
        <v>515</v>
      </c>
      <c r="G358" s="845"/>
      <c r="H358" s="760"/>
      <c r="I358" s="762"/>
      <c r="J358" s="774"/>
      <c r="K358" s="775"/>
      <c r="L358" s="776"/>
      <c r="M358" s="777"/>
      <c r="N358" s="787"/>
      <c r="O358" s="778"/>
      <c r="P358" s="779"/>
      <c r="Q358" s="753"/>
      <c r="R358" s="236"/>
      <c r="U358" s="250"/>
      <c r="V358" s="250"/>
    </row>
    <row r="359" spans="1:22" ht="14.25" customHeight="1" x14ac:dyDescent="0.15">
      <c r="A359" s="293" t="s">
        <v>520</v>
      </c>
      <c r="B359" s="294"/>
      <c r="C359" s="295"/>
      <c r="D359" s="296"/>
      <c r="E359" s="297"/>
      <c r="F359" s="298"/>
      <c r="G359" s="299"/>
      <c r="H359" s="297"/>
      <c r="I359" s="300"/>
      <c r="J359" s="301"/>
      <c r="K359" s="302"/>
      <c r="L359" s="300"/>
      <c r="M359" s="301"/>
      <c r="N359" s="303"/>
      <c r="O359" s="302"/>
      <c r="P359" s="298"/>
      <c r="Q359" s="304"/>
      <c r="R359" s="305"/>
      <c r="U359" s="250"/>
    </row>
    <row r="360" spans="1:22" ht="15" customHeight="1" x14ac:dyDescent="0.15">
      <c r="A360" s="306" t="s">
        <v>521</v>
      </c>
      <c r="B360" s="307"/>
      <c r="C360" s="295"/>
      <c r="D360" s="296"/>
      <c r="E360" s="297"/>
      <c r="F360" s="298"/>
      <c r="G360" s="299"/>
      <c r="H360" s="297"/>
      <c r="I360" s="300"/>
      <c r="J360" s="301"/>
      <c r="K360" s="302"/>
      <c r="L360" s="300"/>
      <c r="M360" s="301"/>
      <c r="N360" s="303"/>
      <c r="O360" s="302"/>
      <c r="P360" s="298"/>
      <c r="Q360" s="304"/>
      <c r="R360" s="308"/>
      <c r="U360" s="250"/>
    </row>
    <row r="361" spans="1:22" ht="15" customHeight="1" x14ac:dyDescent="0.15">
      <c r="A361" s="790" t="s">
        <v>522</v>
      </c>
      <c r="B361" s="839"/>
      <c r="C361" s="229">
        <f>SUM([8]B!C770,[8]B!C777,[8]B!C781,[8]B!C788,[8]B!C797)</f>
        <v>0</v>
      </c>
      <c r="D361" s="229">
        <f>SUM([8]B!D770,[8]B!D777,[8]B!D781,[8]B!D788,[8]B!D797)</f>
        <v>0</v>
      </c>
      <c r="E361" s="229">
        <f>SUM([8]B!E770,[8]B!E777,[8]B!E781,[8]B!E788,[8]B!E797)</f>
        <v>0</v>
      </c>
      <c r="F361" s="229">
        <f>SUM([8]B!F770,[8]B!F777,[8]B!F781,[8]B!F788,[8]B!F797)</f>
        <v>0</v>
      </c>
      <c r="G361" s="229">
        <f>SUM([8]B!G770,[8]B!G777,[8]B!G781,[8]B!G788,[8]B!G797)</f>
        <v>0</v>
      </c>
      <c r="H361" s="229">
        <f>SUM([8]B!AA770,[8]B!AA777,[8]B!AA781,[8]B!AA788,[8]B!AA797)</f>
        <v>0</v>
      </c>
      <c r="I361" s="229">
        <f>SUM([8]B!AB770,[8]B!AB777,[8]B!AB781,[8]B!AB788,[8]B!AB797)</f>
        <v>0</v>
      </c>
      <c r="J361" s="229">
        <f>SUM([8]B!AC770,[8]B!AC777,[8]B!AC781,[8]B!AC788,[8]B!AC797)</f>
        <v>0</v>
      </c>
      <c r="K361" s="229">
        <f>SUM([8]B!AD770,[8]B!AD777,[8]B!AD781,[8]B!AD788,[8]B!AD797)</f>
        <v>0</v>
      </c>
      <c r="L361" s="229">
        <f>SUM([8]B!AE770,[8]B!AE777,[8]B!AE781,[8]B!AE788,[8]B!AE797)</f>
        <v>0</v>
      </c>
      <c r="M361" s="229">
        <f>SUM([8]B!AF770,[8]B!AF777,[8]B!AF781,[8]B!AF788,[8]B!AF797)</f>
        <v>0</v>
      </c>
      <c r="N361" s="229">
        <f>SUM([8]B!AG770,[8]B!AG777,[8]B!AG781,[8]B!AG788,[8]B!AG797)</f>
        <v>0</v>
      </c>
      <c r="O361" s="229">
        <f>SUM([8]B!AH770,[8]B!AH777,[8]B!AH781,[8]B!AH788,[8]B!AH797)</f>
        <v>0</v>
      </c>
      <c r="P361" s="229">
        <f>SUM([8]B!AI770,[8]B!AI777,[8]B!AI781,[8]B!AI788,[8]B!AI797)</f>
        <v>0</v>
      </c>
      <c r="Q361" s="229">
        <f>SUM([8]B!AJ770,[8]B!AJ777,[8]B!AJ781,[8]B!AJ788,[8]B!AJ797)</f>
        <v>0</v>
      </c>
      <c r="R361" s="246"/>
      <c r="U361" s="250"/>
    </row>
    <row r="362" spans="1:22" ht="15" customHeight="1" x14ac:dyDescent="0.15">
      <c r="A362" s="840" t="s">
        <v>523</v>
      </c>
      <c r="B362" s="841"/>
      <c r="C362" s="190">
        <f>SUM([8]B!C801,[8]B!C805,[8]B!C809,[8]B!C817,[8]B!C820)</f>
        <v>0</v>
      </c>
      <c r="D362" s="190">
        <f>SUM([8]B!D801,[8]B!D805,[8]B!D809,[8]B!D817,[8]B!D820)</f>
        <v>0</v>
      </c>
      <c r="E362" s="190">
        <f>SUM([8]B!E801,[8]B!E805,[8]B!E809,[8]B!E817,[8]B!E820)</f>
        <v>0</v>
      </c>
      <c r="F362" s="190">
        <f>SUM([8]B!F801,[8]B!F805,[8]B!F809,[8]B!F817,[8]B!F820)</f>
        <v>0</v>
      </c>
      <c r="G362" s="190">
        <f>SUM([8]B!G801,[8]B!G805,[8]B!G809,[8]B!G817,[8]B!G820)</f>
        <v>0</v>
      </c>
      <c r="H362" s="229">
        <f>SUM([8]B!AA801,[8]B!AA805,[8]B!AA809,[8]B!AA817,[8]B!AA820)</f>
        <v>0</v>
      </c>
      <c r="I362" s="229">
        <f>SUM([8]B!AB801,[8]B!AB805,[8]B!AB809,[8]B!AB817,[8]B!AB820)</f>
        <v>0</v>
      </c>
      <c r="J362" s="229">
        <f>SUM([8]B!AC801,[8]B!AC805,[8]B!AC809,[8]B!AC817,[8]B!AC820)</f>
        <v>0</v>
      </c>
      <c r="K362" s="229">
        <f>SUM([8]B!AD801,[8]B!AD805,[8]B!AD809,[8]B!AD817,[8]B!AD820)</f>
        <v>0</v>
      </c>
      <c r="L362" s="229">
        <f>SUM([8]B!AE801,[8]B!AE805,[8]B!AE809,[8]B!AE817,[8]B!AE820)</f>
        <v>0</v>
      </c>
      <c r="M362" s="229">
        <f>SUM([8]B!AF801,[8]B!AF805,[8]B!AF809,[8]B!AF817,[8]B!AF820)</f>
        <v>0</v>
      </c>
      <c r="N362" s="229">
        <f>SUM([8]B!AG801,[8]B!AG805,[8]B!AG809,[8]B!AG817,[8]B!AG820)</f>
        <v>0</v>
      </c>
      <c r="O362" s="229">
        <f>SUM([8]B!AH801,[8]B!AH805,[8]B!AH809,[8]B!AH817,[8]B!AH820)</f>
        <v>0</v>
      </c>
      <c r="P362" s="229">
        <f>SUM([8]B!AI801,[8]B!AI805,[8]B!AI809,[8]B!AI817,[8]B!AI820)</f>
        <v>0</v>
      </c>
      <c r="Q362" s="229">
        <f>SUM([8]B!AJ801,[8]B!AJ805,[8]B!AJ809,[8]B!AJ817,[8]B!AJ820)</f>
        <v>0</v>
      </c>
      <c r="R362" s="76"/>
      <c r="U362" s="250"/>
    </row>
    <row r="363" spans="1:22" ht="15" customHeight="1" x14ac:dyDescent="0.15">
      <c r="A363" s="309" t="s">
        <v>524</v>
      </c>
      <c r="B363" s="310"/>
      <c r="C363" s="311"/>
      <c r="D363" s="312"/>
      <c r="E363" s="313"/>
      <c r="F363" s="314"/>
      <c r="G363" s="315"/>
      <c r="H363" s="313"/>
      <c r="I363" s="316"/>
      <c r="J363" s="314"/>
      <c r="K363" s="313"/>
      <c r="L363" s="316"/>
      <c r="M363" s="314"/>
      <c r="N363" s="317"/>
      <c r="O363" s="313"/>
      <c r="P363" s="314"/>
      <c r="Q363" s="312"/>
      <c r="R363" s="246"/>
      <c r="U363" s="250"/>
    </row>
    <row r="364" spans="1:22" ht="15" customHeight="1" x14ac:dyDescent="0.15">
      <c r="A364" s="842" t="s">
        <v>525</v>
      </c>
      <c r="B364" s="843"/>
      <c r="C364" s="233">
        <f>[8]B!C828</f>
        <v>0</v>
      </c>
      <c r="D364" s="233">
        <f>[8]B!D828</f>
        <v>0</v>
      </c>
      <c r="E364" s="233">
        <f>[8]B!E828</f>
        <v>0</v>
      </c>
      <c r="F364" s="233">
        <f>[8]B!F828</f>
        <v>0</v>
      </c>
      <c r="G364" s="233">
        <f>[8]B!G828</f>
        <v>0</v>
      </c>
      <c r="H364" s="229">
        <f>[8]B!AA828</f>
        <v>0</v>
      </c>
      <c r="I364" s="229">
        <f>[8]B!AB828</f>
        <v>0</v>
      </c>
      <c r="J364" s="229">
        <f>[8]B!AC828</f>
        <v>0</v>
      </c>
      <c r="K364" s="229">
        <f>[8]B!AD828</f>
        <v>0</v>
      </c>
      <c r="L364" s="229">
        <f>[8]B!AE828</f>
        <v>0</v>
      </c>
      <c r="M364" s="229">
        <f>[8]B!AF828</f>
        <v>0</v>
      </c>
      <c r="N364" s="229">
        <f>[8]B!AG828</f>
        <v>0</v>
      </c>
      <c r="O364" s="229">
        <f>[8]B!AH828</f>
        <v>0</v>
      </c>
      <c r="P364" s="229">
        <f>[8]B!AI828</f>
        <v>0</v>
      </c>
      <c r="Q364" s="229">
        <f>[8]B!AJ828</f>
        <v>0</v>
      </c>
      <c r="R364" s="246"/>
      <c r="U364" s="250"/>
    </row>
    <row r="365" spans="1:22" ht="15" customHeight="1" x14ac:dyDescent="0.15">
      <c r="A365" s="318" t="s">
        <v>526</v>
      </c>
      <c r="B365" s="319"/>
      <c r="C365" s="311"/>
      <c r="D365" s="312"/>
      <c r="E365" s="313"/>
      <c r="F365" s="314"/>
      <c r="G365" s="315"/>
      <c r="H365" s="313"/>
      <c r="I365" s="316"/>
      <c r="J365" s="314"/>
      <c r="K365" s="313"/>
      <c r="L365" s="316"/>
      <c r="M365" s="314"/>
      <c r="N365" s="317"/>
      <c r="O365" s="313"/>
      <c r="P365" s="314"/>
      <c r="Q365" s="312"/>
      <c r="R365" s="246"/>
      <c r="U365" s="250"/>
    </row>
    <row r="366" spans="1:22" ht="15" customHeight="1" x14ac:dyDescent="0.15">
      <c r="A366" s="790" t="s">
        <v>527</v>
      </c>
      <c r="B366" s="839"/>
      <c r="C366" s="320">
        <f>[8]B!C833</f>
        <v>0</v>
      </c>
      <c r="D366" s="320">
        <f>[8]B!D833</f>
        <v>0</v>
      </c>
      <c r="E366" s="320">
        <f>[8]B!E833</f>
        <v>0</v>
      </c>
      <c r="F366" s="320">
        <f>[8]B!F833</f>
        <v>0</v>
      </c>
      <c r="G366" s="320">
        <f>[8]B!G833</f>
        <v>0</v>
      </c>
      <c r="H366" s="229">
        <f>[8]B!AA833</f>
        <v>0</v>
      </c>
      <c r="I366" s="229">
        <f>[8]B!AB833</f>
        <v>0</v>
      </c>
      <c r="J366" s="229">
        <f>[8]B!AC833</f>
        <v>0</v>
      </c>
      <c r="K366" s="229">
        <f>[8]B!AD833</f>
        <v>0</v>
      </c>
      <c r="L366" s="229">
        <f>[8]B!AE833</f>
        <v>0</v>
      </c>
      <c r="M366" s="229">
        <f>[8]B!AF833</f>
        <v>0</v>
      </c>
      <c r="N366" s="229">
        <f>[8]B!AG833</f>
        <v>0</v>
      </c>
      <c r="O366" s="229">
        <f>[8]B!AH833</f>
        <v>0</v>
      </c>
      <c r="P366" s="229">
        <f>[8]B!AI833</f>
        <v>0</v>
      </c>
      <c r="Q366" s="229">
        <f>[8]B!AJ833</f>
        <v>0</v>
      </c>
      <c r="R366" s="246"/>
      <c r="U366" s="250"/>
    </row>
    <row r="367" spans="1:22" ht="15" customHeight="1" x14ac:dyDescent="0.15">
      <c r="A367" s="831" t="s">
        <v>528</v>
      </c>
      <c r="B367" s="832"/>
      <c r="C367" s="321">
        <f>[8]B!C851</f>
        <v>0</v>
      </c>
      <c r="D367" s="321">
        <f>[8]B!D851</f>
        <v>0</v>
      </c>
      <c r="E367" s="321">
        <f>[8]B!E851</f>
        <v>0</v>
      </c>
      <c r="F367" s="321">
        <f>[8]B!F851</f>
        <v>0</v>
      </c>
      <c r="G367" s="321">
        <f>[8]B!G851</f>
        <v>0</v>
      </c>
      <c r="H367" s="229">
        <f>[8]B!AA851</f>
        <v>0</v>
      </c>
      <c r="I367" s="229">
        <f>[8]B!AB851</f>
        <v>0</v>
      </c>
      <c r="J367" s="229">
        <f>[8]B!AC851</f>
        <v>0</v>
      </c>
      <c r="K367" s="229">
        <f>[8]B!AD851</f>
        <v>0</v>
      </c>
      <c r="L367" s="229">
        <f>[8]B!AE851</f>
        <v>0</v>
      </c>
      <c r="M367" s="229">
        <f>[8]B!AF851</f>
        <v>0</v>
      </c>
      <c r="N367" s="229">
        <f>[8]B!AG851</f>
        <v>0</v>
      </c>
      <c r="O367" s="229">
        <f>[8]B!AH851</f>
        <v>0</v>
      </c>
      <c r="P367" s="229">
        <f>[8]B!AI851</f>
        <v>0</v>
      </c>
      <c r="Q367" s="229">
        <f>[8]B!AJ851</f>
        <v>0</v>
      </c>
      <c r="R367" s="246"/>
      <c r="U367" s="250"/>
    </row>
    <row r="368" spans="1:22" ht="15" customHeight="1" x14ac:dyDescent="0.15">
      <c r="A368" s="831" t="s">
        <v>529</v>
      </c>
      <c r="B368" s="832"/>
      <c r="C368" s="321">
        <f>[8]B!C869</f>
        <v>0</v>
      </c>
      <c r="D368" s="321">
        <f>[8]B!D869</f>
        <v>0</v>
      </c>
      <c r="E368" s="321">
        <f>[8]B!E869</f>
        <v>0</v>
      </c>
      <c r="F368" s="321">
        <f>[8]B!F869</f>
        <v>0</v>
      </c>
      <c r="G368" s="321">
        <f>[8]B!G869</f>
        <v>0</v>
      </c>
      <c r="H368" s="229">
        <f>[8]B!AA869</f>
        <v>0</v>
      </c>
      <c r="I368" s="229">
        <f>[8]B!AB869</f>
        <v>0</v>
      </c>
      <c r="J368" s="229">
        <f>[8]B!AC869</f>
        <v>0</v>
      </c>
      <c r="K368" s="229">
        <f>[8]B!AD869</f>
        <v>0</v>
      </c>
      <c r="L368" s="229">
        <f>[8]B!AE869</f>
        <v>0</v>
      </c>
      <c r="M368" s="229">
        <f>[8]B!AF869</f>
        <v>0</v>
      </c>
      <c r="N368" s="229">
        <f>[8]B!AG869</f>
        <v>0</v>
      </c>
      <c r="O368" s="229">
        <f>[8]B!AH869</f>
        <v>0</v>
      </c>
      <c r="P368" s="229">
        <f>[8]B!AI869</f>
        <v>0</v>
      </c>
      <c r="Q368" s="229">
        <f>[8]B!AJ869</f>
        <v>0</v>
      </c>
      <c r="R368" s="246"/>
      <c r="U368" s="250"/>
    </row>
    <row r="369" spans="1:24" ht="15" customHeight="1" x14ac:dyDescent="0.15">
      <c r="A369" s="833" t="s">
        <v>530</v>
      </c>
      <c r="B369" s="834"/>
      <c r="C369" s="322">
        <f>SUM(C361+C362+C364+C366+C367+C368)</f>
        <v>0</v>
      </c>
      <c r="D369" s="322">
        <f t="shared" ref="D369:Q369" si="6">SUM(D361+D362+D364+D366+D367+D368)</f>
        <v>0</v>
      </c>
      <c r="E369" s="322">
        <f t="shared" si="6"/>
        <v>0</v>
      </c>
      <c r="F369" s="322">
        <f t="shared" si="6"/>
        <v>0</v>
      </c>
      <c r="G369" s="322">
        <f t="shared" si="6"/>
        <v>0</v>
      </c>
      <c r="H369" s="322">
        <f t="shared" si="6"/>
        <v>0</v>
      </c>
      <c r="I369" s="322">
        <f t="shared" si="6"/>
        <v>0</v>
      </c>
      <c r="J369" s="322">
        <f t="shared" si="6"/>
        <v>0</v>
      </c>
      <c r="K369" s="322">
        <f t="shared" si="6"/>
        <v>0</v>
      </c>
      <c r="L369" s="322">
        <f t="shared" si="6"/>
        <v>0</v>
      </c>
      <c r="M369" s="322">
        <f t="shared" si="6"/>
        <v>0</v>
      </c>
      <c r="N369" s="322">
        <f t="shared" si="6"/>
        <v>0</v>
      </c>
      <c r="O369" s="322">
        <f t="shared" si="6"/>
        <v>0</v>
      </c>
      <c r="P369" s="322">
        <f t="shared" si="6"/>
        <v>0</v>
      </c>
      <c r="Q369" s="322">
        <f t="shared" si="6"/>
        <v>0</v>
      </c>
      <c r="R369" s="246"/>
      <c r="U369" s="250"/>
    </row>
    <row r="370" spans="1:24" s="328" customFormat="1" ht="24.95" customHeight="1" x14ac:dyDescent="0.15">
      <c r="A370" s="323" t="s">
        <v>531</v>
      </c>
      <c r="B370" s="324"/>
      <c r="C370" s="324"/>
      <c r="D370" s="325"/>
      <c r="E370" s="325"/>
      <c r="F370" s="325"/>
      <c r="G370" s="325"/>
      <c r="H370" s="325"/>
      <c r="I370" s="325"/>
      <c r="J370" s="325"/>
      <c r="K370" s="325"/>
      <c r="L370" s="325"/>
      <c r="M370" s="325"/>
      <c r="N370" s="325"/>
      <c r="O370" s="326"/>
      <c r="P370" s="326"/>
      <c r="Q370" s="326"/>
      <c r="R370" s="326"/>
      <c r="S370" s="327"/>
      <c r="X370" s="5"/>
    </row>
    <row r="371" spans="1:24" ht="24" customHeight="1" x14ac:dyDescent="0.15">
      <c r="A371" s="750" t="s">
        <v>532</v>
      </c>
      <c r="B371" s="835"/>
      <c r="C371" s="692" t="s">
        <v>0</v>
      </c>
      <c r="D371" s="836" t="s">
        <v>519</v>
      </c>
      <c r="E371" s="836"/>
      <c r="F371" s="836"/>
      <c r="G371" s="836"/>
      <c r="H371" s="837" t="s">
        <v>498</v>
      </c>
      <c r="I371" s="837"/>
      <c r="J371" s="838"/>
      <c r="K371" s="784" t="s">
        <v>499</v>
      </c>
      <c r="L371" s="784"/>
      <c r="M371" s="784"/>
      <c r="N371" s="785" t="s">
        <v>500</v>
      </c>
      <c r="O371" s="788" t="s">
        <v>501</v>
      </c>
      <c r="P371" s="789"/>
      <c r="Q371" s="751" t="s">
        <v>502</v>
      </c>
      <c r="S371" s="236"/>
    </row>
    <row r="372" spans="1:24" ht="18" customHeight="1" x14ac:dyDescent="0.15">
      <c r="A372" s="750"/>
      <c r="B372" s="835"/>
      <c r="C372" s="693"/>
      <c r="D372" s="754" t="s">
        <v>492</v>
      </c>
      <c r="E372" s="827" t="s">
        <v>504</v>
      </c>
      <c r="F372" s="828"/>
      <c r="G372" s="829" t="s">
        <v>533</v>
      </c>
      <c r="H372" s="759" t="s">
        <v>506</v>
      </c>
      <c r="I372" s="761" t="s">
        <v>507</v>
      </c>
      <c r="J372" s="773" t="s">
        <v>508</v>
      </c>
      <c r="K372" s="775" t="s">
        <v>509</v>
      </c>
      <c r="L372" s="776" t="s">
        <v>510</v>
      </c>
      <c r="M372" s="777" t="s">
        <v>511</v>
      </c>
      <c r="N372" s="786"/>
      <c r="O372" s="778" t="s">
        <v>512</v>
      </c>
      <c r="P372" s="779" t="s">
        <v>513</v>
      </c>
      <c r="Q372" s="752"/>
    </row>
    <row r="373" spans="1:24" ht="18" customHeight="1" x14ac:dyDescent="0.15">
      <c r="A373" s="750"/>
      <c r="B373" s="835"/>
      <c r="C373" s="770"/>
      <c r="D373" s="755"/>
      <c r="E373" s="237" t="s">
        <v>514</v>
      </c>
      <c r="F373" s="238" t="s">
        <v>515</v>
      </c>
      <c r="G373" s="830"/>
      <c r="H373" s="760"/>
      <c r="I373" s="762"/>
      <c r="J373" s="774"/>
      <c r="K373" s="775"/>
      <c r="L373" s="776"/>
      <c r="M373" s="777"/>
      <c r="N373" s="787"/>
      <c r="O373" s="778"/>
      <c r="P373" s="779"/>
      <c r="Q373" s="753"/>
    </row>
    <row r="374" spans="1:24" ht="15" customHeight="1" x14ac:dyDescent="0.15">
      <c r="A374" s="329">
        <v>1901023</v>
      </c>
      <c r="B374" s="330" t="s">
        <v>456</v>
      </c>
      <c r="C374" s="331">
        <f>[8]B!C2101</f>
        <v>0</v>
      </c>
      <c r="D374" s="332">
        <f>[8]B!D2101</f>
        <v>0</v>
      </c>
      <c r="E374" s="332">
        <f>[8]B!E2101</f>
        <v>0</v>
      </c>
      <c r="F374" s="332">
        <f>[8]B!F2101</f>
        <v>0</v>
      </c>
      <c r="G374" s="332">
        <f>[8]B!G2101</f>
        <v>0</v>
      </c>
      <c r="H374" s="332">
        <f>[8]B!AA2101</f>
        <v>0</v>
      </c>
      <c r="I374" s="332">
        <f>[8]B!AB2101</f>
        <v>0</v>
      </c>
      <c r="J374" s="332">
        <f>[8]B!AC2101</f>
        <v>0</v>
      </c>
      <c r="K374" s="332">
        <f>[8]B!AD2101</f>
        <v>0</v>
      </c>
      <c r="L374" s="332">
        <f>[8]B!AE2101</f>
        <v>0</v>
      </c>
      <c r="M374" s="332">
        <f>[8]B!AF2101</f>
        <v>0</v>
      </c>
      <c r="N374" s="332">
        <f>[8]B!AG2101</f>
        <v>0</v>
      </c>
      <c r="O374" s="332">
        <f>[8]B!AH2101</f>
        <v>0</v>
      </c>
      <c r="P374" s="332">
        <f>[8]B!AI2101</f>
        <v>0</v>
      </c>
      <c r="Q374" s="332">
        <f>[8]B!AJ2101</f>
        <v>0</v>
      </c>
      <c r="R374" s="246"/>
    </row>
    <row r="375" spans="1:24" ht="15" customHeight="1" x14ac:dyDescent="0.15">
      <c r="A375" s="333">
        <v>1901024</v>
      </c>
      <c r="B375" s="334" t="s">
        <v>457</v>
      </c>
      <c r="C375" s="332">
        <f>[8]B!C2102</f>
        <v>0</v>
      </c>
      <c r="D375" s="332">
        <f>[8]B!D2102</f>
        <v>0</v>
      </c>
      <c r="E375" s="332">
        <f>[8]B!E2102</f>
        <v>0</v>
      </c>
      <c r="F375" s="332">
        <f>[8]B!F2102</f>
        <v>0</v>
      </c>
      <c r="G375" s="332">
        <f>[8]B!G2102</f>
        <v>0</v>
      </c>
      <c r="H375" s="332">
        <f>[8]B!AA2102</f>
        <v>0</v>
      </c>
      <c r="I375" s="332">
        <f>[8]B!AB2102</f>
        <v>0</v>
      </c>
      <c r="J375" s="332">
        <f>[8]B!AC2102</f>
        <v>0</v>
      </c>
      <c r="K375" s="332">
        <f>[8]B!AD2102</f>
        <v>0</v>
      </c>
      <c r="L375" s="332">
        <f>[8]B!AE2102</f>
        <v>0</v>
      </c>
      <c r="M375" s="332">
        <f>[8]B!AF2102</f>
        <v>0</v>
      </c>
      <c r="N375" s="332">
        <f>[8]B!AG2102</f>
        <v>0</v>
      </c>
      <c r="O375" s="332">
        <f>[8]B!AH2102</f>
        <v>0</v>
      </c>
      <c r="P375" s="332">
        <f>[8]B!AI2102</f>
        <v>0</v>
      </c>
      <c r="Q375" s="332">
        <f>[8]B!AJ2102</f>
        <v>0</v>
      </c>
      <c r="R375" s="246"/>
    </row>
    <row r="376" spans="1:24" ht="15" customHeight="1" x14ac:dyDescent="0.15">
      <c r="A376" s="333">
        <v>1901025</v>
      </c>
      <c r="B376" s="334" t="s">
        <v>534</v>
      </c>
      <c r="C376" s="332">
        <f>[8]B!C2103</f>
        <v>0</v>
      </c>
      <c r="D376" s="332">
        <f>[8]B!D2103</f>
        <v>0</v>
      </c>
      <c r="E376" s="332">
        <f>[8]B!E2103</f>
        <v>0</v>
      </c>
      <c r="F376" s="332">
        <f>[8]B!F2103</f>
        <v>0</v>
      </c>
      <c r="G376" s="332">
        <f>[8]B!G2103</f>
        <v>0</v>
      </c>
      <c r="H376" s="332">
        <f>[8]B!AA2103</f>
        <v>0</v>
      </c>
      <c r="I376" s="332">
        <f>[8]B!AB2103</f>
        <v>0</v>
      </c>
      <c r="J376" s="332">
        <f>[8]B!AC2103</f>
        <v>0</v>
      </c>
      <c r="K376" s="332">
        <f>[8]B!AD2103</f>
        <v>0</v>
      </c>
      <c r="L376" s="332">
        <f>[8]B!AE2103</f>
        <v>0</v>
      </c>
      <c r="M376" s="332">
        <f>[8]B!AF2103</f>
        <v>0</v>
      </c>
      <c r="N376" s="332">
        <f>[8]B!AG2103</f>
        <v>0</v>
      </c>
      <c r="O376" s="332">
        <f>[8]B!AH2103</f>
        <v>0</v>
      </c>
      <c r="P376" s="332">
        <f>[8]B!AI2103</f>
        <v>0</v>
      </c>
      <c r="Q376" s="332">
        <f>[8]B!AJ2103</f>
        <v>0</v>
      </c>
      <c r="R376" s="246"/>
    </row>
    <row r="377" spans="1:24" ht="15" customHeight="1" x14ac:dyDescent="0.15">
      <c r="A377" s="333">
        <v>1901026</v>
      </c>
      <c r="B377" s="334" t="s">
        <v>461</v>
      </c>
      <c r="C377" s="332">
        <f>[8]B!C2104</f>
        <v>0</v>
      </c>
      <c r="D377" s="332">
        <f>[8]B!D2104</f>
        <v>0</v>
      </c>
      <c r="E377" s="332">
        <f>[8]B!E2104</f>
        <v>0</v>
      </c>
      <c r="F377" s="332">
        <f>[8]B!F2104</f>
        <v>0</v>
      </c>
      <c r="G377" s="332">
        <f>[8]B!G2104</f>
        <v>0</v>
      </c>
      <c r="H377" s="332">
        <f>[8]B!AA2104</f>
        <v>0</v>
      </c>
      <c r="I377" s="332">
        <f>[8]B!AB2104</f>
        <v>0</v>
      </c>
      <c r="J377" s="332">
        <f>[8]B!AC2104</f>
        <v>0</v>
      </c>
      <c r="K377" s="332">
        <f>[8]B!AD2104</f>
        <v>0</v>
      </c>
      <c r="L377" s="332">
        <f>[8]B!AE2104</f>
        <v>0</v>
      </c>
      <c r="M377" s="332">
        <f>[8]B!AF2104</f>
        <v>0</v>
      </c>
      <c r="N377" s="332">
        <f>[8]B!AG2104</f>
        <v>0</v>
      </c>
      <c r="O377" s="332">
        <f>[8]B!AH2104</f>
        <v>0</v>
      </c>
      <c r="P377" s="332">
        <f>[8]B!AI2104</f>
        <v>0</v>
      </c>
      <c r="Q377" s="332">
        <f>[8]B!AJ2104</f>
        <v>0</v>
      </c>
      <c r="R377" s="246"/>
    </row>
    <row r="378" spans="1:24" ht="15" customHeight="1" x14ac:dyDescent="0.15">
      <c r="A378" s="333">
        <v>1901126</v>
      </c>
      <c r="B378" s="334" t="s">
        <v>462</v>
      </c>
      <c r="C378" s="332">
        <f>[8]B!C2105</f>
        <v>0</v>
      </c>
      <c r="D378" s="332">
        <f>[8]B!D2105</f>
        <v>0</v>
      </c>
      <c r="E378" s="332">
        <f>[8]B!E2105</f>
        <v>0</v>
      </c>
      <c r="F378" s="332">
        <f>[8]B!F2105</f>
        <v>0</v>
      </c>
      <c r="G378" s="332">
        <f>[8]B!G2105</f>
        <v>0</v>
      </c>
      <c r="H378" s="332">
        <f>[8]B!AA2105</f>
        <v>0</v>
      </c>
      <c r="I378" s="332">
        <f>[8]B!AB2105</f>
        <v>0</v>
      </c>
      <c r="J378" s="332">
        <f>[8]B!AC2105</f>
        <v>0</v>
      </c>
      <c r="K378" s="332">
        <f>[8]B!AD2105</f>
        <v>0</v>
      </c>
      <c r="L378" s="332">
        <f>[8]B!AE2105</f>
        <v>0</v>
      </c>
      <c r="M378" s="332">
        <f>[8]B!AF2105</f>
        <v>0</v>
      </c>
      <c r="N378" s="332">
        <f>[8]B!AG2105</f>
        <v>0</v>
      </c>
      <c r="O378" s="332">
        <f>[8]B!AH2105</f>
        <v>0</v>
      </c>
      <c r="P378" s="332">
        <f>[8]B!AI2105</f>
        <v>0</v>
      </c>
      <c r="Q378" s="332">
        <f>[8]B!AJ2105</f>
        <v>0</v>
      </c>
      <c r="R378" s="246"/>
    </row>
    <row r="379" spans="1:24" ht="15" customHeight="1" x14ac:dyDescent="0.15">
      <c r="A379" s="333">
        <v>1901027</v>
      </c>
      <c r="B379" s="334" t="s">
        <v>535</v>
      </c>
      <c r="C379" s="332">
        <f>[8]B!C2106</f>
        <v>0</v>
      </c>
      <c r="D379" s="332">
        <f>[8]B!D2106</f>
        <v>0</v>
      </c>
      <c r="E379" s="332">
        <f>[8]B!E2106</f>
        <v>0</v>
      </c>
      <c r="F379" s="332">
        <f>[8]B!F2106</f>
        <v>0</v>
      </c>
      <c r="G379" s="332">
        <f>[8]B!G2106</f>
        <v>0</v>
      </c>
      <c r="H379" s="332">
        <f>[8]B!AA2106</f>
        <v>0</v>
      </c>
      <c r="I379" s="332">
        <f>[8]B!AB2106</f>
        <v>0</v>
      </c>
      <c r="J379" s="332">
        <f>[8]B!AC2106</f>
        <v>0</v>
      </c>
      <c r="K379" s="332">
        <f>[8]B!AD2106</f>
        <v>0</v>
      </c>
      <c r="L379" s="332">
        <f>[8]B!AE2106</f>
        <v>0</v>
      </c>
      <c r="M379" s="332">
        <f>[8]B!AF2106</f>
        <v>0</v>
      </c>
      <c r="N379" s="332">
        <f>[8]B!AG2106</f>
        <v>0</v>
      </c>
      <c r="O379" s="332">
        <f>[8]B!AH2106</f>
        <v>0</v>
      </c>
      <c r="P379" s="332">
        <f>[8]B!AI2106</f>
        <v>0</v>
      </c>
      <c r="Q379" s="332">
        <f>[8]B!AJ2106</f>
        <v>0</v>
      </c>
      <c r="R379" s="246"/>
    </row>
    <row r="380" spans="1:24" ht="15" customHeight="1" x14ac:dyDescent="0.15">
      <c r="A380" s="333">
        <v>1901028</v>
      </c>
      <c r="B380" s="334" t="s">
        <v>466</v>
      </c>
      <c r="C380" s="332">
        <f>[8]B!C2107</f>
        <v>0</v>
      </c>
      <c r="D380" s="332">
        <f>[8]B!D2107</f>
        <v>0</v>
      </c>
      <c r="E380" s="332">
        <f>[8]B!E2107</f>
        <v>0</v>
      </c>
      <c r="F380" s="332">
        <f>[8]B!F2107</f>
        <v>0</v>
      </c>
      <c r="G380" s="332">
        <f>[8]B!G2107</f>
        <v>0</v>
      </c>
      <c r="H380" s="332">
        <f>[8]B!AA2107</f>
        <v>0</v>
      </c>
      <c r="I380" s="332">
        <f>[8]B!AB2107</f>
        <v>0</v>
      </c>
      <c r="J380" s="332">
        <f>[8]B!AC2107</f>
        <v>0</v>
      </c>
      <c r="K380" s="332">
        <f>[8]B!AD2107</f>
        <v>0</v>
      </c>
      <c r="L380" s="332">
        <f>[8]B!AE2107</f>
        <v>0</v>
      </c>
      <c r="M380" s="332">
        <f>[8]B!AF2107</f>
        <v>0</v>
      </c>
      <c r="N380" s="332">
        <f>[8]B!AG2107</f>
        <v>0</v>
      </c>
      <c r="O380" s="332">
        <f>[8]B!AH2107</f>
        <v>0</v>
      </c>
      <c r="P380" s="332">
        <f>[8]B!AI2107</f>
        <v>0</v>
      </c>
      <c r="Q380" s="332">
        <f>[8]B!AJ2107</f>
        <v>0</v>
      </c>
      <c r="R380" s="246"/>
    </row>
    <row r="381" spans="1:24" ht="15" customHeight="1" x14ac:dyDescent="0.15">
      <c r="A381" s="335">
        <v>1901029</v>
      </c>
      <c r="B381" s="336" t="s">
        <v>467</v>
      </c>
      <c r="C381" s="337">
        <f>[8]B!C2108</f>
        <v>0</v>
      </c>
      <c r="D381" s="332">
        <f>[8]B!D2108</f>
        <v>0</v>
      </c>
      <c r="E381" s="332">
        <f>[8]B!E2108</f>
        <v>0</v>
      </c>
      <c r="F381" s="332">
        <f>[8]B!F2108</f>
        <v>0</v>
      </c>
      <c r="G381" s="332">
        <f>[8]B!G2108</f>
        <v>0</v>
      </c>
      <c r="H381" s="332">
        <f>[8]B!AA2108</f>
        <v>0</v>
      </c>
      <c r="I381" s="332">
        <f>[8]B!AB2108</f>
        <v>0</v>
      </c>
      <c r="J381" s="332">
        <f>[8]B!AC2108</f>
        <v>0</v>
      </c>
      <c r="K381" s="332">
        <f>[8]B!AD2108</f>
        <v>0</v>
      </c>
      <c r="L381" s="332">
        <f>[8]B!AE2108</f>
        <v>0</v>
      </c>
      <c r="M381" s="332">
        <f>[8]B!AF2108</f>
        <v>0</v>
      </c>
      <c r="N381" s="332">
        <f>[8]B!AG2108</f>
        <v>0</v>
      </c>
      <c r="O381" s="332">
        <f>[8]B!AH2108</f>
        <v>0</v>
      </c>
      <c r="P381" s="332">
        <f>[8]B!AI2108</f>
        <v>0</v>
      </c>
      <c r="Q381" s="332">
        <f>[8]B!AJ2108</f>
        <v>0</v>
      </c>
      <c r="R381" s="246"/>
    </row>
    <row r="382" spans="1:24" s="341" customFormat="1" ht="15" customHeight="1" x14ac:dyDescent="0.15">
      <c r="A382" s="816" t="s">
        <v>0</v>
      </c>
      <c r="B382" s="817"/>
      <c r="C382" s="338">
        <f>SUM(C374:C381)</f>
        <v>0</v>
      </c>
      <c r="D382" s="339">
        <f>SUM(D374:D381)</f>
        <v>0</v>
      </c>
      <c r="E382" s="340">
        <f t="shared" ref="E382:Q382" si="7">SUM(E374:E381)</f>
        <v>0</v>
      </c>
      <c r="F382" s="340">
        <f t="shared" si="7"/>
        <v>0</v>
      </c>
      <c r="G382" s="340">
        <f t="shared" si="7"/>
        <v>0</v>
      </c>
      <c r="H382" s="340">
        <f t="shared" si="7"/>
        <v>0</v>
      </c>
      <c r="I382" s="340">
        <f t="shared" si="7"/>
        <v>0</v>
      </c>
      <c r="J382" s="340">
        <f t="shared" si="7"/>
        <v>0</v>
      </c>
      <c r="K382" s="340">
        <f t="shared" si="7"/>
        <v>0</v>
      </c>
      <c r="L382" s="340">
        <f t="shared" si="7"/>
        <v>0</v>
      </c>
      <c r="M382" s="340">
        <f t="shared" si="7"/>
        <v>0</v>
      </c>
      <c r="N382" s="340">
        <f t="shared" si="7"/>
        <v>0</v>
      </c>
      <c r="O382" s="340">
        <f t="shared" si="7"/>
        <v>0</v>
      </c>
      <c r="P382" s="322">
        <f t="shared" si="7"/>
        <v>0</v>
      </c>
      <c r="Q382" s="322">
        <f t="shared" si="7"/>
        <v>0</v>
      </c>
      <c r="R382" s="246"/>
    </row>
    <row r="383" spans="1:24" ht="24.95" customHeight="1" x14ac:dyDescent="0.15">
      <c r="A383" s="818" t="s">
        <v>536</v>
      </c>
      <c r="B383" s="818"/>
      <c r="C383" s="342"/>
      <c r="D383" s="343"/>
      <c r="E383" s="343"/>
      <c r="F383" s="343"/>
      <c r="G383" s="343"/>
      <c r="H383" s="343"/>
      <c r="I383" s="343"/>
      <c r="J383" s="343"/>
      <c r="K383" s="343"/>
      <c r="L383" s="343"/>
      <c r="M383" s="343"/>
      <c r="N383" s="344"/>
      <c r="O383" s="345"/>
      <c r="P383" s="345"/>
    </row>
    <row r="384" spans="1:24" ht="15" customHeight="1" x14ac:dyDescent="0.15">
      <c r="A384" s="797" t="s">
        <v>537</v>
      </c>
      <c r="B384" s="798"/>
      <c r="C384" s="821" t="s">
        <v>7</v>
      </c>
      <c r="D384" s="763" t="s">
        <v>503</v>
      </c>
      <c r="E384" s="825" t="s">
        <v>538</v>
      </c>
      <c r="F384" s="825"/>
      <c r="G384" s="825"/>
      <c r="H384" s="825"/>
      <c r="I384" s="825"/>
      <c r="J384" s="826"/>
      <c r="K384" s="801" t="s">
        <v>539</v>
      </c>
      <c r="L384" s="804" t="s">
        <v>499</v>
      </c>
      <c r="M384" s="805"/>
      <c r="N384" s="806"/>
      <c r="O384" s="785" t="s">
        <v>500</v>
      </c>
      <c r="P384" s="810" t="s">
        <v>501</v>
      </c>
      <c r="Q384" s="811"/>
      <c r="R384" s="751" t="s">
        <v>502</v>
      </c>
    </row>
    <row r="385" spans="1:18" ht="15" customHeight="1" x14ac:dyDescent="0.15">
      <c r="A385" s="819"/>
      <c r="B385" s="820"/>
      <c r="C385" s="822"/>
      <c r="D385" s="824"/>
      <c r="E385" s="814" t="s">
        <v>540</v>
      </c>
      <c r="F385" s="815"/>
      <c r="G385" s="815"/>
      <c r="H385" s="815" t="s">
        <v>541</v>
      </c>
      <c r="I385" s="815"/>
      <c r="J385" s="815"/>
      <c r="K385" s="802"/>
      <c r="L385" s="807"/>
      <c r="M385" s="808"/>
      <c r="N385" s="809"/>
      <c r="O385" s="786"/>
      <c r="P385" s="812"/>
      <c r="Q385" s="813"/>
      <c r="R385" s="752"/>
    </row>
    <row r="386" spans="1:18" ht="45" customHeight="1" x14ac:dyDescent="0.15">
      <c r="A386" s="799"/>
      <c r="B386" s="800"/>
      <c r="C386" s="823"/>
      <c r="D386" s="764"/>
      <c r="E386" s="346" t="s">
        <v>514</v>
      </c>
      <c r="F386" s="347" t="s">
        <v>515</v>
      </c>
      <c r="G386" s="348" t="s">
        <v>533</v>
      </c>
      <c r="H386" s="346" t="s">
        <v>514</v>
      </c>
      <c r="I386" s="347" t="s">
        <v>515</v>
      </c>
      <c r="J386" s="348" t="s">
        <v>533</v>
      </c>
      <c r="K386" s="803"/>
      <c r="L386" s="349" t="s">
        <v>509</v>
      </c>
      <c r="M386" s="350" t="s">
        <v>510</v>
      </c>
      <c r="N386" s="351" t="s">
        <v>511</v>
      </c>
      <c r="O386" s="787"/>
      <c r="P386" s="352" t="s">
        <v>512</v>
      </c>
      <c r="Q386" s="353" t="s">
        <v>513</v>
      </c>
      <c r="R386" s="753"/>
    </row>
    <row r="387" spans="1:18" ht="15" customHeight="1" x14ac:dyDescent="0.15">
      <c r="A387" s="354" t="s">
        <v>542</v>
      </c>
      <c r="B387" s="355" t="s">
        <v>543</v>
      </c>
      <c r="C387" s="332">
        <f>[8]B!C1125</f>
        <v>1</v>
      </c>
      <c r="D387" s="332">
        <f>[8]B!H1125</f>
        <v>1</v>
      </c>
      <c r="E387" s="332">
        <f>[8]B!I1125</f>
        <v>1</v>
      </c>
      <c r="F387" s="332">
        <f>[8]B!J1125</f>
        <v>0</v>
      </c>
      <c r="G387" s="332">
        <f>[8]B!K1125</f>
        <v>0</v>
      </c>
      <c r="H387" s="332">
        <f>[8]B!L1125</f>
        <v>0</v>
      </c>
      <c r="I387" s="332">
        <f>[8]B!M1125</f>
        <v>0</v>
      </c>
      <c r="J387" s="332">
        <f>[8]B!N1125</f>
        <v>0</v>
      </c>
      <c r="K387" s="356"/>
      <c r="L387" s="332">
        <f>[8]B!AD1125</f>
        <v>0</v>
      </c>
      <c r="M387" s="332">
        <f>[8]B!AE1125</f>
        <v>0</v>
      </c>
      <c r="N387" s="332">
        <f>[8]B!AF1125</f>
        <v>0</v>
      </c>
      <c r="O387" s="332">
        <f>[8]B!AG1125</f>
        <v>0</v>
      </c>
      <c r="P387" s="332">
        <f>[8]B!AH1125</f>
        <v>0</v>
      </c>
      <c r="Q387" s="332">
        <f>[8]B!AI1125</f>
        <v>0</v>
      </c>
      <c r="R387" s="332">
        <f>[8]B!AJ1125</f>
        <v>0</v>
      </c>
    </row>
    <row r="388" spans="1:18" ht="15" customHeight="1" x14ac:dyDescent="0.15">
      <c r="A388" s="357" t="s">
        <v>544</v>
      </c>
      <c r="B388" s="358" t="s">
        <v>545</v>
      </c>
      <c r="C388" s="332">
        <f>[8]B!C1262</f>
        <v>69</v>
      </c>
      <c r="D388" s="332">
        <f>[8]B!H1262</f>
        <v>69</v>
      </c>
      <c r="E388" s="332">
        <f>[8]B!I1262</f>
        <v>67</v>
      </c>
      <c r="F388" s="332">
        <f>[8]B!J1262</f>
        <v>2</v>
      </c>
      <c r="G388" s="332">
        <f>[8]B!K1262</f>
        <v>0</v>
      </c>
      <c r="H388" s="332">
        <f>[8]B!L1262</f>
        <v>0</v>
      </c>
      <c r="I388" s="332">
        <f>[8]B!M1262</f>
        <v>0</v>
      </c>
      <c r="J388" s="332">
        <f>[8]B!N1262</f>
        <v>0</v>
      </c>
      <c r="K388" s="332">
        <v>31</v>
      </c>
      <c r="L388" s="332">
        <f>[8]B!AD1262</f>
        <v>0</v>
      </c>
      <c r="M388" s="332">
        <f>[8]B!AE1262</f>
        <v>0</v>
      </c>
      <c r="N388" s="332">
        <f>[8]B!AF1262</f>
        <v>0</v>
      </c>
      <c r="O388" s="332">
        <f>[8]B!AG1262</f>
        <v>0</v>
      </c>
      <c r="P388" s="332">
        <f>[8]B!AH1262</f>
        <v>0</v>
      </c>
      <c r="Q388" s="332">
        <f>[8]B!AI1262</f>
        <v>0</v>
      </c>
      <c r="R388" s="332">
        <f>[8]B!AJ1262</f>
        <v>0</v>
      </c>
    </row>
    <row r="389" spans="1:18" ht="15" customHeight="1" x14ac:dyDescent="0.15">
      <c r="A389" s="357" t="s">
        <v>112</v>
      </c>
      <c r="B389" s="358" t="s">
        <v>546</v>
      </c>
      <c r="C389" s="332">
        <f>[8]B!C1404</f>
        <v>36</v>
      </c>
      <c r="D389" s="332">
        <f>[8]B!H1404</f>
        <v>28</v>
      </c>
      <c r="E389" s="332">
        <f>[8]B!I1404</f>
        <v>24</v>
      </c>
      <c r="F389" s="332">
        <f>[8]B!J1404</f>
        <v>4</v>
      </c>
      <c r="G389" s="332">
        <f>[8]B!K1404</f>
        <v>0</v>
      </c>
      <c r="H389" s="332">
        <f>[8]B!L1404</f>
        <v>8</v>
      </c>
      <c r="I389" s="332">
        <f>[8]B!M1404</f>
        <v>0</v>
      </c>
      <c r="J389" s="332">
        <f>[8]B!N1404</f>
        <v>0</v>
      </c>
      <c r="K389" s="332">
        <v>17</v>
      </c>
      <c r="L389" s="332">
        <f>[8]B!AD1404</f>
        <v>0</v>
      </c>
      <c r="M389" s="332">
        <f>[8]B!AE1404</f>
        <v>0</v>
      </c>
      <c r="N389" s="332">
        <f>[8]B!AF1404</f>
        <v>0</v>
      </c>
      <c r="O389" s="332">
        <f>[8]B!AG1404</f>
        <v>0</v>
      </c>
      <c r="P389" s="332">
        <f>[8]B!AH1404</f>
        <v>0</v>
      </c>
      <c r="Q389" s="332">
        <f>[8]B!AI1404</f>
        <v>0</v>
      </c>
      <c r="R389" s="332">
        <f>[8]B!AJ1404</f>
        <v>0</v>
      </c>
    </row>
    <row r="390" spans="1:18" ht="15" customHeight="1" x14ac:dyDescent="0.15">
      <c r="A390" s="357" t="s">
        <v>114</v>
      </c>
      <c r="B390" s="358" t="s">
        <v>547</v>
      </c>
      <c r="C390" s="332">
        <f>[8]B!C1468</f>
        <v>8</v>
      </c>
      <c r="D390" s="332">
        <f>[8]B!H1468</f>
        <v>8</v>
      </c>
      <c r="E390" s="332">
        <f>[8]B!I1468</f>
        <v>6</v>
      </c>
      <c r="F390" s="332">
        <f>[8]B!J1468</f>
        <v>2</v>
      </c>
      <c r="G390" s="332">
        <f>[8]B!K1468</f>
        <v>0</v>
      </c>
      <c r="H390" s="332">
        <f>[8]B!L1468</f>
        <v>0</v>
      </c>
      <c r="I390" s="332">
        <f>[8]B!M1468</f>
        <v>0</v>
      </c>
      <c r="J390" s="332">
        <f>[8]B!N1468</f>
        <v>0</v>
      </c>
      <c r="K390" s="332">
        <v>2</v>
      </c>
      <c r="L390" s="332">
        <f>[8]B!AD1468</f>
        <v>0</v>
      </c>
      <c r="M390" s="332">
        <f>[8]B!AE1468</f>
        <v>0</v>
      </c>
      <c r="N390" s="332">
        <f>[8]B!AF1468</f>
        <v>0</v>
      </c>
      <c r="O390" s="332">
        <f>[8]B!AG1468</f>
        <v>0</v>
      </c>
      <c r="P390" s="332">
        <f>[8]B!AH1468</f>
        <v>0</v>
      </c>
      <c r="Q390" s="332">
        <f>[8]B!AI1468</f>
        <v>0</v>
      </c>
      <c r="R390" s="332">
        <f>[8]B!AJ1468</f>
        <v>0</v>
      </c>
    </row>
    <row r="391" spans="1:18" ht="15" customHeight="1" x14ac:dyDescent="0.15">
      <c r="A391" s="357" t="s">
        <v>116</v>
      </c>
      <c r="B391" s="358" t="s">
        <v>548</v>
      </c>
      <c r="C391" s="332">
        <f>[8]B!C1537</f>
        <v>59</v>
      </c>
      <c r="D391" s="332">
        <f>[8]B!H1537</f>
        <v>58</v>
      </c>
      <c r="E391" s="332">
        <f>[8]B!I1537</f>
        <v>58</v>
      </c>
      <c r="F391" s="332">
        <f>[8]B!J1537</f>
        <v>0</v>
      </c>
      <c r="G391" s="332">
        <f>[8]B!K1537</f>
        <v>0</v>
      </c>
      <c r="H391" s="332">
        <f>[8]B!L1537</f>
        <v>1</v>
      </c>
      <c r="I391" s="332">
        <f>[8]B!M1537</f>
        <v>0</v>
      </c>
      <c r="J391" s="332">
        <f>[8]B!N1537</f>
        <v>0</v>
      </c>
      <c r="K391" s="332">
        <v>56</v>
      </c>
      <c r="L391" s="332">
        <f>[8]B!AD1537</f>
        <v>0</v>
      </c>
      <c r="M391" s="332">
        <f>[8]B!AE1537</f>
        <v>0</v>
      </c>
      <c r="N391" s="332">
        <f>[8]B!AF1537</f>
        <v>0</v>
      </c>
      <c r="O391" s="332">
        <f>[8]B!AG1537</f>
        <v>0</v>
      </c>
      <c r="P391" s="332">
        <f>[8]B!AH1537</f>
        <v>0</v>
      </c>
      <c r="Q391" s="332">
        <f>[8]B!AI1537</f>
        <v>0</v>
      </c>
      <c r="R391" s="332">
        <f>[8]B!AJ1537</f>
        <v>0</v>
      </c>
    </row>
    <row r="392" spans="1:18" ht="15" customHeight="1" x14ac:dyDescent="0.15">
      <c r="A392" s="357" t="s">
        <v>549</v>
      </c>
      <c r="B392" s="358" t="s">
        <v>550</v>
      </c>
      <c r="C392" s="332">
        <f>[8]B!C1582</f>
        <v>141</v>
      </c>
      <c r="D392" s="332">
        <f>[8]B!H1582</f>
        <v>140</v>
      </c>
      <c r="E392" s="332">
        <f>[8]B!I1582</f>
        <v>133</v>
      </c>
      <c r="F392" s="332">
        <f>[8]B!J1582</f>
        <v>7</v>
      </c>
      <c r="G392" s="332">
        <f>[8]B!K1582</f>
        <v>0</v>
      </c>
      <c r="H392" s="332">
        <f>[8]B!L1582</f>
        <v>1</v>
      </c>
      <c r="I392" s="332">
        <f>[8]B!M1582</f>
        <v>0</v>
      </c>
      <c r="J392" s="332">
        <f>[8]B!N1582</f>
        <v>0</v>
      </c>
      <c r="K392" s="332">
        <v>141</v>
      </c>
      <c r="L392" s="332">
        <f>[8]B!AD1582</f>
        <v>0</v>
      </c>
      <c r="M392" s="332">
        <f>[8]B!AE1582</f>
        <v>0</v>
      </c>
      <c r="N392" s="332">
        <f>[8]B!AF1582</f>
        <v>0</v>
      </c>
      <c r="O392" s="332">
        <f>[8]B!AG1582</f>
        <v>0</v>
      </c>
      <c r="P392" s="332">
        <f>[8]B!AH1582</f>
        <v>0</v>
      </c>
      <c r="Q392" s="332">
        <f>[8]B!AI1582</f>
        <v>0</v>
      </c>
      <c r="R392" s="332">
        <f>[8]B!AJ1582</f>
        <v>0</v>
      </c>
    </row>
    <row r="393" spans="1:18" ht="15" customHeight="1" x14ac:dyDescent="0.15">
      <c r="A393" s="357" t="s">
        <v>123</v>
      </c>
      <c r="B393" s="358" t="s">
        <v>551</v>
      </c>
      <c r="C393" s="332">
        <f>[8]B!C1800</f>
        <v>2</v>
      </c>
      <c r="D393" s="332">
        <f>[8]B!H1800</f>
        <v>2</v>
      </c>
      <c r="E393" s="332">
        <f>[8]B!I1800</f>
        <v>1</v>
      </c>
      <c r="F393" s="332">
        <f>[8]B!J1800</f>
        <v>1</v>
      </c>
      <c r="G393" s="332">
        <f>[8]B!K1800</f>
        <v>0</v>
      </c>
      <c r="H393" s="332">
        <f>[8]B!L1800</f>
        <v>0</v>
      </c>
      <c r="I393" s="332">
        <f>[8]B!M1800</f>
        <v>0</v>
      </c>
      <c r="J393" s="332">
        <f>[8]B!N1800</f>
        <v>0</v>
      </c>
      <c r="K393" s="332">
        <v>2</v>
      </c>
      <c r="L393" s="332">
        <f>[8]B!AD1800</f>
        <v>0</v>
      </c>
      <c r="M393" s="332">
        <f>[8]B!AE1800</f>
        <v>0</v>
      </c>
      <c r="N393" s="332">
        <f>[8]B!AF1800</f>
        <v>0</v>
      </c>
      <c r="O393" s="332">
        <f>[8]B!AG1800</f>
        <v>0</v>
      </c>
      <c r="P393" s="332">
        <f>[8]B!AH1800</f>
        <v>0</v>
      </c>
      <c r="Q393" s="332">
        <f>[8]B!AI1800</f>
        <v>0</v>
      </c>
      <c r="R393" s="332">
        <f>[8]B!AJ1800</f>
        <v>0</v>
      </c>
    </row>
    <row r="394" spans="1:18" ht="15" customHeight="1" x14ac:dyDescent="0.15">
      <c r="A394" s="357" t="s">
        <v>552</v>
      </c>
      <c r="B394" s="358" t="s">
        <v>553</v>
      </c>
      <c r="C394" s="332">
        <f>[8]B!C1870</f>
        <v>11</v>
      </c>
      <c r="D394" s="332">
        <f>[8]B!H1870</f>
        <v>11</v>
      </c>
      <c r="E394" s="332">
        <f>[8]B!I1870</f>
        <v>11</v>
      </c>
      <c r="F394" s="332">
        <f>[8]B!J1870</f>
        <v>0</v>
      </c>
      <c r="G394" s="332">
        <f>[8]B!K1870</f>
        <v>0</v>
      </c>
      <c r="H394" s="332">
        <f>[8]B!L1870</f>
        <v>0</v>
      </c>
      <c r="I394" s="332">
        <f>[8]B!M1870</f>
        <v>0</v>
      </c>
      <c r="J394" s="332">
        <f>[8]B!N1870</f>
        <v>0</v>
      </c>
      <c r="K394" s="332">
        <v>8</v>
      </c>
      <c r="L394" s="332">
        <f>[8]B!AD1870</f>
        <v>0</v>
      </c>
      <c r="M394" s="332">
        <f>[8]B!AE1870</f>
        <v>0</v>
      </c>
      <c r="N394" s="332">
        <f>[8]B!AF1870</f>
        <v>0</v>
      </c>
      <c r="O394" s="332">
        <f>[8]B!AG1870</f>
        <v>0</v>
      </c>
      <c r="P394" s="332">
        <f>[8]B!AH1870</f>
        <v>0</v>
      </c>
      <c r="Q394" s="332">
        <f>[8]B!AI1870</f>
        <v>0</v>
      </c>
      <c r="R394" s="332">
        <f>[8]B!AJ1870</f>
        <v>0</v>
      </c>
    </row>
    <row r="395" spans="1:18" ht="15" customHeight="1" x14ac:dyDescent="0.15">
      <c r="A395" s="357" t="s">
        <v>554</v>
      </c>
      <c r="B395" s="358" t="s">
        <v>555</v>
      </c>
      <c r="C395" s="332">
        <f>[8]B!C2032</f>
        <v>191</v>
      </c>
      <c r="D395" s="332">
        <f>[8]B!H2032</f>
        <v>172</v>
      </c>
      <c r="E395" s="332">
        <f>[8]B!I2032</f>
        <v>148</v>
      </c>
      <c r="F395" s="332">
        <f>[8]B!J2032</f>
        <v>24</v>
      </c>
      <c r="G395" s="332">
        <f>[8]B!K2032</f>
        <v>0</v>
      </c>
      <c r="H395" s="332">
        <f>[8]B!L2032</f>
        <v>16</v>
      </c>
      <c r="I395" s="332">
        <f>[8]B!M2032</f>
        <v>3</v>
      </c>
      <c r="J395" s="332">
        <f>[8]B!N2032</f>
        <v>0</v>
      </c>
      <c r="K395" s="359"/>
      <c r="L395" s="332">
        <f>[8]B!AD2032</f>
        <v>0</v>
      </c>
      <c r="M395" s="332">
        <f>[8]B!AE2032</f>
        <v>0</v>
      </c>
      <c r="N395" s="332">
        <f>[8]B!AF2032</f>
        <v>0</v>
      </c>
      <c r="O395" s="332">
        <f>[8]B!AG2032</f>
        <v>0</v>
      </c>
      <c r="P395" s="332">
        <f>[8]B!AH2032</f>
        <v>0</v>
      </c>
      <c r="Q395" s="332">
        <f>[8]B!AI2032</f>
        <v>0</v>
      </c>
      <c r="R395" s="332">
        <f>[8]B!AJ2032</f>
        <v>0</v>
      </c>
    </row>
    <row r="396" spans="1:18" ht="15" customHeight="1" x14ac:dyDescent="0.15">
      <c r="A396" s="357" t="s">
        <v>129</v>
      </c>
      <c r="B396" s="358" t="s">
        <v>556</v>
      </c>
      <c r="C396" s="332">
        <f>[8]B!C2071</f>
        <v>20</v>
      </c>
      <c r="D396" s="332">
        <f>[8]B!H2071</f>
        <v>20</v>
      </c>
      <c r="E396" s="332">
        <f>[8]B!I2071</f>
        <v>16</v>
      </c>
      <c r="F396" s="332">
        <f>[8]B!J2071</f>
        <v>4</v>
      </c>
      <c r="G396" s="332">
        <f>[8]B!K2071</f>
        <v>0</v>
      </c>
      <c r="H396" s="332">
        <f>[8]B!L2071</f>
        <v>0</v>
      </c>
      <c r="I396" s="332">
        <f>[8]B!M2071</f>
        <v>0</v>
      </c>
      <c r="J396" s="332">
        <f>[8]B!N2071</f>
        <v>0</v>
      </c>
      <c r="K396" s="332">
        <f>SUM([8]B!C2035:'[8]B'!C2036,[8]B!C2038,[8]B!C2040,[8]B!C2052,[8]B!C2069)</f>
        <v>9</v>
      </c>
      <c r="L396" s="332">
        <f>[8]B!AD2071</f>
        <v>0</v>
      </c>
      <c r="M396" s="332">
        <f>[8]B!AE2071</f>
        <v>0</v>
      </c>
      <c r="N396" s="332">
        <f>[8]B!AF2071</f>
        <v>0</v>
      </c>
      <c r="O396" s="332">
        <f>[8]B!AG2071</f>
        <v>0</v>
      </c>
      <c r="P396" s="332">
        <f>[8]B!AH2071</f>
        <v>0</v>
      </c>
      <c r="Q396" s="332">
        <f>[8]B!AI2071</f>
        <v>0</v>
      </c>
      <c r="R396" s="332">
        <f>[8]B!AJ2071</f>
        <v>0</v>
      </c>
    </row>
    <row r="397" spans="1:18" ht="15" customHeight="1" x14ac:dyDescent="0.15">
      <c r="A397" s="357" t="s">
        <v>557</v>
      </c>
      <c r="B397" s="358" t="s">
        <v>558</v>
      </c>
      <c r="C397" s="332">
        <f>[8]B!C2194</f>
        <v>58</v>
      </c>
      <c r="D397" s="332">
        <f>[8]B!H2194</f>
        <v>50</v>
      </c>
      <c r="E397" s="332">
        <f>[8]B!I2194</f>
        <v>27</v>
      </c>
      <c r="F397" s="332">
        <f>[8]B!J2194</f>
        <v>23</v>
      </c>
      <c r="G397" s="332">
        <f>[8]B!K2194</f>
        <v>0</v>
      </c>
      <c r="H397" s="332">
        <f>[8]B!L2194</f>
        <v>8</v>
      </c>
      <c r="I397" s="332">
        <f>[8]B!M2194</f>
        <v>0</v>
      </c>
      <c r="J397" s="332">
        <f>[8]B!N2194</f>
        <v>0</v>
      </c>
      <c r="K397" s="332">
        <f>SUM([8]B!C2188,[8]B!C2192)</f>
        <v>0</v>
      </c>
      <c r="L397" s="332">
        <f>[8]B!AD2194</f>
        <v>0</v>
      </c>
      <c r="M397" s="332">
        <f>[8]B!AE2194</f>
        <v>0</v>
      </c>
      <c r="N397" s="332">
        <f>[8]B!AF2194</f>
        <v>0</v>
      </c>
      <c r="O397" s="332">
        <f>[8]B!AG2194</f>
        <v>0</v>
      </c>
      <c r="P397" s="332">
        <f>[8]B!AH2194</f>
        <v>0</v>
      </c>
      <c r="Q397" s="332">
        <f>[8]B!AI2194</f>
        <v>0</v>
      </c>
      <c r="R397" s="332">
        <f>[8]B!AJ2194</f>
        <v>0</v>
      </c>
    </row>
    <row r="398" spans="1:18" ht="15" customHeight="1" x14ac:dyDescent="0.15">
      <c r="A398" s="357" t="s">
        <v>559</v>
      </c>
      <c r="B398" s="358" t="s">
        <v>560</v>
      </c>
      <c r="C398" s="332">
        <f>[8]B!C2229</f>
        <v>7</v>
      </c>
      <c r="D398" s="332">
        <f>[8]B!H2229</f>
        <v>7</v>
      </c>
      <c r="E398" s="332">
        <f>[8]B!I2229</f>
        <v>6</v>
      </c>
      <c r="F398" s="332">
        <f>[8]B!J2229</f>
        <v>1</v>
      </c>
      <c r="G398" s="332">
        <f>[8]B!K2229</f>
        <v>0</v>
      </c>
      <c r="H398" s="332">
        <f>[8]B!L2229</f>
        <v>0</v>
      </c>
      <c r="I398" s="332">
        <f>[8]B!M2229</f>
        <v>0</v>
      </c>
      <c r="J398" s="332">
        <f>[8]B!N2229</f>
        <v>0</v>
      </c>
      <c r="K398" s="332">
        <f>[8]B!C2225</f>
        <v>0</v>
      </c>
      <c r="L398" s="332">
        <f>[8]B!AD2229</f>
        <v>0</v>
      </c>
      <c r="M398" s="332">
        <f>[8]B!AE2229</f>
        <v>0</v>
      </c>
      <c r="N398" s="332">
        <f>[8]B!AF2229</f>
        <v>0</v>
      </c>
      <c r="O398" s="332">
        <f>[8]B!AG2229</f>
        <v>0</v>
      </c>
      <c r="P398" s="332">
        <f>[8]B!AH2229</f>
        <v>0</v>
      </c>
      <c r="Q398" s="332">
        <f>[8]B!AI2229</f>
        <v>0</v>
      </c>
      <c r="R398" s="332">
        <f>[8]B!AJ2229</f>
        <v>0</v>
      </c>
    </row>
    <row r="399" spans="1:18" ht="15" customHeight="1" x14ac:dyDescent="0.15">
      <c r="A399" s="357" t="s">
        <v>561</v>
      </c>
      <c r="B399" s="358" t="s">
        <v>562</v>
      </c>
      <c r="C399" s="332">
        <f>[8]B!C2264</f>
        <v>48</v>
      </c>
      <c r="D399" s="332">
        <f>[8]B!H2264</f>
        <v>43</v>
      </c>
      <c r="E399" s="332">
        <f>[8]B!I2264</f>
        <v>32</v>
      </c>
      <c r="F399" s="332">
        <f>[8]B!J2264</f>
        <v>11</v>
      </c>
      <c r="G399" s="332">
        <f>[8]B!K2264</f>
        <v>0</v>
      </c>
      <c r="H399" s="332">
        <f>[8]B!L2264</f>
        <v>3</v>
      </c>
      <c r="I399" s="332">
        <f>[8]B!M2264</f>
        <v>2</v>
      </c>
      <c r="J399" s="332">
        <f>[8]B!N2264</f>
        <v>0</v>
      </c>
      <c r="K399" s="332">
        <f>SUM([8]B!C2251,[8]B!C2260)</f>
        <v>1</v>
      </c>
      <c r="L399" s="332">
        <f>[8]B!AD2264</f>
        <v>0</v>
      </c>
      <c r="M399" s="332">
        <f>[8]B!AE2264</f>
        <v>0</v>
      </c>
      <c r="N399" s="332">
        <f>[8]B!AF2264</f>
        <v>0</v>
      </c>
      <c r="O399" s="332">
        <f>[8]B!AG2264</f>
        <v>0</v>
      </c>
      <c r="P399" s="332">
        <f>[8]B!AH2264</f>
        <v>0</v>
      </c>
      <c r="Q399" s="332">
        <f>[8]B!AI2264</f>
        <v>0</v>
      </c>
      <c r="R399" s="332">
        <f>[8]B!AJ2264</f>
        <v>0</v>
      </c>
    </row>
    <row r="400" spans="1:18" ht="15" customHeight="1" x14ac:dyDescent="0.15">
      <c r="A400" s="360" t="s">
        <v>563</v>
      </c>
      <c r="B400" s="358" t="s">
        <v>564</v>
      </c>
      <c r="C400" s="361">
        <f t="shared" ref="C400:J400" si="8">SUM(C401:C403)</f>
        <v>81</v>
      </c>
      <c r="D400" s="361">
        <f t="shared" si="8"/>
        <v>81</v>
      </c>
      <c r="E400" s="361">
        <f t="shared" si="8"/>
        <v>21</v>
      </c>
      <c r="F400" s="361">
        <f t="shared" si="8"/>
        <v>60</v>
      </c>
      <c r="G400" s="361">
        <f t="shared" si="8"/>
        <v>0</v>
      </c>
      <c r="H400" s="361">
        <f t="shared" si="8"/>
        <v>0</v>
      </c>
      <c r="I400" s="361">
        <f t="shared" si="8"/>
        <v>0</v>
      </c>
      <c r="J400" s="361">
        <f t="shared" si="8"/>
        <v>0</v>
      </c>
      <c r="K400" s="359"/>
      <c r="L400" s="361">
        <f t="shared" ref="L400:R400" si="9">SUM(L401:L403)</f>
        <v>0</v>
      </c>
      <c r="M400" s="361">
        <f t="shared" si="9"/>
        <v>0</v>
      </c>
      <c r="N400" s="361">
        <f t="shared" si="9"/>
        <v>0</v>
      </c>
      <c r="O400" s="361">
        <f t="shared" si="9"/>
        <v>0</v>
      </c>
      <c r="P400" s="361">
        <f t="shared" si="9"/>
        <v>0</v>
      </c>
      <c r="Q400" s="361">
        <f t="shared" si="9"/>
        <v>0</v>
      </c>
      <c r="R400" s="361">
        <f t="shared" si="9"/>
        <v>0</v>
      </c>
    </row>
    <row r="401" spans="1:28" ht="15" customHeight="1" x14ac:dyDescent="0.15">
      <c r="A401" s="362"/>
      <c r="B401" s="120" t="s">
        <v>185</v>
      </c>
      <c r="C401" s="363"/>
      <c r="D401" s="363"/>
      <c r="E401" s="363"/>
      <c r="F401" s="363"/>
      <c r="G401" s="363"/>
      <c r="H401" s="363"/>
      <c r="I401" s="363"/>
      <c r="J401" s="363"/>
      <c r="K401" s="359"/>
      <c r="L401" s="363"/>
      <c r="M401" s="363"/>
      <c r="N401" s="363"/>
      <c r="O401" s="363"/>
      <c r="P401" s="363"/>
      <c r="Q401" s="363"/>
      <c r="R401" s="363"/>
    </row>
    <row r="402" spans="1:28" ht="15" customHeight="1" x14ac:dyDescent="0.15">
      <c r="A402" s="362"/>
      <c r="B402" s="120" t="s">
        <v>186</v>
      </c>
      <c r="C402" s="363"/>
      <c r="D402" s="363"/>
      <c r="E402" s="363"/>
      <c r="F402" s="363"/>
      <c r="G402" s="363"/>
      <c r="H402" s="363"/>
      <c r="I402" s="363"/>
      <c r="J402" s="363"/>
      <c r="K402" s="359"/>
      <c r="L402" s="363"/>
      <c r="M402" s="363"/>
      <c r="N402" s="363"/>
      <c r="O402" s="363"/>
      <c r="P402" s="363"/>
      <c r="Q402" s="363"/>
      <c r="R402" s="363"/>
    </row>
    <row r="403" spans="1:28" ht="15" customHeight="1" x14ac:dyDescent="0.15">
      <c r="A403" s="362"/>
      <c r="B403" s="120" t="s">
        <v>187</v>
      </c>
      <c r="C403" s="361">
        <f>[8]B!C2272</f>
        <v>81</v>
      </c>
      <c r="D403" s="361">
        <f>[8]B!H2272</f>
        <v>81</v>
      </c>
      <c r="E403" s="361">
        <f>[8]B!I2272</f>
        <v>21</v>
      </c>
      <c r="F403" s="361">
        <f>[8]B!J2272</f>
        <v>60</v>
      </c>
      <c r="G403" s="361">
        <f>[8]B!K2272</f>
        <v>0</v>
      </c>
      <c r="H403" s="361">
        <f>[8]B!L2272</f>
        <v>0</v>
      </c>
      <c r="I403" s="361">
        <f>[8]B!M2272</f>
        <v>0</v>
      </c>
      <c r="J403" s="361">
        <f>[8]B!N2272</f>
        <v>0</v>
      </c>
      <c r="K403" s="359"/>
      <c r="L403" s="361">
        <f>[8]B!AD2272</f>
        <v>0</v>
      </c>
      <c r="M403" s="361">
        <f>[8]B!AE2272</f>
        <v>0</v>
      </c>
      <c r="N403" s="361">
        <f>[8]B!AF2272</f>
        <v>0</v>
      </c>
      <c r="O403" s="361">
        <f>[8]B!AG2272</f>
        <v>0</v>
      </c>
      <c r="P403" s="361">
        <f>[8]B!AH2272</f>
        <v>0</v>
      </c>
      <c r="Q403" s="361">
        <f>[8]B!AI2272</f>
        <v>0</v>
      </c>
      <c r="R403" s="361">
        <f>[8]B!AJ2272</f>
        <v>0</v>
      </c>
    </row>
    <row r="404" spans="1:28" ht="15" customHeight="1" x14ac:dyDescent="0.15">
      <c r="A404" s="357" t="s">
        <v>565</v>
      </c>
      <c r="B404" s="358" t="s">
        <v>566</v>
      </c>
      <c r="C404" s="332">
        <f>[8]B!C2505</f>
        <v>94</v>
      </c>
      <c r="D404" s="332">
        <f>[8]B!H2505</f>
        <v>85</v>
      </c>
      <c r="E404" s="332">
        <f>[8]B!I2505</f>
        <v>71</v>
      </c>
      <c r="F404" s="332">
        <f>[8]B!J2505</f>
        <v>14</v>
      </c>
      <c r="G404" s="332">
        <f>[8]B!K2505</f>
        <v>0</v>
      </c>
      <c r="H404" s="332">
        <f>[8]B!L2505</f>
        <v>9</v>
      </c>
      <c r="I404" s="332">
        <f>[8]B!M2505</f>
        <v>0</v>
      </c>
      <c r="J404" s="332">
        <f>[8]B!N2505</f>
        <v>0</v>
      </c>
      <c r="K404" s="332">
        <v>4</v>
      </c>
      <c r="L404" s="332">
        <f>[8]B!AD2505</f>
        <v>0</v>
      </c>
      <c r="M404" s="332">
        <f>[8]B!AE2505</f>
        <v>0</v>
      </c>
      <c r="N404" s="332">
        <f>[8]B!AF2505</f>
        <v>0</v>
      </c>
      <c r="O404" s="332">
        <f>[8]B!AG2505</f>
        <v>0</v>
      </c>
      <c r="P404" s="332">
        <f>[8]B!AH2505</f>
        <v>0</v>
      </c>
      <c r="Q404" s="332">
        <f>[8]B!AI2505</f>
        <v>0</v>
      </c>
      <c r="R404" s="332">
        <f>[8]B!AJ2505</f>
        <v>0</v>
      </c>
    </row>
    <row r="405" spans="1:28" ht="15" customHeight="1" x14ac:dyDescent="0.15">
      <c r="A405" s="357" t="s">
        <v>567</v>
      </c>
      <c r="B405" s="358" t="s">
        <v>568</v>
      </c>
      <c r="C405" s="332">
        <f>[8]B!C2688-[8]B!C2684-[8]B!C2685+[8]B!C2661</f>
        <v>35</v>
      </c>
      <c r="D405" s="332">
        <f>[8]B!H2688-[8]B!H2684-[8]B!H2685+[8]B!H2661</f>
        <v>35</v>
      </c>
      <c r="E405" s="332">
        <f>[8]B!I2688-[8]B!I2684-[8]B!I2685+[8]B!I2661</f>
        <v>35</v>
      </c>
      <c r="F405" s="332">
        <f>[8]B!J2688-[8]B!J2684-[8]B!J2685+[8]B!J2661</f>
        <v>0</v>
      </c>
      <c r="G405" s="332">
        <f>[8]B!K2688-[8]B!K2684-[8]B!K2685+[8]B!K2661</f>
        <v>0</v>
      </c>
      <c r="H405" s="332">
        <f>[8]B!L2688-[8]B!L2684-[8]B!L2685+[8]B!L2661</f>
        <v>0</v>
      </c>
      <c r="I405" s="332">
        <f>[8]B!M2688-[8]B!M2684-[8]B!M2685+[8]B!M2661</f>
        <v>0</v>
      </c>
      <c r="J405" s="332">
        <f>[8]B!N2688-[8]B!N2684-[8]B!N2685+[8]B!N2661</f>
        <v>0</v>
      </c>
      <c r="K405" s="332">
        <v>33</v>
      </c>
      <c r="L405" s="332">
        <f>[8]B!AD2688-[8]B!AD2684-[8]B!AD2685+[8]B!AD2661</f>
        <v>0</v>
      </c>
      <c r="M405" s="332">
        <f>[8]B!AE2688-[8]B!AE2684-[8]B!AE2685+[8]B!AE2661</f>
        <v>0</v>
      </c>
      <c r="N405" s="332">
        <f>[8]B!AF2688-[8]B!AF2684-[8]B!AF2685+[8]B!AF2661</f>
        <v>0</v>
      </c>
      <c r="O405" s="332">
        <f>[8]B!AG2688-[8]B!AG2684-[8]B!AG2685+[8]B!AG2661</f>
        <v>0</v>
      </c>
      <c r="P405" s="332">
        <f>[8]B!AH2688-[8]B!AH2684-[8]B!AH2685+[8]B!AH2661</f>
        <v>0</v>
      </c>
      <c r="Q405" s="332">
        <f>[8]B!AI2688-[8]B!AI2684-[8]B!AI2685+[8]B!AI2661</f>
        <v>0</v>
      </c>
      <c r="R405" s="332">
        <f>[8]B!AJ2688-[8]B!AJ2684-[8]B!AJ2685+[8]B!AJ2661</f>
        <v>0</v>
      </c>
    </row>
    <row r="406" spans="1:28" ht="15" customHeight="1" x14ac:dyDescent="0.15">
      <c r="A406" s="364" t="s">
        <v>567</v>
      </c>
      <c r="B406" s="365" t="s">
        <v>569</v>
      </c>
      <c r="C406" s="366">
        <f>[8]B!C2517</f>
        <v>20</v>
      </c>
      <c r="D406" s="332">
        <f>[8]B!H2517</f>
        <v>20</v>
      </c>
      <c r="E406" s="366">
        <f>[8]B!I2517</f>
        <v>20</v>
      </c>
      <c r="F406" s="366">
        <f>[8]B!J2517</f>
        <v>0</v>
      </c>
      <c r="G406" s="366">
        <f>[8]B!K2517</f>
        <v>0</v>
      </c>
      <c r="H406" s="366">
        <f>[8]B!L2517</f>
        <v>0</v>
      </c>
      <c r="I406" s="366">
        <f>[8]B!M2517</f>
        <v>0</v>
      </c>
      <c r="J406" s="366">
        <f>[8]B!N2517</f>
        <v>0</v>
      </c>
      <c r="K406" s="367"/>
      <c r="L406" s="366">
        <f>[8]B!AD2517</f>
        <v>0</v>
      </c>
      <c r="M406" s="366">
        <f>[8]B!AE2517</f>
        <v>0</v>
      </c>
      <c r="N406" s="366">
        <f>[8]B!AF2517</f>
        <v>0</v>
      </c>
      <c r="O406" s="366">
        <f>[8]B!AG2517</f>
        <v>0</v>
      </c>
      <c r="P406" s="366">
        <f>[8]B!AH2517</f>
        <v>0</v>
      </c>
      <c r="Q406" s="366">
        <f>[8]B!AI2517</f>
        <v>0</v>
      </c>
      <c r="R406" s="366">
        <f>[8]B!AJ2517</f>
        <v>0</v>
      </c>
    </row>
    <row r="407" spans="1:28" s="3" customFormat="1" ht="15" customHeight="1" x14ac:dyDescent="0.15">
      <c r="A407" s="750" t="s">
        <v>570</v>
      </c>
      <c r="B407" s="750"/>
      <c r="C407" s="338">
        <f t="shared" ref="C407:J407" si="10">SUM(C387:C400)+C404+C405+C406</f>
        <v>881</v>
      </c>
      <c r="D407" s="338">
        <f t="shared" si="10"/>
        <v>830</v>
      </c>
      <c r="E407" s="338">
        <f t="shared" si="10"/>
        <v>677</v>
      </c>
      <c r="F407" s="338">
        <f t="shared" si="10"/>
        <v>153</v>
      </c>
      <c r="G407" s="338">
        <f t="shared" si="10"/>
        <v>0</v>
      </c>
      <c r="H407" s="338">
        <f t="shared" si="10"/>
        <v>46</v>
      </c>
      <c r="I407" s="338">
        <f t="shared" si="10"/>
        <v>5</v>
      </c>
      <c r="J407" s="338">
        <f t="shared" si="10"/>
        <v>0</v>
      </c>
      <c r="K407" s="338">
        <f t="shared" ref="K407" si="11">SUM(K387:K399)+K404+K405+K406</f>
        <v>304</v>
      </c>
      <c r="L407" s="338">
        <f t="shared" ref="L407:R407" si="12">SUM(L387:L400)+L404+L405+L406</f>
        <v>0</v>
      </c>
      <c r="M407" s="338">
        <f t="shared" si="12"/>
        <v>0</v>
      </c>
      <c r="N407" s="338">
        <f t="shared" si="12"/>
        <v>0</v>
      </c>
      <c r="O407" s="338">
        <f t="shared" si="12"/>
        <v>0</v>
      </c>
      <c r="P407" s="338">
        <f t="shared" si="12"/>
        <v>0</v>
      </c>
      <c r="Q407" s="338">
        <f t="shared" si="12"/>
        <v>0</v>
      </c>
      <c r="R407" s="338">
        <f t="shared" si="12"/>
        <v>0</v>
      </c>
    </row>
    <row r="408" spans="1:28" ht="24.95" customHeight="1" x14ac:dyDescent="0.15">
      <c r="A408" s="796" t="s">
        <v>571</v>
      </c>
      <c r="B408" s="796"/>
      <c r="C408" s="796"/>
      <c r="D408" s="796"/>
      <c r="E408" s="796"/>
      <c r="F408" s="796"/>
      <c r="I408" s="368"/>
    </row>
    <row r="409" spans="1:28" ht="42" customHeight="1" x14ac:dyDescent="0.15">
      <c r="A409" s="797" t="s">
        <v>572</v>
      </c>
      <c r="B409" s="798"/>
      <c r="C409" s="692" t="s">
        <v>0</v>
      </c>
      <c r="D409" s="692" t="s">
        <v>573</v>
      </c>
      <c r="E409" s="785" t="s">
        <v>574</v>
      </c>
      <c r="F409" s="785" t="s">
        <v>575</v>
      </c>
      <c r="G409" s="352" t="s">
        <v>576</v>
      </c>
      <c r="H409" s="352" t="s">
        <v>577</v>
      </c>
      <c r="I409" s="352" t="s">
        <v>578</v>
      </c>
      <c r="J409" s="369" t="s">
        <v>578</v>
      </c>
    </row>
    <row r="410" spans="1:28" ht="32.25" customHeight="1" x14ac:dyDescent="0.15">
      <c r="A410" s="799"/>
      <c r="B410" s="800"/>
      <c r="C410" s="770"/>
      <c r="D410" s="770"/>
      <c r="E410" s="787"/>
      <c r="F410" s="787"/>
      <c r="G410" s="370" t="s">
        <v>574</v>
      </c>
      <c r="H410" s="370" t="s">
        <v>575</v>
      </c>
      <c r="I410" s="370" t="s">
        <v>574</v>
      </c>
      <c r="J410" s="371" t="s">
        <v>575</v>
      </c>
    </row>
    <row r="411" spans="1:28" ht="15" customHeight="1" x14ac:dyDescent="0.15">
      <c r="A411" s="790" t="s">
        <v>579</v>
      </c>
      <c r="B411" s="791"/>
      <c r="C411" s="372">
        <f>SUM(E411,F411)</f>
        <v>253</v>
      </c>
      <c r="D411" s="373">
        <v>125</v>
      </c>
      <c r="E411" s="374">
        <f>SUM([8]B!P1125,[8]B!P1262,[8]B!P1404,[8]B!P1468,[8]B!P1537,[8]B!P1582,[8]B!P1787,[8]B!P1799,[8]B!P1870,[8]B!P2032,[8]B!P2071,[8]B!P2194,[8]B!P2229,[8]B!P2264,[8]B!P2275,[8]B!P2512,[8]B!P2517,[8]B!P2662,[8]B!P2688)</f>
        <v>40</v>
      </c>
      <c r="F411" s="374">
        <f>SUM([8]B!Q1125,[8]B!Q1262,[8]B!Q1404,[8]B!Q1468,[8]B!Q1537,[8]B!Q1582,[8]B!Q1787,[8]B!Q1799,[8]B!Q1870,[8]B!Q2032,[8]B!Q2071,[8]B!Q2194,[8]B!Q2229,[8]B!Q2264,[8]B!Q2275,[8]B!Q2512,[8]B!Q2517,[8]B!Q2662,[8]B!Q2688)</f>
        <v>213</v>
      </c>
      <c r="G411" s="373"/>
      <c r="H411" s="375"/>
      <c r="I411" s="375"/>
      <c r="J411" s="376"/>
      <c r="K411" s="305" t="str">
        <f>AA411</f>
        <v/>
      </c>
      <c r="AA411" s="377" t="str">
        <f>IF(C411&lt;D411,"Beneficiarios MAI no puede ser mayor al TOTAL","")</f>
        <v/>
      </c>
      <c r="AB411" s="377">
        <f>IF(C411&lt;D411,1,0)</f>
        <v>0</v>
      </c>
    </row>
    <row r="412" spans="1:28" ht="15" customHeight="1" x14ac:dyDescent="0.15">
      <c r="A412" s="792" t="s">
        <v>580</v>
      </c>
      <c r="B412" s="793"/>
      <c r="C412" s="378">
        <f>SUM(E412,F412)</f>
        <v>107</v>
      </c>
      <c r="D412" s="379">
        <v>91</v>
      </c>
      <c r="E412" s="380">
        <f>SUM([8]B!S1125,[8]B!S1262,[8]B!S1404,[8]B!S1468,[8]B!S1537,[8]B!S1582,[8]B!S1787,[8]B!S1799,[8]B!S1870,[8]B!S2032,[8]B!S2071,[8]B!S2194,[8]B!S2229,[8]B!S2264,[8]B!S2275,[8]B!S2512,[8]B!S2517,[8]B!S2662,[8]B!S2688)</f>
        <v>45</v>
      </c>
      <c r="F412" s="380">
        <f>SUM([8]B!T1125,[8]B!T1262,[8]B!T1404,[8]B!T1468,[8]B!T1537,[8]B!T1582,[8]B!T1787,[8]B!T1799,[8]B!T1870,[8]B!T2032,[8]B!T2071,[8]B!T2194,[8]B!T2229,[8]B!T2264,[8]B!T2275,[8]B!T2512,[8]B!T2517,[8]B!T2662,[8]B!T2688)</f>
        <v>62</v>
      </c>
      <c r="G412" s="379"/>
      <c r="H412" s="381"/>
      <c r="I412" s="381"/>
      <c r="J412" s="381"/>
      <c r="K412" s="305" t="str">
        <f>AA412</f>
        <v/>
      </c>
      <c r="AA412" s="377" t="str">
        <f>IF(C412&lt;D412,"Beneficiarios MAI no puede ser mayor al TOTAL","")</f>
        <v/>
      </c>
      <c r="AB412" s="377">
        <f>IF(C412&lt;D412,1,0)</f>
        <v>0</v>
      </c>
    </row>
    <row r="413" spans="1:28" ht="15" customHeight="1" x14ac:dyDescent="0.15">
      <c r="A413" s="794" t="s">
        <v>581</v>
      </c>
      <c r="B413" s="382" t="s">
        <v>582</v>
      </c>
      <c r="C413" s="372">
        <f>SUM(E413,F413)</f>
        <v>215</v>
      </c>
      <c r="D413" s="373">
        <v>212</v>
      </c>
      <c r="E413" s="374">
        <f>SUM([8]B!Y1125,[8]B!Y1262,[8]B!Y1404,[8]B!Y1468,[8]B!Y1537,[8]B!Y1582,[8]B!Y1787,[8]B!Y1799,[8]B!Y1870,[8]B!Y2032,[8]B!Y2071,[8]B!Y2194,[8]B!Y2229,[8]B!Y2264,[8]B!Y2275,[8]B!Y2512,[8]B!Y2517,[8]B!Y2662,[8]B!Y2688)</f>
        <v>26</v>
      </c>
      <c r="F413" s="374">
        <f>SUM([8]B!Z1125,[8]B!Z1262,[8]B!Z1404,[8]B!Z1468,[8]B!Z1537,[8]B!Z1582,[8]B!Z1787,[8]B!Z1799,[8]B!Z1870,[8]B!Z2032,[8]B!Z2071,[8]B!Z2194,[8]B!Z2229,[8]B!Z2264,[8]B!Z2275,[8]B!Z2512,[8]B!Z2517,[8]B!Z2662,[8]B!Z2688)</f>
        <v>189</v>
      </c>
      <c r="G413" s="373"/>
      <c r="H413" s="375"/>
      <c r="I413" s="375"/>
      <c r="J413" s="375"/>
      <c r="K413" s="305" t="str">
        <f>AA413</f>
        <v/>
      </c>
      <c r="AA413" s="377" t="str">
        <f>IF(C413&lt;D413,"Beneficiarios MAI no puede ser mayor al TOTAL","")</f>
        <v/>
      </c>
      <c r="AB413" s="377">
        <f>IF(C413&lt;D413,1,0)</f>
        <v>0</v>
      </c>
    </row>
    <row r="414" spans="1:28" ht="15" customHeight="1" x14ac:dyDescent="0.15">
      <c r="A414" s="795"/>
      <c r="B414" s="383" t="s">
        <v>583</v>
      </c>
      <c r="C414" s="384">
        <f>SUM(E414,F414)</f>
        <v>2</v>
      </c>
      <c r="D414" s="385">
        <v>2</v>
      </c>
      <c r="E414" s="386">
        <f>SUM([8]B!V1125,[8]B!V1262,[8]B!V1404,[8]B!V1468,[8]B!V1537,[8]B!V1582,[8]B!V1787,[8]B!V1799,[8]B!V1870,[8]B!V2032,[8]B!V2071,[8]B!V2194,[8]B!V2229,[8]B!V2264,[8]B!V2275,[8]B!V2512,[8]B!V2517,[8]B!V2662,[8]B!V2688)</f>
        <v>0</v>
      </c>
      <c r="F414" s="386">
        <f>SUM([8]B!W1125,[8]B!W1262,[8]B!W1404,[8]B!W1468,[8]B!W1537,[8]B!W1582,[8]B!W1787,[8]B!W1799,[8]B!W1870,[8]B!W2032,[8]B!W2071,[8]B!W2194,[8]B!W2229,[8]B!W2264,[8]B!W2275,[8]B!W2512,[8]B!W2517,[8]B!W2662,[8]B!W2688)</f>
        <v>2</v>
      </c>
      <c r="G414" s="385"/>
      <c r="H414" s="387"/>
      <c r="I414" s="387"/>
      <c r="J414" s="387"/>
      <c r="K414" s="305" t="str">
        <f>AA414</f>
        <v/>
      </c>
      <c r="AA414" s="377" t="str">
        <f>IF(C414&lt;D414,"Beneficiarios MAI no puede ser mayor al TOTAL","")</f>
        <v/>
      </c>
      <c r="AB414" s="377">
        <f>IF(C414&lt;D414,1,0)</f>
        <v>0</v>
      </c>
    </row>
    <row r="415" spans="1:28" ht="24.95" customHeight="1" x14ac:dyDescent="0.15">
      <c r="A415" s="796" t="s">
        <v>584</v>
      </c>
      <c r="B415" s="796"/>
      <c r="C415" s="388"/>
      <c r="D415" s="388"/>
      <c r="E415" s="389"/>
      <c r="F415" s="389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5"/>
    </row>
    <row r="416" spans="1:28" ht="29.25" customHeight="1" x14ac:dyDescent="0.15">
      <c r="A416" s="734" t="s">
        <v>585</v>
      </c>
      <c r="B416" s="735"/>
      <c r="C416" s="692" t="s">
        <v>7</v>
      </c>
      <c r="D416" s="763" t="s">
        <v>8</v>
      </c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5"/>
    </row>
    <row r="417" spans="1:18" ht="20.25" customHeight="1" x14ac:dyDescent="0.15">
      <c r="A417" s="736"/>
      <c r="B417" s="737"/>
      <c r="C417" s="770"/>
      <c r="D417" s="76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5"/>
    </row>
    <row r="418" spans="1:18" ht="15" customHeight="1" x14ac:dyDescent="0.15">
      <c r="A418" s="765" t="s">
        <v>586</v>
      </c>
      <c r="B418" s="766"/>
      <c r="C418" s="390">
        <f>[8]B!C2509</f>
        <v>3</v>
      </c>
      <c r="D418" s="391">
        <f>[8]B!H2509</f>
        <v>3</v>
      </c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5"/>
    </row>
    <row r="419" spans="1:18" ht="15" customHeight="1" x14ac:dyDescent="0.15">
      <c r="A419" s="767" t="s">
        <v>587</v>
      </c>
      <c r="B419" s="767"/>
      <c r="C419" s="392">
        <f>[8]B!C2510+[8]B!C2508</f>
        <v>7</v>
      </c>
      <c r="D419" s="393">
        <f>[8]B!H2510+[8]B!H2508</f>
        <v>7</v>
      </c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5"/>
    </row>
    <row r="420" spans="1:18" ht="24.95" customHeight="1" x14ac:dyDescent="0.15">
      <c r="A420" s="768" t="s">
        <v>588</v>
      </c>
      <c r="B420" s="768"/>
      <c r="C420" s="394"/>
      <c r="D420" s="395"/>
      <c r="E420" s="395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5"/>
    </row>
    <row r="421" spans="1:18" ht="15" customHeight="1" x14ac:dyDescent="0.15">
      <c r="A421" s="769" t="s">
        <v>518</v>
      </c>
      <c r="B421" s="769"/>
      <c r="C421" s="692" t="s">
        <v>0</v>
      </c>
      <c r="D421" s="771" t="s">
        <v>519</v>
      </c>
      <c r="E421" s="772"/>
      <c r="F421" s="772"/>
      <c r="G421" s="772"/>
      <c r="H421" s="780" t="s">
        <v>498</v>
      </c>
      <c r="I421" s="781"/>
      <c r="J421" s="782"/>
      <c r="K421" s="783" t="s">
        <v>499</v>
      </c>
      <c r="L421" s="784"/>
      <c r="M421" s="784"/>
      <c r="N421" s="785" t="s">
        <v>500</v>
      </c>
      <c r="O421" s="788" t="s">
        <v>501</v>
      </c>
      <c r="P421" s="789"/>
      <c r="Q421" s="751" t="s">
        <v>502</v>
      </c>
    </row>
    <row r="422" spans="1:18" s="106" customFormat="1" ht="32.25" customHeight="1" x14ac:dyDescent="0.15">
      <c r="A422" s="769"/>
      <c r="B422" s="769"/>
      <c r="C422" s="693"/>
      <c r="D422" s="754" t="s">
        <v>503</v>
      </c>
      <c r="E422" s="756" t="s">
        <v>504</v>
      </c>
      <c r="F422" s="756"/>
      <c r="G422" s="757" t="s">
        <v>533</v>
      </c>
      <c r="H422" s="759" t="s">
        <v>506</v>
      </c>
      <c r="I422" s="761" t="s">
        <v>507</v>
      </c>
      <c r="J422" s="773" t="s">
        <v>508</v>
      </c>
      <c r="K422" s="775" t="s">
        <v>589</v>
      </c>
      <c r="L422" s="776" t="s">
        <v>510</v>
      </c>
      <c r="M422" s="777" t="s">
        <v>511</v>
      </c>
      <c r="N422" s="786"/>
      <c r="O422" s="778" t="s">
        <v>512</v>
      </c>
      <c r="P422" s="779" t="s">
        <v>513</v>
      </c>
      <c r="Q422" s="752"/>
    </row>
    <row r="423" spans="1:18" s="106" customFormat="1" ht="20.25" customHeight="1" x14ac:dyDescent="0.15">
      <c r="A423" s="769"/>
      <c r="B423" s="769"/>
      <c r="C423" s="770"/>
      <c r="D423" s="755"/>
      <c r="E423" s="237" t="s">
        <v>514</v>
      </c>
      <c r="F423" s="238" t="s">
        <v>515</v>
      </c>
      <c r="G423" s="758"/>
      <c r="H423" s="760"/>
      <c r="I423" s="762"/>
      <c r="J423" s="774"/>
      <c r="K423" s="775"/>
      <c r="L423" s="776"/>
      <c r="M423" s="777"/>
      <c r="N423" s="787"/>
      <c r="O423" s="778"/>
      <c r="P423" s="779"/>
      <c r="Q423" s="753"/>
    </row>
    <row r="424" spans="1:18" ht="15" customHeight="1" x14ac:dyDescent="0.15">
      <c r="A424" s="717" t="s">
        <v>590</v>
      </c>
      <c r="B424" s="396" t="s">
        <v>591</v>
      </c>
      <c r="C424" s="397">
        <f>[8]B!C999</f>
        <v>19</v>
      </c>
      <c r="D424" s="398">
        <f>[8]B!D999</f>
        <v>19</v>
      </c>
      <c r="E424" s="398">
        <f>[8]B!E999</f>
        <v>19</v>
      </c>
      <c r="F424" s="398">
        <f>[8]B!F999</f>
        <v>0</v>
      </c>
      <c r="G424" s="398">
        <f>[8]B!G999</f>
        <v>0</v>
      </c>
      <c r="H424" s="399">
        <f>[8]B!AA999</f>
        <v>4</v>
      </c>
      <c r="I424" s="399">
        <f>[8]B!AB999</f>
        <v>15</v>
      </c>
      <c r="J424" s="399">
        <f>[8]B!AC999</f>
        <v>0</v>
      </c>
      <c r="K424" s="399">
        <f>[8]B!AD999</f>
        <v>0</v>
      </c>
      <c r="L424" s="399">
        <f>[8]B!AE999</f>
        <v>0</v>
      </c>
      <c r="M424" s="399">
        <f>[8]B!AF999</f>
        <v>0</v>
      </c>
      <c r="N424" s="399">
        <f>[8]B!AG999</f>
        <v>0</v>
      </c>
      <c r="O424" s="399">
        <f>[8]B!AH999</f>
        <v>0</v>
      </c>
      <c r="P424" s="399">
        <f>[8]B!AI999</f>
        <v>0</v>
      </c>
      <c r="Q424" s="399">
        <f>[8]B!AJ999</f>
        <v>0</v>
      </c>
    </row>
    <row r="425" spans="1:18" ht="15" customHeight="1" x14ac:dyDescent="0.15">
      <c r="A425" s="748"/>
      <c r="B425" s="400" t="s">
        <v>592</v>
      </c>
      <c r="C425" s="401">
        <f>[8]B!C1053</f>
        <v>6</v>
      </c>
      <c r="D425" s="401">
        <f>[8]B!D1053</f>
        <v>6</v>
      </c>
      <c r="E425" s="401">
        <f>[8]B!E1053</f>
        <v>6</v>
      </c>
      <c r="F425" s="401">
        <f>[8]B!F1053</f>
        <v>0</v>
      </c>
      <c r="G425" s="401">
        <f>[8]B!G1053</f>
        <v>0</v>
      </c>
      <c r="H425" s="402">
        <f>[8]B!AA1053</f>
        <v>4</v>
      </c>
      <c r="I425" s="402">
        <f>[8]B!AB1053</f>
        <v>0</v>
      </c>
      <c r="J425" s="402">
        <f>[8]B!AC1053</f>
        <v>2</v>
      </c>
      <c r="K425" s="402">
        <f>[8]B!AD1053</f>
        <v>0</v>
      </c>
      <c r="L425" s="402">
        <f>[8]B!AE1053</f>
        <v>0</v>
      </c>
      <c r="M425" s="402">
        <f>[8]B!AF1053</f>
        <v>0</v>
      </c>
      <c r="N425" s="402">
        <f>[8]B!AG1053</f>
        <v>0</v>
      </c>
      <c r="O425" s="402">
        <f>[8]B!AH1053</f>
        <v>0</v>
      </c>
      <c r="P425" s="402">
        <f>[8]B!AI1053</f>
        <v>0</v>
      </c>
      <c r="Q425" s="402">
        <f>[8]B!AJ1053</f>
        <v>0</v>
      </c>
    </row>
    <row r="426" spans="1:18" ht="15" customHeight="1" x14ac:dyDescent="0.15">
      <c r="A426" s="718"/>
      <c r="B426" s="403" t="s">
        <v>0</v>
      </c>
      <c r="C426" s="404">
        <f>SUM(C424:C425)</f>
        <v>25</v>
      </c>
      <c r="D426" s="405">
        <f>SUM(D424:D425)</f>
        <v>25</v>
      </c>
      <c r="E426" s="406">
        <f t="shared" ref="E426:Q426" si="13">SUM(E424:E425)</f>
        <v>25</v>
      </c>
      <c r="F426" s="407">
        <f t="shared" si="13"/>
        <v>0</v>
      </c>
      <c r="G426" s="408">
        <f t="shared" si="13"/>
        <v>0</v>
      </c>
      <c r="H426" s="409">
        <f t="shared" si="13"/>
        <v>8</v>
      </c>
      <c r="I426" s="410">
        <f t="shared" si="13"/>
        <v>15</v>
      </c>
      <c r="J426" s="407">
        <f t="shared" si="13"/>
        <v>2</v>
      </c>
      <c r="K426" s="406">
        <f t="shared" si="13"/>
        <v>0</v>
      </c>
      <c r="L426" s="410">
        <f t="shared" si="13"/>
        <v>0</v>
      </c>
      <c r="M426" s="407">
        <f t="shared" si="13"/>
        <v>0</v>
      </c>
      <c r="N426" s="411"/>
      <c r="O426" s="406">
        <f t="shared" si="13"/>
        <v>0</v>
      </c>
      <c r="P426" s="407">
        <f t="shared" si="13"/>
        <v>0</v>
      </c>
      <c r="Q426" s="412">
        <f t="shared" si="13"/>
        <v>0</v>
      </c>
    </row>
    <row r="427" spans="1:18" ht="15.95" customHeight="1" x14ac:dyDescent="0.15">
      <c r="A427" s="413" t="s">
        <v>593</v>
      </c>
      <c r="B427" s="414" t="s">
        <v>592</v>
      </c>
      <c r="C427" s="415">
        <f>[8]B!C1182</f>
        <v>1572</v>
      </c>
      <c r="D427" s="415">
        <f>[8]B!D1182</f>
        <v>1572</v>
      </c>
      <c r="E427" s="415">
        <f>[8]B!E1182</f>
        <v>1572</v>
      </c>
      <c r="F427" s="415">
        <f>[8]B!F1182</f>
        <v>0</v>
      </c>
      <c r="G427" s="415">
        <f>[8]B!G1182</f>
        <v>0</v>
      </c>
      <c r="H427" s="416">
        <f>[8]B!AA1182</f>
        <v>8</v>
      </c>
      <c r="I427" s="416">
        <f>[8]B!AB1182</f>
        <v>1546</v>
      </c>
      <c r="J427" s="416">
        <f>[8]B!AC1182</f>
        <v>18</v>
      </c>
      <c r="K427" s="416">
        <f>[8]B!AD1182</f>
        <v>0</v>
      </c>
      <c r="L427" s="416">
        <f>[8]B!AE1182</f>
        <v>0</v>
      </c>
      <c r="M427" s="416">
        <f>[8]B!AF1182</f>
        <v>0</v>
      </c>
      <c r="N427" s="416">
        <f>[8]B!AG1182</f>
        <v>0</v>
      </c>
      <c r="O427" s="416">
        <f>[8]B!AH1182</f>
        <v>0</v>
      </c>
      <c r="P427" s="416">
        <f>[8]B!AI1182</f>
        <v>0</v>
      </c>
      <c r="Q427" s="416">
        <f>[8]B!AJ1182</f>
        <v>0</v>
      </c>
    </row>
    <row r="428" spans="1:18" ht="33" customHeight="1" x14ac:dyDescent="0.15">
      <c r="A428" s="277" t="s">
        <v>594</v>
      </c>
      <c r="B428" s="414" t="s">
        <v>592</v>
      </c>
      <c r="C428" s="415">
        <f>[8]B!C1327</f>
        <v>403</v>
      </c>
      <c r="D428" s="415">
        <f>[8]B!D1327</f>
        <v>403</v>
      </c>
      <c r="E428" s="415">
        <f>[8]B!E1327</f>
        <v>403</v>
      </c>
      <c r="F428" s="415">
        <f>[8]B!F1327</f>
        <v>0</v>
      </c>
      <c r="G428" s="415">
        <f>[8]B!G1327</f>
        <v>0</v>
      </c>
      <c r="H428" s="416">
        <f>[8]B!AA1327</f>
        <v>36</v>
      </c>
      <c r="I428" s="416">
        <f>[8]B!AB1327</f>
        <v>360</v>
      </c>
      <c r="J428" s="416">
        <f>[8]B!AC1327</f>
        <v>7</v>
      </c>
      <c r="K428" s="416">
        <f>[8]B!AD1327</f>
        <v>0</v>
      </c>
      <c r="L428" s="416">
        <f>[8]B!AE1327</f>
        <v>0</v>
      </c>
      <c r="M428" s="416">
        <f>[8]B!AF1327</f>
        <v>0</v>
      </c>
      <c r="N428" s="416">
        <f>[8]B!AG1327</f>
        <v>0</v>
      </c>
      <c r="O428" s="416">
        <f>[8]B!AH1327</f>
        <v>0</v>
      </c>
      <c r="P428" s="416">
        <f>[8]B!AI1327</f>
        <v>0</v>
      </c>
      <c r="Q428" s="416">
        <f>[8]B!AJ1327</f>
        <v>0</v>
      </c>
    </row>
    <row r="429" spans="1:18" ht="15" customHeight="1" x14ac:dyDescent="0.15">
      <c r="A429" s="277" t="s">
        <v>595</v>
      </c>
      <c r="B429" s="417" t="s">
        <v>591</v>
      </c>
      <c r="C429" s="415">
        <f>[8]B!C1407</f>
        <v>1</v>
      </c>
      <c r="D429" s="415">
        <f>[8]B!D1407</f>
        <v>1</v>
      </c>
      <c r="E429" s="415">
        <f>[8]B!E1407</f>
        <v>1</v>
      </c>
      <c r="F429" s="415">
        <f>[8]B!F1407</f>
        <v>0</v>
      </c>
      <c r="G429" s="415">
        <f>[8]B!G1407</f>
        <v>0</v>
      </c>
      <c r="H429" s="416">
        <f>[8]B!AA1407</f>
        <v>0</v>
      </c>
      <c r="I429" s="416">
        <f>[8]B!AB1407</f>
        <v>1</v>
      </c>
      <c r="J429" s="416">
        <f>[8]B!AC1407</f>
        <v>0</v>
      </c>
      <c r="K429" s="416">
        <f>[8]B!AD1407</f>
        <v>0</v>
      </c>
      <c r="L429" s="416">
        <f>[8]B!AE1407</f>
        <v>0</v>
      </c>
      <c r="M429" s="416">
        <f>[8]B!AF1407</f>
        <v>0</v>
      </c>
      <c r="N429" s="416">
        <f>[8]B!AG1407</f>
        <v>0</v>
      </c>
      <c r="O429" s="416">
        <f>[8]B!AH1407</f>
        <v>0</v>
      </c>
      <c r="P429" s="416">
        <f>[8]B!AI1407</f>
        <v>0</v>
      </c>
      <c r="Q429" s="416">
        <f>[8]B!AJ1407</f>
        <v>0</v>
      </c>
    </row>
    <row r="430" spans="1:18" ht="15" customHeight="1" x14ac:dyDescent="0.15">
      <c r="A430" s="418" t="s">
        <v>596</v>
      </c>
      <c r="B430" s="414" t="s">
        <v>592</v>
      </c>
      <c r="C430" s="415">
        <f>[8]B!C1555</f>
        <v>139</v>
      </c>
      <c r="D430" s="415">
        <f>[8]B!D1555</f>
        <v>139</v>
      </c>
      <c r="E430" s="415">
        <f>[8]B!E1555</f>
        <v>139</v>
      </c>
      <c r="F430" s="415">
        <f>[8]B!F1555</f>
        <v>0</v>
      </c>
      <c r="G430" s="415">
        <f>[8]B!G1555</f>
        <v>0</v>
      </c>
      <c r="H430" s="416">
        <f>[8]B!AA1555</f>
        <v>139</v>
      </c>
      <c r="I430" s="416">
        <f>[8]B!AB1555</f>
        <v>0</v>
      </c>
      <c r="J430" s="416">
        <f>[8]B!AC1555</f>
        <v>0</v>
      </c>
      <c r="K430" s="416">
        <f>[8]B!AD1555</f>
        <v>0</v>
      </c>
      <c r="L430" s="416">
        <f>[8]B!AE1555</f>
        <v>0</v>
      </c>
      <c r="M430" s="416">
        <f>[8]B!AF1555</f>
        <v>0</v>
      </c>
      <c r="N430" s="416">
        <f>[8]B!AG1555</f>
        <v>0</v>
      </c>
      <c r="O430" s="416">
        <f>[8]B!AH1555</f>
        <v>0</v>
      </c>
      <c r="P430" s="416">
        <f>[8]B!AI1555</f>
        <v>0</v>
      </c>
      <c r="Q430" s="416">
        <f>[8]B!AJ1555</f>
        <v>0</v>
      </c>
    </row>
    <row r="431" spans="1:18" ht="15" customHeight="1" x14ac:dyDescent="0.15">
      <c r="A431" s="717" t="s">
        <v>597</v>
      </c>
      <c r="B431" s="419" t="s">
        <v>591</v>
      </c>
      <c r="C431" s="420">
        <f>[8]B!C1717</f>
        <v>921</v>
      </c>
      <c r="D431" s="420">
        <f>[8]B!D1717</f>
        <v>906</v>
      </c>
      <c r="E431" s="420">
        <f>[8]B!E1717</f>
        <v>906</v>
      </c>
      <c r="F431" s="420">
        <f>[8]B!F1717</f>
        <v>0</v>
      </c>
      <c r="G431" s="420">
        <f>[8]B!G1717</f>
        <v>15</v>
      </c>
      <c r="H431" s="421">
        <f>[8]B!AA1717</f>
        <v>243</v>
      </c>
      <c r="I431" s="421">
        <f>[8]B!AB1717</f>
        <v>371</v>
      </c>
      <c r="J431" s="421">
        <f>[8]B!AC1717</f>
        <v>307</v>
      </c>
      <c r="K431" s="421">
        <f>[8]B!AD1717</f>
        <v>0</v>
      </c>
      <c r="L431" s="421">
        <f>[8]B!AE1717</f>
        <v>0</v>
      </c>
      <c r="M431" s="421">
        <f>[8]B!AF1717</f>
        <v>0</v>
      </c>
      <c r="N431" s="421">
        <f>[8]B!AG1717</f>
        <v>0</v>
      </c>
      <c r="O431" s="421">
        <f>[8]B!AH1717</f>
        <v>0</v>
      </c>
      <c r="P431" s="421">
        <f>[8]B!AI1717</f>
        <v>0</v>
      </c>
      <c r="Q431" s="421">
        <f>[8]B!AJ1717</f>
        <v>0</v>
      </c>
    </row>
    <row r="432" spans="1:18" ht="15" customHeight="1" x14ac:dyDescent="0.15">
      <c r="A432" s="748"/>
      <c r="B432" s="400" t="s">
        <v>592</v>
      </c>
      <c r="C432" s="422">
        <f>[8]B!C1691+[8]B!C1719</f>
        <v>20163</v>
      </c>
      <c r="D432" s="422">
        <f>[8]B!D1691+[8]B!D1719</f>
        <v>19434</v>
      </c>
      <c r="E432" s="422">
        <f>[8]B!E1691+[8]B!E1719</f>
        <v>19434</v>
      </c>
      <c r="F432" s="422">
        <f>[8]B!F1691+[8]B!F1719</f>
        <v>0</v>
      </c>
      <c r="G432" s="422">
        <f>[8]B!G1691+[8]B!G1719</f>
        <v>729</v>
      </c>
      <c r="H432" s="402">
        <f>[8]B!AA1691+[8]B!AA1719</f>
        <v>18885</v>
      </c>
      <c r="I432" s="402">
        <f>[8]B!AB1691+[8]B!AB1719</f>
        <v>192</v>
      </c>
      <c r="J432" s="402">
        <f>[8]B!AC1691+[8]B!AC1719</f>
        <v>1086</v>
      </c>
      <c r="K432" s="402">
        <f>[8]B!AD1691+[8]B!AD1719</f>
        <v>0</v>
      </c>
      <c r="L432" s="402">
        <f>[8]B!AE1691+[8]B!AE1719</f>
        <v>0</v>
      </c>
      <c r="M432" s="402">
        <f>[8]B!AF1691+[8]B!AF1719</f>
        <v>0</v>
      </c>
      <c r="N432" s="402">
        <f>[8]B!AG1691+[8]B!AG1719</f>
        <v>0</v>
      </c>
      <c r="O432" s="402">
        <f>[8]B!AH1691+[8]B!AH1719</f>
        <v>0</v>
      </c>
      <c r="P432" s="402">
        <f>[8]B!AI1691+[8]B!AI1719</f>
        <v>0</v>
      </c>
      <c r="Q432" s="402">
        <f>[8]B!AJ1691+[8]B!AJ1719</f>
        <v>0</v>
      </c>
    </row>
    <row r="433" spans="1:19" ht="15" customHeight="1" x14ac:dyDescent="0.15">
      <c r="A433" s="718"/>
      <c r="B433" s="403" t="s">
        <v>0</v>
      </c>
      <c r="C433" s="404">
        <f t="shared" ref="C433:Q433" si="14">SUM(C431:C432)</f>
        <v>21084</v>
      </c>
      <c r="D433" s="405">
        <f t="shared" si="14"/>
        <v>20340</v>
      </c>
      <c r="E433" s="406">
        <f t="shared" si="14"/>
        <v>20340</v>
      </c>
      <c r="F433" s="407">
        <f t="shared" si="14"/>
        <v>0</v>
      </c>
      <c r="G433" s="408">
        <f t="shared" si="14"/>
        <v>744</v>
      </c>
      <c r="H433" s="409">
        <f t="shared" si="14"/>
        <v>19128</v>
      </c>
      <c r="I433" s="410">
        <f t="shared" si="14"/>
        <v>563</v>
      </c>
      <c r="J433" s="407">
        <f t="shared" si="14"/>
        <v>1393</v>
      </c>
      <c r="K433" s="406">
        <f t="shared" si="14"/>
        <v>0</v>
      </c>
      <c r="L433" s="410">
        <f t="shared" si="14"/>
        <v>0</v>
      </c>
      <c r="M433" s="407">
        <f t="shared" si="14"/>
        <v>0</v>
      </c>
      <c r="N433" s="411"/>
      <c r="O433" s="406">
        <f t="shared" si="14"/>
        <v>0</v>
      </c>
      <c r="P433" s="407">
        <f t="shared" si="14"/>
        <v>0</v>
      </c>
      <c r="Q433" s="412">
        <f t="shared" si="14"/>
        <v>0</v>
      </c>
    </row>
    <row r="434" spans="1:19" ht="15" customHeight="1" x14ac:dyDescent="0.15">
      <c r="A434" s="748" t="s">
        <v>598</v>
      </c>
      <c r="B434" s="419" t="s">
        <v>591</v>
      </c>
      <c r="C434" s="423">
        <f>[8]B!C1940</f>
        <v>96</v>
      </c>
      <c r="D434" s="423">
        <f>[8]B!D1940</f>
        <v>90</v>
      </c>
      <c r="E434" s="423">
        <f>[8]B!E1940</f>
        <v>90</v>
      </c>
      <c r="F434" s="423">
        <f>[8]B!F1940</f>
        <v>0</v>
      </c>
      <c r="G434" s="423">
        <f>[8]B!G1940</f>
        <v>6</v>
      </c>
      <c r="H434" s="399">
        <f>[8]B!AA1940</f>
        <v>13</v>
      </c>
      <c r="I434" s="399">
        <f>[8]B!AB1940</f>
        <v>83</v>
      </c>
      <c r="J434" s="399">
        <f>[8]B!AC1940</f>
        <v>0</v>
      </c>
      <c r="K434" s="399">
        <f>[8]B!AD1940</f>
        <v>0</v>
      </c>
      <c r="L434" s="399">
        <f>[8]B!AE1940</f>
        <v>0</v>
      </c>
      <c r="M434" s="399">
        <f>[8]B!AF1940</f>
        <v>0</v>
      </c>
      <c r="N434" s="399">
        <f>[8]B!AG1940</f>
        <v>0</v>
      </c>
      <c r="O434" s="399">
        <f>[8]B!AH1940</f>
        <v>0</v>
      </c>
      <c r="P434" s="399">
        <f>[8]B!AI1940</f>
        <v>0</v>
      </c>
      <c r="Q434" s="399">
        <f>[8]B!AJ1940</f>
        <v>0</v>
      </c>
    </row>
    <row r="435" spans="1:19" ht="15" customHeight="1" x14ac:dyDescent="0.15">
      <c r="A435" s="748"/>
      <c r="B435" s="400" t="s">
        <v>592</v>
      </c>
      <c r="C435" s="422">
        <f>[8]B!C1934</f>
        <v>208</v>
      </c>
      <c r="D435" s="422">
        <f>[8]B!D1934</f>
        <v>207</v>
      </c>
      <c r="E435" s="422">
        <f>[8]B!E1934</f>
        <v>207</v>
      </c>
      <c r="F435" s="422">
        <f>[8]B!F1934</f>
        <v>0</v>
      </c>
      <c r="G435" s="422">
        <f>[8]B!G1934</f>
        <v>1</v>
      </c>
      <c r="H435" s="402">
        <f>[8]B!AA1934</f>
        <v>99</v>
      </c>
      <c r="I435" s="402">
        <f>[8]B!AB1934</f>
        <v>43</v>
      </c>
      <c r="J435" s="402">
        <f>[8]B!AC1934</f>
        <v>66</v>
      </c>
      <c r="K435" s="402">
        <f>[8]B!AD1934</f>
        <v>0</v>
      </c>
      <c r="L435" s="402">
        <f>[8]B!AE1934</f>
        <v>0</v>
      </c>
      <c r="M435" s="402">
        <f>[8]B!AF1934</f>
        <v>0</v>
      </c>
      <c r="N435" s="402">
        <f>[8]B!AG1934</f>
        <v>0</v>
      </c>
      <c r="O435" s="402">
        <f>[8]B!AH1934</f>
        <v>0</v>
      </c>
      <c r="P435" s="402">
        <f>[8]B!AI1934</f>
        <v>0</v>
      </c>
      <c r="Q435" s="402">
        <f>[8]B!AJ1934</f>
        <v>0</v>
      </c>
    </row>
    <row r="436" spans="1:19" ht="15" customHeight="1" x14ac:dyDescent="0.15">
      <c r="A436" s="748"/>
      <c r="B436" s="403" t="s">
        <v>0</v>
      </c>
      <c r="C436" s="404">
        <f t="shared" ref="C436:Q436" si="15">SUM(C434:C435)</f>
        <v>304</v>
      </c>
      <c r="D436" s="405">
        <f t="shared" si="15"/>
        <v>297</v>
      </c>
      <c r="E436" s="406">
        <f t="shared" si="15"/>
        <v>297</v>
      </c>
      <c r="F436" s="407">
        <f t="shared" si="15"/>
        <v>0</v>
      </c>
      <c r="G436" s="408">
        <f t="shared" si="15"/>
        <v>7</v>
      </c>
      <c r="H436" s="409">
        <f t="shared" si="15"/>
        <v>112</v>
      </c>
      <c r="I436" s="410">
        <f t="shared" si="15"/>
        <v>126</v>
      </c>
      <c r="J436" s="407">
        <f t="shared" si="15"/>
        <v>66</v>
      </c>
      <c r="K436" s="406">
        <f t="shared" si="15"/>
        <v>0</v>
      </c>
      <c r="L436" s="410">
        <f t="shared" si="15"/>
        <v>0</v>
      </c>
      <c r="M436" s="407">
        <f t="shared" si="15"/>
        <v>0</v>
      </c>
      <c r="N436" s="411"/>
      <c r="O436" s="406">
        <f t="shared" si="15"/>
        <v>0</v>
      </c>
      <c r="P436" s="407">
        <f t="shared" si="15"/>
        <v>0</v>
      </c>
      <c r="Q436" s="412">
        <f t="shared" si="15"/>
        <v>0</v>
      </c>
    </row>
    <row r="437" spans="1:19" ht="24" customHeight="1" x14ac:dyDescent="0.15">
      <c r="A437" s="424" t="s">
        <v>599</v>
      </c>
      <c r="B437" s="400" t="s">
        <v>592</v>
      </c>
      <c r="C437" s="415">
        <f>[8]B!C2098</f>
        <v>377</v>
      </c>
      <c r="D437" s="415">
        <f>[8]B!D2098</f>
        <v>293</v>
      </c>
      <c r="E437" s="415">
        <f>[8]B!E2098</f>
        <v>293</v>
      </c>
      <c r="F437" s="415">
        <f>[8]B!F2098</f>
        <v>0</v>
      </c>
      <c r="G437" s="415">
        <f>[8]B!G2098</f>
        <v>84</v>
      </c>
      <c r="H437" s="416">
        <f>[8]B!AA2098</f>
        <v>224</v>
      </c>
      <c r="I437" s="416">
        <f>[8]B!AB2098</f>
        <v>24</v>
      </c>
      <c r="J437" s="416">
        <f>[8]B!AC2098</f>
        <v>129</v>
      </c>
      <c r="K437" s="416">
        <f>[8]B!AD2098</f>
        <v>0</v>
      </c>
      <c r="L437" s="416">
        <f>[8]B!AE2098</f>
        <v>0</v>
      </c>
      <c r="M437" s="416">
        <f>[8]B!AF2098</f>
        <v>0</v>
      </c>
      <c r="N437" s="416">
        <f>[8]B!AG2098</f>
        <v>0</v>
      </c>
      <c r="O437" s="416">
        <f>[8]B!AH2098</f>
        <v>0</v>
      </c>
      <c r="P437" s="416">
        <f>[8]B!AI2098</f>
        <v>0</v>
      </c>
      <c r="Q437" s="416">
        <f>[8]B!AJ2098</f>
        <v>0</v>
      </c>
    </row>
    <row r="438" spans="1:19" ht="15" customHeight="1" x14ac:dyDescent="0.15">
      <c r="A438" s="734" t="s">
        <v>600</v>
      </c>
      <c r="B438" s="417" t="s">
        <v>601</v>
      </c>
      <c r="C438" s="420">
        <f>[8]B!C2214+[8]B!C2266+[8]B!C2267</f>
        <v>1927</v>
      </c>
      <c r="D438" s="420">
        <f>[8]B!D2214+[8]B!D2266+[8]B!D2267</f>
        <v>1805</v>
      </c>
      <c r="E438" s="420">
        <f>[8]B!E2214+[8]B!E2266+[8]B!E2267</f>
        <v>1802</v>
      </c>
      <c r="F438" s="420">
        <f>[8]B!F2214+[8]B!F2266+[8]B!F2267</f>
        <v>3</v>
      </c>
      <c r="G438" s="420">
        <f>[8]B!G2214+[8]B!G2266+[8]B!G2267</f>
        <v>122</v>
      </c>
      <c r="H438" s="421">
        <f>[8]B!AA2214+[8]B!AA2266+[8]B!AA2267</f>
        <v>1760</v>
      </c>
      <c r="I438" s="421">
        <f>[8]B!AB2214+[8]B!AB2266+[8]B!AB2267</f>
        <v>167</v>
      </c>
      <c r="J438" s="421">
        <f>[8]B!AC2214+[8]B!AC2266+[8]B!AC2267</f>
        <v>0</v>
      </c>
      <c r="K438" s="421">
        <f>[8]B!AD2214+[8]B!AD2266+[8]B!AD2267</f>
        <v>0</v>
      </c>
      <c r="L438" s="421">
        <f>[8]B!AE2214+[8]B!AE2266+[8]B!AE2267</f>
        <v>0</v>
      </c>
      <c r="M438" s="421">
        <f>[8]B!AF2214+[8]B!AF2266+[8]B!AF2267</f>
        <v>0</v>
      </c>
      <c r="N438" s="421">
        <f>[8]B!AG2214+[8]B!AG2266+[8]B!AG2267</f>
        <v>0</v>
      </c>
      <c r="O438" s="421">
        <f>[8]B!AH2214+[8]B!AH2266+[8]B!AH2267</f>
        <v>0</v>
      </c>
      <c r="P438" s="421">
        <f>[8]B!AI2214+[8]B!AI2266+[8]B!AI2267</f>
        <v>0</v>
      </c>
      <c r="Q438" s="421">
        <f>[8]B!AJ2214+[8]B!AJ2266+[8]B!AJ2267</f>
        <v>0</v>
      </c>
    </row>
    <row r="439" spans="1:19" ht="15" customHeight="1" x14ac:dyDescent="0.15">
      <c r="A439" s="749"/>
      <c r="B439" s="425" t="s">
        <v>592</v>
      </c>
      <c r="C439" s="426">
        <f>[8]B!C2222</f>
        <v>0</v>
      </c>
      <c r="D439" s="426">
        <f>[8]B!D2222</f>
        <v>0</v>
      </c>
      <c r="E439" s="426">
        <f>[8]B!E2222</f>
        <v>0</v>
      </c>
      <c r="F439" s="426">
        <f>[8]B!F2222</f>
        <v>0</v>
      </c>
      <c r="G439" s="426">
        <f>[8]B!G2222</f>
        <v>0</v>
      </c>
      <c r="H439" s="426">
        <f>[8]B!AA2222</f>
        <v>0</v>
      </c>
      <c r="I439" s="426">
        <f>[8]B!AB2222</f>
        <v>0</v>
      </c>
      <c r="J439" s="426">
        <f>[8]B!AC2222</f>
        <v>0</v>
      </c>
      <c r="K439" s="426">
        <f>[8]B!AD2222</f>
        <v>0</v>
      </c>
      <c r="L439" s="426">
        <f>[8]B!AE2222</f>
        <v>0</v>
      </c>
      <c r="M439" s="426">
        <f>[8]B!AF2222</f>
        <v>0</v>
      </c>
      <c r="N439" s="426">
        <f>[8]B!AG2222</f>
        <v>0</v>
      </c>
      <c r="O439" s="426">
        <f>[8]B!AH2222</f>
        <v>0</v>
      </c>
      <c r="P439" s="426">
        <f>[8]B!AI2222</f>
        <v>0</v>
      </c>
      <c r="Q439" s="401">
        <f>[8]B!AJ2222</f>
        <v>0</v>
      </c>
    </row>
    <row r="440" spans="1:19" ht="15" customHeight="1" x14ac:dyDescent="0.15">
      <c r="A440" s="736"/>
      <c r="B440" s="403" t="s">
        <v>0</v>
      </c>
      <c r="C440" s="427">
        <f>SUM(C438:C439)</f>
        <v>1927</v>
      </c>
      <c r="D440" s="427">
        <f t="shared" ref="D440:Q440" si="16">SUM(D438:D439)</f>
        <v>1805</v>
      </c>
      <c r="E440" s="427">
        <f t="shared" si="16"/>
        <v>1802</v>
      </c>
      <c r="F440" s="427">
        <f t="shared" si="16"/>
        <v>3</v>
      </c>
      <c r="G440" s="427">
        <f t="shared" si="16"/>
        <v>122</v>
      </c>
      <c r="H440" s="427">
        <f t="shared" si="16"/>
        <v>1760</v>
      </c>
      <c r="I440" s="427">
        <f t="shared" si="16"/>
        <v>167</v>
      </c>
      <c r="J440" s="427">
        <f t="shared" si="16"/>
        <v>0</v>
      </c>
      <c r="K440" s="427">
        <f t="shared" si="16"/>
        <v>0</v>
      </c>
      <c r="L440" s="427">
        <f t="shared" si="16"/>
        <v>0</v>
      </c>
      <c r="M440" s="427">
        <f t="shared" si="16"/>
        <v>0</v>
      </c>
      <c r="N440" s="427">
        <f t="shared" si="16"/>
        <v>0</v>
      </c>
      <c r="O440" s="427">
        <f t="shared" si="16"/>
        <v>0</v>
      </c>
      <c r="P440" s="427">
        <f t="shared" si="16"/>
        <v>0</v>
      </c>
      <c r="Q440" s="405">
        <f t="shared" si="16"/>
        <v>0</v>
      </c>
    </row>
    <row r="441" spans="1:19" ht="15" customHeight="1" x14ac:dyDescent="0.15">
      <c r="A441" s="717" t="s">
        <v>602</v>
      </c>
      <c r="B441" s="419" t="s">
        <v>591</v>
      </c>
      <c r="C441" s="420">
        <f>[8]B!C2529</f>
        <v>46</v>
      </c>
      <c r="D441" s="420">
        <f>[8]B!D2529</f>
        <v>46</v>
      </c>
      <c r="E441" s="420">
        <f>[8]B!E2529</f>
        <v>45</v>
      </c>
      <c r="F441" s="420">
        <f>[8]B!F2529</f>
        <v>1</v>
      </c>
      <c r="G441" s="420">
        <f>[8]B!G2529</f>
        <v>0</v>
      </c>
      <c r="H441" s="421">
        <f>[8]B!AA2529</f>
        <v>3</v>
      </c>
      <c r="I441" s="421">
        <f>[8]B!AB2529</f>
        <v>2</v>
      </c>
      <c r="J441" s="421">
        <f>[8]B!AC2529</f>
        <v>41</v>
      </c>
      <c r="K441" s="421">
        <f>[8]B!AD2529</f>
        <v>0</v>
      </c>
      <c r="L441" s="421">
        <f>[8]B!AE2529</f>
        <v>0</v>
      </c>
      <c r="M441" s="421">
        <f>[8]B!AF2529</f>
        <v>0</v>
      </c>
      <c r="N441" s="421">
        <f>[8]B!AG2529</f>
        <v>0</v>
      </c>
      <c r="O441" s="421">
        <f>[8]B!AH2529</f>
        <v>0</v>
      </c>
      <c r="P441" s="421">
        <f>[8]B!AI2529</f>
        <v>0</v>
      </c>
      <c r="Q441" s="421">
        <f>[8]B!AJ2529</f>
        <v>0</v>
      </c>
    </row>
    <row r="442" spans="1:19" ht="15" customHeight="1" x14ac:dyDescent="0.15">
      <c r="A442" s="748"/>
      <c r="B442" s="400" t="s">
        <v>592</v>
      </c>
      <c r="C442" s="422">
        <f>[8]B!C2298</f>
        <v>157</v>
      </c>
      <c r="D442" s="422">
        <f>[8]B!D2298</f>
        <v>157</v>
      </c>
      <c r="E442" s="422">
        <f>[8]B!E2298</f>
        <v>157</v>
      </c>
      <c r="F442" s="422">
        <f>[8]B!F2298</f>
        <v>0</v>
      </c>
      <c r="G442" s="422">
        <f>[8]B!G2298</f>
        <v>0</v>
      </c>
      <c r="H442" s="402">
        <f>[8]B!AA2298</f>
        <v>1</v>
      </c>
      <c r="I442" s="402">
        <f>[8]B!AB2298</f>
        <v>139</v>
      </c>
      <c r="J442" s="402">
        <f>[8]B!AC2298</f>
        <v>17</v>
      </c>
      <c r="K442" s="402">
        <f>[8]B!AD2298</f>
        <v>0</v>
      </c>
      <c r="L442" s="402">
        <f>[8]B!AE2298</f>
        <v>0</v>
      </c>
      <c r="M442" s="402">
        <f>[8]B!AF2298</f>
        <v>0</v>
      </c>
      <c r="N442" s="402">
        <f>[8]B!AG2298</f>
        <v>0</v>
      </c>
      <c r="O442" s="402">
        <f>[8]B!AH2298</f>
        <v>0</v>
      </c>
      <c r="P442" s="402">
        <f>[8]B!AI2298</f>
        <v>0</v>
      </c>
      <c r="Q442" s="402">
        <f>[8]B!AJ2298</f>
        <v>0</v>
      </c>
    </row>
    <row r="443" spans="1:19" ht="15" customHeight="1" x14ac:dyDescent="0.15">
      <c r="A443" s="718"/>
      <c r="B443" s="403" t="s">
        <v>0</v>
      </c>
      <c r="C443" s="404">
        <f t="shared" ref="C443:Q443" si="17">SUM(C441:C442)</f>
        <v>203</v>
      </c>
      <c r="D443" s="405">
        <f t="shared" si="17"/>
        <v>203</v>
      </c>
      <c r="E443" s="406">
        <f t="shared" si="17"/>
        <v>202</v>
      </c>
      <c r="F443" s="407">
        <f t="shared" si="17"/>
        <v>1</v>
      </c>
      <c r="G443" s="408">
        <f t="shared" si="17"/>
        <v>0</v>
      </c>
      <c r="H443" s="409">
        <f t="shared" si="17"/>
        <v>4</v>
      </c>
      <c r="I443" s="410">
        <f t="shared" si="17"/>
        <v>141</v>
      </c>
      <c r="J443" s="407">
        <f t="shared" si="17"/>
        <v>58</v>
      </c>
      <c r="K443" s="406">
        <f t="shared" si="17"/>
        <v>0</v>
      </c>
      <c r="L443" s="410">
        <f t="shared" si="17"/>
        <v>0</v>
      </c>
      <c r="M443" s="407">
        <f t="shared" si="17"/>
        <v>0</v>
      </c>
      <c r="N443" s="411"/>
      <c r="O443" s="406">
        <f t="shared" si="17"/>
        <v>0</v>
      </c>
      <c r="P443" s="407">
        <f t="shared" si="17"/>
        <v>0</v>
      </c>
      <c r="Q443" s="412">
        <f t="shared" si="17"/>
        <v>0</v>
      </c>
    </row>
    <row r="444" spans="1:19" ht="26.25" customHeight="1" x14ac:dyDescent="0.15">
      <c r="A444" s="413" t="s">
        <v>603</v>
      </c>
      <c r="B444" s="400" t="s">
        <v>592</v>
      </c>
      <c r="C444" s="415">
        <f>[8]B!C930</f>
        <v>3783</v>
      </c>
      <c r="D444" s="415">
        <f>[8]B!D930</f>
        <v>3783</v>
      </c>
      <c r="E444" s="415">
        <f>[8]B!E930</f>
        <v>3783</v>
      </c>
      <c r="F444" s="415">
        <f>[8]B!F930</f>
        <v>0</v>
      </c>
      <c r="G444" s="415">
        <f>[8]B!G930</f>
        <v>0</v>
      </c>
      <c r="H444" s="398">
        <f>[8]B!AA930</f>
        <v>1608</v>
      </c>
      <c r="I444" s="398">
        <f>[8]B!AB930</f>
        <v>2175</v>
      </c>
      <c r="J444" s="398">
        <f>[8]B!AC930</f>
        <v>0</v>
      </c>
      <c r="K444" s="398">
        <f>[8]B!AD930</f>
        <v>0</v>
      </c>
      <c r="L444" s="398">
        <f>[8]B!AE930</f>
        <v>0</v>
      </c>
      <c r="M444" s="398">
        <f>[8]B!AF930</f>
        <v>0</v>
      </c>
      <c r="N444" s="398">
        <f>[8]B!AG930</f>
        <v>0</v>
      </c>
      <c r="O444" s="398">
        <f>[8]B!AH930</f>
        <v>0</v>
      </c>
      <c r="P444" s="398">
        <f>[8]B!AI930</f>
        <v>0</v>
      </c>
      <c r="Q444" s="398">
        <f>[8]B!AJ930</f>
        <v>0</v>
      </c>
    </row>
    <row r="445" spans="1:19" ht="15" customHeight="1" x14ac:dyDescent="0.15">
      <c r="A445" s="750" t="s">
        <v>604</v>
      </c>
      <c r="B445" s="428" t="s">
        <v>591</v>
      </c>
      <c r="C445" s="429">
        <f>D445+G445</f>
        <v>3010</v>
      </c>
      <c r="D445" s="423">
        <f>+D424+D429+D431+D434+D438+D441</f>
        <v>2867</v>
      </c>
      <c r="E445" s="423">
        <f>+E424+E429+E431+E434+E438+E441</f>
        <v>2863</v>
      </c>
      <c r="F445" s="423">
        <f>+F424+F429+F431+F434+F438+F441</f>
        <v>4</v>
      </c>
      <c r="G445" s="423">
        <f>+G424+G429+G431+G434+G438+G441</f>
        <v>143</v>
      </c>
      <c r="H445" s="423">
        <f t="shared" ref="H445:Q445" si="18">+H424+H429+H431+H434+H438+H441</f>
        <v>2023</v>
      </c>
      <c r="I445" s="423">
        <f t="shared" si="18"/>
        <v>639</v>
      </c>
      <c r="J445" s="423">
        <f t="shared" si="18"/>
        <v>348</v>
      </c>
      <c r="K445" s="423">
        <f t="shared" si="18"/>
        <v>0</v>
      </c>
      <c r="L445" s="423">
        <f t="shared" si="18"/>
        <v>0</v>
      </c>
      <c r="M445" s="423">
        <f t="shared" si="18"/>
        <v>0</v>
      </c>
      <c r="N445" s="423">
        <f t="shared" si="18"/>
        <v>0</v>
      </c>
      <c r="O445" s="423">
        <f t="shared" si="18"/>
        <v>0</v>
      </c>
      <c r="P445" s="423">
        <f t="shared" si="18"/>
        <v>0</v>
      </c>
      <c r="Q445" s="430">
        <f t="shared" si="18"/>
        <v>0</v>
      </c>
    </row>
    <row r="446" spans="1:19" ht="15" customHeight="1" x14ac:dyDescent="0.15">
      <c r="A446" s="750"/>
      <c r="B446" s="431" t="s">
        <v>592</v>
      </c>
      <c r="C446" s="431">
        <f>D446+G446</f>
        <v>26808</v>
      </c>
      <c r="D446" s="422">
        <f>+D425+D427+D428+D430+D432+D435+D437+D442+D444</f>
        <v>25994</v>
      </c>
      <c r="E446" s="422">
        <f>+E425+E427+E428+E430+E432+E435+E437+E442+E444</f>
        <v>25994</v>
      </c>
      <c r="F446" s="422">
        <f>+F425+F427+F428+F430+F432+F435+F437+F442+F444</f>
        <v>0</v>
      </c>
      <c r="G446" s="422">
        <f>+G425+G427+G428+G430+G432+G435+G437+G442+G444</f>
        <v>814</v>
      </c>
      <c r="H446" s="422">
        <f t="shared" ref="H446:Q446" si="19">+H425+H427+H428+H430+H432+H435+H437+H442+H444</f>
        <v>21004</v>
      </c>
      <c r="I446" s="422">
        <f t="shared" si="19"/>
        <v>4479</v>
      </c>
      <c r="J446" s="422">
        <f t="shared" si="19"/>
        <v>1325</v>
      </c>
      <c r="K446" s="422">
        <f t="shared" si="19"/>
        <v>0</v>
      </c>
      <c r="L446" s="422">
        <f t="shared" si="19"/>
        <v>0</v>
      </c>
      <c r="M446" s="422">
        <f t="shared" si="19"/>
        <v>0</v>
      </c>
      <c r="N446" s="422">
        <f t="shared" si="19"/>
        <v>0</v>
      </c>
      <c r="O446" s="422">
        <f t="shared" si="19"/>
        <v>0</v>
      </c>
      <c r="P446" s="422">
        <f t="shared" si="19"/>
        <v>0</v>
      </c>
      <c r="Q446" s="401">
        <f t="shared" si="19"/>
        <v>0</v>
      </c>
    </row>
    <row r="447" spans="1:19" ht="15" customHeight="1" x14ac:dyDescent="0.15">
      <c r="A447" s="750"/>
      <c r="B447" s="432" t="s">
        <v>605</v>
      </c>
      <c r="C447" s="404">
        <f>SUM(C445:C446)</f>
        <v>29818</v>
      </c>
      <c r="D447" s="405">
        <f>SUM(D445:D446)</f>
        <v>28861</v>
      </c>
      <c r="E447" s="406">
        <f>SUM(E445:E446)</f>
        <v>28857</v>
      </c>
      <c r="F447" s="407">
        <f>SUM(F445:F446)</f>
        <v>4</v>
      </c>
      <c r="G447" s="408">
        <f>SUM(G445:G446)</f>
        <v>957</v>
      </c>
      <c r="H447" s="408">
        <f t="shared" ref="H447:Q447" si="20">SUM(H445:H446)</f>
        <v>23027</v>
      </c>
      <c r="I447" s="408">
        <f t="shared" si="20"/>
        <v>5118</v>
      </c>
      <c r="J447" s="408">
        <f t="shared" si="20"/>
        <v>1673</v>
      </c>
      <c r="K447" s="408">
        <f t="shared" si="20"/>
        <v>0</v>
      </c>
      <c r="L447" s="408">
        <f t="shared" si="20"/>
        <v>0</v>
      </c>
      <c r="M447" s="408">
        <f t="shared" si="20"/>
        <v>0</v>
      </c>
      <c r="N447" s="408">
        <f t="shared" si="20"/>
        <v>0</v>
      </c>
      <c r="O447" s="408">
        <f t="shared" si="20"/>
        <v>0</v>
      </c>
      <c r="P447" s="408">
        <f t="shared" si="20"/>
        <v>0</v>
      </c>
      <c r="Q447" s="433">
        <f t="shared" si="20"/>
        <v>0</v>
      </c>
    </row>
    <row r="448" spans="1:19" ht="27.75" customHeight="1" x14ac:dyDescent="0.15">
      <c r="A448" s="434" t="s">
        <v>606</v>
      </c>
      <c r="B448" s="435"/>
      <c r="E448" s="344"/>
      <c r="F448" s="436"/>
      <c r="G448" s="436"/>
      <c r="H448" s="436"/>
      <c r="I448" s="436"/>
      <c r="J448" s="436"/>
      <c r="K448" s="436"/>
      <c r="L448" s="436"/>
      <c r="M448" s="436"/>
      <c r="N448" s="436"/>
      <c r="O448" s="436"/>
      <c r="P448" s="437"/>
      <c r="Q448" s="437"/>
      <c r="R448" s="437"/>
      <c r="S448" s="436"/>
    </row>
    <row r="449" spans="1:23" ht="39.75" customHeight="1" x14ac:dyDescent="0.15">
      <c r="A449" s="744" t="s">
        <v>607</v>
      </c>
      <c r="B449" s="745"/>
      <c r="C449" s="438" t="s">
        <v>0</v>
      </c>
      <c r="D449" s="439" t="s">
        <v>8</v>
      </c>
      <c r="E449" s="73" t="s">
        <v>9</v>
      </c>
      <c r="F449" s="436"/>
      <c r="G449" s="436"/>
      <c r="H449" s="436"/>
      <c r="I449" s="436"/>
      <c r="J449" s="436"/>
      <c r="K449" s="436"/>
      <c r="L449" s="436"/>
      <c r="M449" s="437"/>
      <c r="N449" s="437"/>
      <c r="O449" s="437"/>
    </row>
    <row r="450" spans="1:23" ht="15" customHeight="1" x14ac:dyDescent="0.2">
      <c r="A450" s="746" t="s">
        <v>608</v>
      </c>
      <c r="B450" s="747"/>
      <c r="C450" s="440">
        <f>[8]B!C981</f>
        <v>0</v>
      </c>
      <c r="D450" s="441">
        <f>[8]B!E981</f>
        <v>0</v>
      </c>
      <c r="E450" s="442"/>
      <c r="F450" s="436"/>
      <c r="G450" s="436"/>
      <c r="H450" s="436"/>
      <c r="I450" s="436"/>
      <c r="J450" s="436"/>
      <c r="K450" s="436"/>
      <c r="L450" s="436"/>
      <c r="M450" s="437"/>
      <c r="N450" s="437"/>
      <c r="O450" s="437"/>
    </row>
    <row r="451" spans="1:23" ht="15" customHeight="1" x14ac:dyDescent="0.2">
      <c r="A451" s="740" t="s">
        <v>609</v>
      </c>
      <c r="B451" s="741"/>
      <c r="C451" s="440">
        <f>[8]B!C2587</f>
        <v>38</v>
      </c>
      <c r="D451" s="441">
        <f>[8]B!E2587</f>
        <v>33</v>
      </c>
      <c r="E451" s="215">
        <f>[8]B!AL2587</f>
        <v>1042800</v>
      </c>
      <c r="F451" s="436"/>
      <c r="G451" s="436"/>
      <c r="H451" s="436"/>
      <c r="I451" s="436"/>
      <c r="J451" s="436"/>
      <c r="K451" s="436"/>
      <c r="L451" s="436"/>
      <c r="M451" s="437"/>
      <c r="N451" s="437"/>
      <c r="O451" s="437"/>
    </row>
    <row r="452" spans="1:23" ht="15" customHeight="1" x14ac:dyDescent="0.2">
      <c r="A452" s="740" t="s">
        <v>610</v>
      </c>
      <c r="B452" s="741"/>
      <c r="C452" s="440">
        <f>[8]B!C2596</f>
        <v>0</v>
      </c>
      <c r="D452" s="441">
        <f>[8]B!E2596</f>
        <v>0</v>
      </c>
      <c r="E452" s="443"/>
      <c r="F452" s="436"/>
      <c r="G452" s="436"/>
      <c r="H452" s="436"/>
      <c r="I452" s="436"/>
      <c r="J452" s="436"/>
      <c r="K452" s="436"/>
      <c r="L452" s="436"/>
      <c r="M452" s="437"/>
      <c r="N452" s="437"/>
      <c r="O452" s="437"/>
    </row>
    <row r="453" spans="1:23" ht="15" customHeight="1" x14ac:dyDescent="0.2">
      <c r="A453" s="740" t="s">
        <v>611</v>
      </c>
      <c r="B453" s="741"/>
      <c r="C453" s="440">
        <f>[8]B!C66</f>
        <v>384</v>
      </c>
      <c r="D453" s="441">
        <f>[8]B!E66</f>
        <v>348</v>
      </c>
      <c r="E453" s="215">
        <f>[8]B!AL66</f>
        <v>261000</v>
      </c>
      <c r="F453" s="436"/>
      <c r="G453" s="436"/>
      <c r="H453" s="436"/>
      <c r="I453" s="436"/>
      <c r="J453" s="436"/>
      <c r="K453" s="436"/>
      <c r="L453" s="436"/>
      <c r="M453" s="437"/>
      <c r="N453" s="437"/>
      <c r="O453" s="437"/>
    </row>
    <row r="454" spans="1:23" ht="15" customHeight="1" x14ac:dyDescent="0.2">
      <c r="A454" s="740" t="s">
        <v>612</v>
      </c>
      <c r="B454" s="741"/>
      <c r="C454" s="440">
        <f>[8]B!C72</f>
        <v>0</v>
      </c>
      <c r="D454" s="441">
        <f>[8]B!E72</f>
        <v>0</v>
      </c>
      <c r="E454" s="443"/>
      <c r="F454" s="436"/>
      <c r="G454" s="436"/>
      <c r="H454" s="436"/>
      <c r="I454" s="436"/>
      <c r="J454" s="436"/>
      <c r="K454" s="436"/>
      <c r="L454" s="436"/>
      <c r="M454" s="437"/>
      <c r="N454" s="437"/>
      <c r="O454" s="437"/>
    </row>
    <row r="455" spans="1:23" ht="15" customHeight="1" x14ac:dyDescent="0.2">
      <c r="A455" s="740" t="s">
        <v>613</v>
      </c>
      <c r="B455" s="741"/>
      <c r="C455" s="444">
        <f>[8]B!C67</f>
        <v>96</v>
      </c>
      <c r="D455" s="441">
        <f>[8]B!E67</f>
        <v>96</v>
      </c>
      <c r="E455" s="215">
        <f>[8]B!AL67</f>
        <v>1630080</v>
      </c>
      <c r="F455" s="436"/>
      <c r="G455" s="436"/>
      <c r="H455" s="436"/>
      <c r="I455" s="436"/>
      <c r="J455" s="436"/>
      <c r="K455" s="436"/>
      <c r="L455" s="436"/>
      <c r="M455" s="437"/>
      <c r="N455" s="437"/>
      <c r="O455" s="437"/>
    </row>
    <row r="456" spans="1:23" ht="15" customHeight="1" x14ac:dyDescent="0.2">
      <c r="A456" s="740" t="s">
        <v>614</v>
      </c>
      <c r="B456" s="741"/>
      <c r="C456" s="440">
        <f>[8]B!C68</f>
        <v>136</v>
      </c>
      <c r="D456" s="441">
        <f>[8]B!E68</f>
        <v>131</v>
      </c>
      <c r="E456" s="215">
        <f>[8]B!AL68</f>
        <v>5109000</v>
      </c>
      <c r="F456" s="436"/>
      <c r="G456" s="436"/>
      <c r="H456" s="436"/>
      <c r="I456" s="436"/>
      <c r="J456" s="436"/>
      <c r="K456" s="436"/>
      <c r="L456" s="436"/>
      <c r="M456" s="437"/>
      <c r="N456" s="437"/>
      <c r="O456" s="437"/>
    </row>
    <row r="457" spans="1:23" ht="15" customHeight="1" x14ac:dyDescent="0.2">
      <c r="A457" s="740" t="s">
        <v>615</v>
      </c>
      <c r="B457" s="741"/>
      <c r="C457" s="440">
        <f>[8]B!C70</f>
        <v>0</v>
      </c>
      <c r="D457" s="441">
        <f>[8]B!E70</f>
        <v>0</v>
      </c>
      <c r="E457" s="215">
        <f>[8]B!AL70</f>
        <v>0</v>
      </c>
      <c r="F457" s="445"/>
      <c r="G457" s="445"/>
      <c r="H457" s="445"/>
      <c r="I457" s="445"/>
      <c r="J457" s="445"/>
      <c r="K457" s="445"/>
      <c r="L457" s="445"/>
      <c r="M457" s="445"/>
      <c r="N457" s="445"/>
      <c r="O457" s="445"/>
    </row>
    <row r="458" spans="1:23" ht="15" customHeight="1" x14ac:dyDescent="0.2">
      <c r="A458" s="740" t="s">
        <v>616</v>
      </c>
      <c r="B458" s="741"/>
      <c r="C458" s="444">
        <f>[8]B!C69</f>
        <v>5315</v>
      </c>
      <c r="D458" s="441">
        <f>[8]B!E69</f>
        <v>5315</v>
      </c>
      <c r="E458" s="215">
        <f>[8]B!AL69</f>
        <v>12011900</v>
      </c>
      <c r="F458" s="446"/>
      <c r="G458" s="446"/>
      <c r="H458" s="446"/>
      <c r="I458" s="446"/>
      <c r="J458" s="446"/>
      <c r="K458" s="446"/>
      <c r="L458" s="446"/>
      <c r="M458" s="446"/>
      <c r="N458" s="446"/>
      <c r="O458" s="446"/>
    </row>
    <row r="459" spans="1:23" ht="15" customHeight="1" x14ac:dyDescent="0.2">
      <c r="A459" s="740" t="s">
        <v>617</v>
      </c>
      <c r="B459" s="741"/>
      <c r="C459" s="440">
        <f>[8]B!C2584</f>
        <v>0</v>
      </c>
      <c r="D459" s="441">
        <f>[8]B!E2584</f>
        <v>0</v>
      </c>
      <c r="E459" s="443"/>
      <c r="F459" s="446"/>
      <c r="G459" s="446"/>
      <c r="H459" s="446"/>
      <c r="I459" s="446"/>
      <c r="J459" s="446"/>
      <c r="K459" s="446"/>
      <c r="L459" s="446"/>
      <c r="M459" s="446"/>
      <c r="N459" s="446"/>
      <c r="O459" s="446"/>
    </row>
    <row r="460" spans="1:23" ht="15" customHeight="1" x14ac:dyDescent="0.15">
      <c r="A460" s="742" t="s">
        <v>618</v>
      </c>
      <c r="B460" s="743"/>
      <c r="C460" s="447">
        <f>SUM(C450:C459)</f>
        <v>5969</v>
      </c>
      <c r="D460" s="448">
        <f>SUM(D450:D459)</f>
        <v>5923</v>
      </c>
      <c r="E460" s="449">
        <f>SUM(E450:E459)</f>
        <v>20054780</v>
      </c>
      <c r="F460" s="446"/>
      <c r="G460" s="446"/>
      <c r="H460" s="446"/>
      <c r="I460" s="446"/>
      <c r="J460" s="446"/>
      <c r="K460" s="446"/>
      <c r="L460" s="446"/>
      <c r="M460" s="446"/>
      <c r="N460" s="446"/>
      <c r="O460" s="446"/>
    </row>
    <row r="461" spans="1:23" s="451" customFormat="1" ht="24.95" customHeight="1" x14ac:dyDescent="0.15">
      <c r="A461" s="434" t="s">
        <v>619</v>
      </c>
      <c r="B461" s="450"/>
      <c r="F461" s="5"/>
      <c r="N461" s="452"/>
      <c r="O461" s="452"/>
      <c r="P461" s="452"/>
      <c r="Q461" s="452"/>
      <c r="R461" s="452"/>
      <c r="S461" s="452"/>
      <c r="T461" s="453"/>
      <c r="U461" s="452"/>
      <c r="V461" s="452"/>
      <c r="W461" s="452"/>
    </row>
    <row r="462" spans="1:23" ht="24.75" customHeight="1" x14ac:dyDescent="0.15">
      <c r="A462" s="727" t="s">
        <v>620</v>
      </c>
      <c r="B462" s="728"/>
      <c r="C462" s="438" t="s">
        <v>0</v>
      </c>
      <c r="N462" s="453"/>
      <c r="O462" s="453"/>
      <c r="P462" s="453"/>
      <c r="Q462" s="453"/>
      <c r="R462" s="453"/>
      <c r="S462" s="453"/>
      <c r="T462" s="453"/>
      <c r="U462" s="453"/>
      <c r="V462" s="453"/>
      <c r="W462" s="453"/>
    </row>
    <row r="463" spans="1:23" ht="14.1" customHeight="1" x14ac:dyDescent="0.15">
      <c r="A463" s="729" t="s">
        <v>621</v>
      </c>
      <c r="B463" s="730"/>
      <c r="C463" s="454">
        <v>6648</v>
      </c>
      <c r="D463" s="344"/>
      <c r="E463" s="236"/>
      <c r="H463" s="450"/>
      <c r="I463" s="450"/>
      <c r="J463" s="450"/>
      <c r="K463" s="450"/>
      <c r="L463" s="450"/>
      <c r="M463" s="450"/>
      <c r="N463" s="455"/>
      <c r="O463" s="455"/>
      <c r="P463" s="452"/>
      <c r="Q463" s="453"/>
      <c r="R463" s="453"/>
      <c r="S463" s="453"/>
      <c r="T463" s="453"/>
      <c r="U463" s="453"/>
      <c r="V463" s="453"/>
      <c r="W463" s="453"/>
    </row>
    <row r="464" spans="1:23" ht="24.95" customHeight="1" x14ac:dyDescent="0.15">
      <c r="A464" s="456" t="s">
        <v>622</v>
      </c>
      <c r="B464" s="457"/>
      <c r="C464" s="458"/>
      <c r="D464" s="395"/>
      <c r="E464" s="395"/>
      <c r="F464" s="395"/>
      <c r="G464" s="436"/>
      <c r="H464" s="436"/>
      <c r="I464" s="436"/>
      <c r="J464" s="436"/>
      <c r="K464" s="436"/>
      <c r="L464" s="436"/>
      <c r="M464" s="436"/>
      <c r="N464" s="446"/>
      <c r="O464" s="446"/>
      <c r="P464" s="453"/>
      <c r="Q464" s="453"/>
      <c r="R464" s="453"/>
      <c r="S464" s="453"/>
      <c r="T464" s="453"/>
      <c r="U464" s="453"/>
      <c r="V464" s="453"/>
      <c r="W464" s="453"/>
    </row>
    <row r="465" spans="1:28" ht="21.75" customHeight="1" x14ac:dyDescent="0.15">
      <c r="A465" s="459"/>
      <c r="B465" s="460"/>
      <c r="C465" s="461" t="s">
        <v>0</v>
      </c>
      <c r="D465" s="395"/>
      <c r="E465" s="395"/>
      <c r="F465" s="395"/>
      <c r="G465" s="436"/>
      <c r="H465" s="436"/>
      <c r="I465" s="436"/>
      <c r="J465" s="436"/>
      <c r="K465" s="436"/>
      <c r="L465" s="436"/>
      <c r="M465" s="436"/>
      <c r="N465" s="436"/>
      <c r="O465" s="462"/>
    </row>
    <row r="466" spans="1:28" ht="15" customHeight="1" x14ac:dyDescent="0.15">
      <c r="A466" s="731" t="s">
        <v>623</v>
      </c>
      <c r="B466" s="419" t="s">
        <v>624</v>
      </c>
      <c r="C466" s="464"/>
      <c r="D466" s="465"/>
      <c r="E466" s="395"/>
      <c r="F466" s="395"/>
      <c r="G466" s="436"/>
      <c r="H466" s="436"/>
      <c r="I466" s="436"/>
      <c r="J466" s="436"/>
      <c r="K466" s="436"/>
      <c r="L466" s="436"/>
      <c r="M466" s="436"/>
      <c r="N466" s="436"/>
      <c r="O466" s="462"/>
    </row>
    <row r="467" spans="1:28" ht="15" customHeight="1" x14ac:dyDescent="0.15">
      <c r="A467" s="731"/>
      <c r="B467" s="425" t="s">
        <v>625</v>
      </c>
      <c r="C467" s="466">
        <v>3356</v>
      </c>
      <c r="D467" s="465"/>
      <c r="E467" s="395"/>
      <c r="F467" s="395"/>
      <c r="G467" s="436"/>
      <c r="H467" s="436"/>
      <c r="I467" s="436"/>
      <c r="J467" s="436"/>
      <c r="K467" s="436"/>
      <c r="L467" s="436"/>
      <c r="M467" s="436"/>
      <c r="N467" s="436"/>
      <c r="O467" s="462"/>
    </row>
    <row r="468" spans="1:28" ht="15" customHeight="1" x14ac:dyDescent="0.15">
      <c r="A468" s="732" t="s">
        <v>626</v>
      </c>
      <c r="B468" s="733"/>
      <c r="C468" s="467">
        <v>17011</v>
      </c>
      <c r="D468" s="465"/>
      <c r="E468" s="395"/>
      <c r="F468" s="395"/>
      <c r="G468" s="436"/>
      <c r="H468" s="436"/>
      <c r="I468" s="436"/>
      <c r="J468" s="436"/>
      <c r="K468" s="436"/>
      <c r="L468" s="436"/>
      <c r="M468" s="436"/>
      <c r="N468" s="436"/>
      <c r="O468" s="462"/>
    </row>
    <row r="469" spans="1:28" s="291" customFormat="1" ht="24.95" customHeight="1" x14ac:dyDescent="0.15">
      <c r="A469" s="323" t="s">
        <v>627</v>
      </c>
      <c r="B469" s="468"/>
      <c r="C469" s="469"/>
      <c r="D469" s="469"/>
    </row>
    <row r="470" spans="1:28" ht="12.75" customHeight="1" x14ac:dyDescent="0.15">
      <c r="A470" s="734" t="s">
        <v>628</v>
      </c>
      <c r="B470" s="735"/>
      <c r="C470" s="738" t="s">
        <v>104</v>
      </c>
      <c r="D470" s="714" t="s">
        <v>629</v>
      </c>
      <c r="E470" s="715"/>
      <c r="F470" s="715"/>
      <c r="G470" s="715"/>
      <c r="H470" s="715"/>
      <c r="I470" s="716"/>
      <c r="J470" s="717" t="s">
        <v>504</v>
      </c>
    </row>
    <row r="471" spans="1:28" ht="22.5" customHeight="1" x14ac:dyDescent="0.15">
      <c r="A471" s="736"/>
      <c r="B471" s="737"/>
      <c r="C471" s="739"/>
      <c r="D471" s="470" t="s">
        <v>630</v>
      </c>
      <c r="E471" s="471" t="s">
        <v>631</v>
      </c>
      <c r="F471" s="472" t="s">
        <v>632</v>
      </c>
      <c r="G471" s="472" t="s">
        <v>633</v>
      </c>
      <c r="H471" s="472" t="s">
        <v>634</v>
      </c>
      <c r="I471" s="473" t="s">
        <v>635</v>
      </c>
      <c r="J471" s="718"/>
    </row>
    <row r="472" spans="1:28" ht="15" customHeight="1" x14ac:dyDescent="0.15">
      <c r="A472" s="719" t="s">
        <v>636</v>
      </c>
      <c r="B472" s="720"/>
      <c r="C472" s="474">
        <f>SUM(D472:I472)</f>
        <v>0</v>
      </c>
      <c r="D472" s="475"/>
      <c r="E472" s="476"/>
      <c r="F472" s="476"/>
      <c r="G472" s="476"/>
      <c r="H472" s="476"/>
      <c r="I472" s="477"/>
      <c r="J472" s="478"/>
      <c r="K472" s="308" t="str">
        <f>AA472</f>
        <v/>
      </c>
      <c r="L472" s="436"/>
      <c r="M472" s="436"/>
      <c r="N472" s="436"/>
      <c r="O472" s="436"/>
      <c r="P472" s="437"/>
      <c r="Q472" s="437"/>
      <c r="R472" s="437"/>
      <c r="AA472" s="377" t="str">
        <f>IF(J472&gt;C472,"Error: Las actividades totales son menores que las realizadas en beneficiarios","")</f>
        <v/>
      </c>
      <c r="AB472" s="377">
        <f>IF(J472&gt;C472,1,0)</f>
        <v>0</v>
      </c>
    </row>
    <row r="473" spans="1:28" ht="15" customHeight="1" x14ac:dyDescent="0.15">
      <c r="A473" s="721" t="s">
        <v>637</v>
      </c>
      <c r="B473" s="722"/>
      <c r="C473" s="441">
        <f>SUM(D473:I473)</f>
        <v>0</v>
      </c>
      <c r="D473" s="479"/>
      <c r="E473" s="480"/>
      <c r="F473" s="480"/>
      <c r="G473" s="480"/>
      <c r="H473" s="480"/>
      <c r="I473" s="481"/>
      <c r="J473" s="482"/>
      <c r="K473" s="308" t="str">
        <f>AA473</f>
        <v/>
      </c>
      <c r="AA473" s="377" t="str">
        <f>IF(J473&gt;C473,"Error: Las actividades totales son menores que las realizadas en beneficiarios","")</f>
        <v/>
      </c>
      <c r="AB473" s="377">
        <f>IF(J473&gt;C473,1,0)</f>
        <v>0</v>
      </c>
    </row>
    <row r="474" spans="1:28" ht="15" customHeight="1" x14ac:dyDescent="0.15">
      <c r="A474" s="723" t="s">
        <v>638</v>
      </c>
      <c r="B474" s="724"/>
      <c r="C474" s="483">
        <f>SUM(D474:E474)</f>
        <v>0</v>
      </c>
      <c r="D474" s="484"/>
      <c r="E474" s="485"/>
      <c r="F474" s="486"/>
      <c r="G474" s="486"/>
      <c r="H474" s="486"/>
      <c r="I474" s="487"/>
      <c r="J474" s="488"/>
      <c r="K474" s="308" t="str">
        <f>AA474</f>
        <v/>
      </c>
      <c r="AA474" s="377" t="str">
        <f>IF(J474&gt;C474,"Error: Las actividades totales son menores que las realizadas en beneficiarios","")</f>
        <v/>
      </c>
      <c r="AB474" s="377">
        <f>IF(J474&gt;C474,1,0)</f>
        <v>0</v>
      </c>
    </row>
    <row r="475" spans="1:28" ht="24.95" customHeight="1" x14ac:dyDescent="0.15">
      <c r="A475" s="323" t="s">
        <v>639</v>
      </c>
      <c r="B475" s="489"/>
      <c r="C475" s="490"/>
      <c r="D475" s="490"/>
      <c r="E475" s="490"/>
      <c r="F475" s="490"/>
      <c r="G475" s="490"/>
      <c r="H475" s="490"/>
      <c r="I475" s="490"/>
      <c r="J475" s="490"/>
      <c r="K475" s="490"/>
    </row>
    <row r="476" spans="1:28" ht="39.950000000000003" customHeight="1" x14ac:dyDescent="0.15">
      <c r="A476" s="725" t="s">
        <v>640</v>
      </c>
      <c r="B476" s="726"/>
      <c r="C476" s="491" t="s">
        <v>0</v>
      </c>
      <c r="D476" s="277" t="s">
        <v>641</v>
      </c>
      <c r="E476" s="492" t="s">
        <v>642</v>
      </c>
      <c r="F476" s="368"/>
      <c r="G476" s="368"/>
      <c r="H476" s="368"/>
      <c r="L476" s="5" t="s">
        <v>643</v>
      </c>
    </row>
    <row r="477" spans="1:28" ht="15" customHeight="1" x14ac:dyDescent="0.15">
      <c r="A477" s="701" t="s">
        <v>644</v>
      </c>
      <c r="B477" s="493" t="s">
        <v>645</v>
      </c>
      <c r="C477" s="494">
        <v>201</v>
      </c>
      <c r="D477" s="495">
        <v>197</v>
      </c>
      <c r="E477" s="495"/>
      <c r="F477" s="236" t="str">
        <f>AA477</f>
        <v/>
      </c>
      <c r="G477" s="368"/>
      <c r="H477" s="368"/>
      <c r="AA477" s="377" t="str">
        <f>IF(D477&gt;C477,"Error: Las actividades totales son menores que las realizadas en beneficiarios","")</f>
        <v/>
      </c>
      <c r="AB477" s="377">
        <f>IF(D477&gt;C477,1,0)</f>
        <v>0</v>
      </c>
    </row>
    <row r="478" spans="1:28" ht="15" customHeight="1" x14ac:dyDescent="0.15">
      <c r="A478" s="702"/>
      <c r="B478" s="496" t="s">
        <v>646</v>
      </c>
      <c r="C478" s="497"/>
      <c r="D478" s="498"/>
      <c r="E478" s="498"/>
      <c r="F478" s="236" t="str">
        <f>AA478</f>
        <v/>
      </c>
      <c r="G478" s="368"/>
      <c r="H478" s="368"/>
      <c r="AA478" s="377" t="str">
        <f>IF(D478&gt;C478,"Error: Las actividades totales son menores que las realizadas en beneficiarios","")</f>
        <v/>
      </c>
      <c r="AB478" s="377">
        <f>IF(D478&gt;C478,1,0)</f>
        <v>0</v>
      </c>
    </row>
    <row r="479" spans="1:28" ht="15" customHeight="1" x14ac:dyDescent="0.15">
      <c r="A479" s="703"/>
      <c r="B479" s="499" t="s">
        <v>647</v>
      </c>
      <c r="C479" s="500"/>
      <c r="D479" s="501"/>
      <c r="E479" s="501"/>
      <c r="F479" s="236" t="str">
        <f>AA479</f>
        <v/>
      </c>
      <c r="G479" s="368"/>
      <c r="H479" s="368"/>
      <c r="AA479" s="377" t="str">
        <f>IF(D479&gt;C479,"Error: Las actividades totales son menores que las realizadas en beneficiarios","")</f>
        <v/>
      </c>
      <c r="AB479" s="377">
        <f>IF(D479&gt;C479,1,0)</f>
        <v>0</v>
      </c>
    </row>
    <row r="480" spans="1:28" ht="24.95" customHeight="1" x14ac:dyDescent="0.15">
      <c r="A480" s="502" t="s">
        <v>648</v>
      </c>
      <c r="B480" s="503"/>
      <c r="C480" s="504"/>
      <c r="D480" s="505"/>
      <c r="E480" s="505"/>
    </row>
    <row r="481" spans="1:13" ht="18.75" customHeight="1" x14ac:dyDescent="0.15">
      <c r="A481" s="704" t="s">
        <v>649</v>
      </c>
      <c r="B481" s="705"/>
      <c r="C481" s="506" t="s">
        <v>104</v>
      </c>
    </row>
    <row r="482" spans="1:13" ht="15" customHeight="1" x14ac:dyDescent="0.15">
      <c r="A482" s="706" t="s">
        <v>650</v>
      </c>
      <c r="B482" s="707"/>
      <c r="C482" s="507">
        <f>[8]B!C2937</f>
        <v>0</v>
      </c>
    </row>
    <row r="483" spans="1:13" ht="15" customHeight="1" x14ac:dyDescent="0.15">
      <c r="A483" s="708" t="s">
        <v>651</v>
      </c>
      <c r="B483" s="709"/>
      <c r="C483" s="508">
        <f>[8]B!C2938</f>
        <v>0</v>
      </c>
    </row>
    <row r="485" spans="1:13" ht="23.25" customHeight="1" x14ac:dyDescent="0.2">
      <c r="A485" s="509" t="s">
        <v>652</v>
      </c>
      <c r="B485" s="510"/>
      <c r="C485" s="511"/>
      <c r="D485" s="511"/>
    </row>
    <row r="486" spans="1:13" ht="23.25" customHeight="1" x14ac:dyDescent="0.15">
      <c r="A486" s="710" t="s">
        <v>653</v>
      </c>
      <c r="B486" s="711"/>
      <c r="C486" s="512" t="s">
        <v>654</v>
      </c>
      <c r="D486" s="512" t="s">
        <v>655</v>
      </c>
    </row>
    <row r="487" spans="1:13" ht="12.75" customHeight="1" x14ac:dyDescent="0.15">
      <c r="A487" s="712" t="s">
        <v>656</v>
      </c>
      <c r="B487" s="713"/>
      <c r="C487" s="464">
        <v>3</v>
      </c>
      <c r="D487" s="464">
        <v>7</v>
      </c>
    </row>
    <row r="488" spans="1:13" ht="12.75" customHeight="1" x14ac:dyDescent="0.15">
      <c r="A488" s="697" t="s">
        <v>657</v>
      </c>
      <c r="B488" s="698"/>
      <c r="C488" s="513">
        <v>1</v>
      </c>
      <c r="D488" s="513">
        <v>7</v>
      </c>
    </row>
    <row r="489" spans="1:13" ht="12.75" customHeight="1" x14ac:dyDescent="0.15">
      <c r="A489" s="697" t="s">
        <v>658</v>
      </c>
      <c r="B489" s="698"/>
      <c r="C489" s="513"/>
      <c r="D489" s="513"/>
    </row>
    <row r="490" spans="1:13" ht="12.75" customHeight="1" x14ac:dyDescent="0.15">
      <c r="A490" s="697" t="s">
        <v>659</v>
      </c>
      <c r="B490" s="698"/>
      <c r="C490" s="513"/>
      <c r="D490" s="513"/>
    </row>
    <row r="491" spans="1:13" ht="12.75" customHeight="1" x14ac:dyDescent="0.15">
      <c r="A491" s="697" t="s">
        <v>660</v>
      </c>
      <c r="B491" s="698"/>
      <c r="C491" s="513"/>
      <c r="D491" s="513">
        <v>10</v>
      </c>
    </row>
    <row r="492" spans="1:13" ht="12.75" customHeight="1" x14ac:dyDescent="0.15">
      <c r="A492" s="697" t="s">
        <v>661</v>
      </c>
      <c r="B492" s="698"/>
      <c r="C492" s="514">
        <v>2</v>
      </c>
      <c r="D492" s="513">
        <v>7</v>
      </c>
    </row>
    <row r="493" spans="1:13" ht="12.75" customHeight="1" x14ac:dyDescent="0.15">
      <c r="A493" s="699" t="s">
        <v>662</v>
      </c>
      <c r="B493" s="700"/>
      <c r="C493" s="466">
        <v>9</v>
      </c>
      <c r="D493" s="466">
        <v>235</v>
      </c>
    </row>
    <row r="495" spans="1:13" ht="12.75" x14ac:dyDescent="0.2">
      <c r="A495" s="509" t="s">
        <v>663</v>
      </c>
      <c r="B495" s="515"/>
    </row>
    <row r="496" spans="1:13" ht="50.25" customHeight="1" x14ac:dyDescent="0.15">
      <c r="A496" s="688" t="s">
        <v>572</v>
      </c>
      <c r="B496" s="689"/>
      <c r="C496" s="692" t="s">
        <v>0</v>
      </c>
      <c r="D496" s="692" t="s">
        <v>573</v>
      </c>
      <c r="E496" s="694" t="s">
        <v>664</v>
      </c>
      <c r="F496" s="695"/>
      <c r="G496" s="694" t="s">
        <v>665</v>
      </c>
      <c r="H496" s="696"/>
      <c r="I496" s="695"/>
      <c r="J496" s="352" t="s">
        <v>576</v>
      </c>
      <c r="K496" s="352" t="s">
        <v>577</v>
      </c>
      <c r="L496" s="352" t="s">
        <v>578</v>
      </c>
      <c r="M496" s="369" t="s">
        <v>578</v>
      </c>
    </row>
    <row r="497" spans="1:13" ht="54.75" customHeight="1" x14ac:dyDescent="0.15">
      <c r="A497" s="690"/>
      <c r="B497" s="691"/>
      <c r="C497" s="693"/>
      <c r="D497" s="693"/>
      <c r="E497" s="516" t="s">
        <v>666</v>
      </c>
      <c r="F497" s="516" t="s">
        <v>667</v>
      </c>
      <c r="G497" s="517" t="s">
        <v>668</v>
      </c>
      <c r="H497" s="517" t="s">
        <v>669</v>
      </c>
      <c r="I497" s="518" t="s">
        <v>670</v>
      </c>
      <c r="J497" s="516" t="s">
        <v>666</v>
      </c>
      <c r="K497" s="516" t="s">
        <v>667</v>
      </c>
      <c r="L497" s="516" t="s">
        <v>666</v>
      </c>
      <c r="M497" s="516" t="s">
        <v>667</v>
      </c>
    </row>
    <row r="498" spans="1:13" ht="15" customHeight="1" x14ac:dyDescent="0.15">
      <c r="A498" s="686" t="s">
        <v>195</v>
      </c>
      <c r="B498" s="687" t="s">
        <v>195</v>
      </c>
      <c r="C498" s="519">
        <f>SUM(E498:F498)</f>
        <v>0</v>
      </c>
      <c r="D498" s="520"/>
      <c r="E498" s="520"/>
      <c r="F498" s="520"/>
      <c r="G498" s="520"/>
      <c r="H498" s="520"/>
      <c r="I498" s="520"/>
      <c r="J498" s="520"/>
      <c r="K498" s="520"/>
      <c r="L498" s="520"/>
      <c r="M498" s="520"/>
    </row>
    <row r="499" spans="1:13" ht="15" customHeight="1" x14ac:dyDescent="0.15">
      <c r="A499" s="686" t="s">
        <v>197</v>
      </c>
      <c r="B499" s="687" t="s">
        <v>197</v>
      </c>
      <c r="C499" s="519">
        <f>SUM(E499:F499)</f>
        <v>0</v>
      </c>
      <c r="D499" s="520"/>
      <c r="E499" s="520"/>
      <c r="F499" s="520"/>
      <c r="G499" s="520"/>
      <c r="H499" s="520"/>
      <c r="I499" s="520"/>
      <c r="J499" s="520"/>
      <c r="K499" s="520"/>
      <c r="L499" s="520"/>
      <c r="M499" s="520"/>
    </row>
    <row r="500" spans="1:13" ht="15" customHeight="1" x14ac:dyDescent="0.15">
      <c r="A500" s="686" t="s">
        <v>201</v>
      </c>
      <c r="B500" s="687"/>
      <c r="C500" s="519">
        <f>SUM(E500:F500)</f>
        <v>0</v>
      </c>
      <c r="D500" s="520"/>
      <c r="E500" s="520"/>
      <c r="F500" s="520"/>
      <c r="G500" s="520"/>
      <c r="H500" s="520"/>
      <c r="I500" s="520"/>
      <c r="J500" s="520"/>
      <c r="K500" s="520"/>
      <c r="L500" s="520"/>
      <c r="M500" s="520"/>
    </row>
    <row r="501" spans="1:13" ht="15" customHeight="1" x14ac:dyDescent="0.15">
      <c r="A501" s="686" t="s">
        <v>207</v>
      </c>
      <c r="B501" s="687"/>
      <c r="C501" s="519">
        <f>SUM(E501:F501)</f>
        <v>0</v>
      </c>
      <c r="D501" s="520"/>
      <c r="E501" s="520"/>
      <c r="F501" s="520"/>
      <c r="G501" s="520"/>
      <c r="H501" s="520"/>
      <c r="I501" s="520"/>
      <c r="J501" s="520"/>
      <c r="K501" s="520"/>
      <c r="L501" s="520"/>
      <c r="M501" s="520"/>
    </row>
    <row r="502" spans="1:13" ht="15" customHeight="1" x14ac:dyDescent="0.15">
      <c r="A502" s="686" t="s">
        <v>227</v>
      </c>
      <c r="B502" s="687"/>
      <c r="C502" s="519">
        <f>SUM(E502:F502)</f>
        <v>0</v>
      </c>
      <c r="D502" s="520"/>
      <c r="E502" s="520"/>
      <c r="F502" s="520"/>
      <c r="G502" s="520"/>
      <c r="H502" s="520"/>
      <c r="I502" s="520"/>
      <c r="J502" s="520"/>
      <c r="K502" s="520"/>
      <c r="L502" s="520"/>
      <c r="M502" s="520"/>
    </row>
    <row r="503" spans="1:13" ht="15" customHeight="1" x14ac:dyDescent="0.15">
      <c r="A503" s="521"/>
      <c r="B503" s="522" t="s">
        <v>671</v>
      </c>
      <c r="C503" s="519">
        <f t="shared" ref="C503:I503" si="21">SUM(C498:C502)</f>
        <v>0</v>
      </c>
      <c r="D503" s="519">
        <f t="shared" si="21"/>
        <v>0</v>
      </c>
      <c r="E503" s="519">
        <f t="shared" si="21"/>
        <v>0</v>
      </c>
      <c r="F503" s="519">
        <f t="shared" si="21"/>
        <v>0</v>
      </c>
      <c r="G503" s="519">
        <f t="shared" si="21"/>
        <v>0</v>
      </c>
      <c r="H503" s="519">
        <f t="shared" si="21"/>
        <v>0</v>
      </c>
      <c r="I503" s="519">
        <f t="shared" si="21"/>
        <v>0</v>
      </c>
      <c r="J503" s="519">
        <f>SUM(J498:J502)</f>
        <v>0</v>
      </c>
      <c r="K503" s="519">
        <f t="shared" ref="K503" si="22">SUM(K498:K502)</f>
        <v>0</v>
      </c>
      <c r="L503" s="519">
        <f>SUM(L498:L502)</f>
        <v>0</v>
      </c>
      <c r="M503" s="519">
        <f t="shared" ref="M503" si="23">SUM(M498:M502)</f>
        <v>0</v>
      </c>
    </row>
    <row r="504" spans="1:13" ht="24" customHeight="1" x14ac:dyDescent="0.15">
      <c r="A504" s="676" t="s">
        <v>672</v>
      </c>
      <c r="B504" s="677"/>
      <c r="C504" s="519">
        <f>SUM(E504:F504)</f>
        <v>0</v>
      </c>
      <c r="D504" s="520"/>
      <c r="E504" s="520"/>
      <c r="F504" s="520"/>
      <c r="G504" s="520"/>
      <c r="H504" s="520"/>
      <c r="I504" s="520"/>
      <c r="J504" s="520"/>
      <c r="K504" s="520"/>
      <c r="L504" s="520"/>
      <c r="M504" s="520"/>
    </row>
    <row r="505" spans="1:13" ht="15" customHeight="1" x14ac:dyDescent="0.15">
      <c r="A505" s="676" t="s">
        <v>673</v>
      </c>
      <c r="B505" s="677"/>
      <c r="C505" s="519">
        <f>SUM(E505:F505)</f>
        <v>0</v>
      </c>
      <c r="D505" s="520"/>
      <c r="E505" s="520"/>
      <c r="F505" s="520"/>
      <c r="G505" s="520"/>
      <c r="H505" s="520"/>
      <c r="I505" s="520"/>
      <c r="J505" s="520"/>
      <c r="K505" s="520"/>
      <c r="L505" s="520"/>
      <c r="M505" s="520"/>
    </row>
    <row r="506" spans="1:13" ht="15" customHeight="1" x14ac:dyDescent="0.15">
      <c r="A506" s="676" t="s">
        <v>674</v>
      </c>
      <c r="B506" s="677"/>
      <c r="C506" s="519">
        <f>SUM(E506:F506)</f>
        <v>0</v>
      </c>
      <c r="D506" s="520"/>
      <c r="E506" s="520"/>
      <c r="F506" s="520"/>
      <c r="G506" s="520"/>
      <c r="H506" s="520"/>
      <c r="I506" s="520"/>
      <c r="J506" s="520"/>
      <c r="K506" s="520"/>
      <c r="L506" s="520"/>
      <c r="M506" s="520"/>
    </row>
    <row r="507" spans="1:13" ht="15" customHeight="1" x14ac:dyDescent="0.15">
      <c r="A507" s="676" t="s">
        <v>675</v>
      </c>
      <c r="B507" s="677"/>
      <c r="C507" s="519">
        <f>SUM(E507:F507)</f>
        <v>0</v>
      </c>
      <c r="D507" s="520"/>
      <c r="E507" s="520"/>
      <c r="F507" s="520"/>
      <c r="G507" s="520"/>
      <c r="H507" s="520"/>
      <c r="I507" s="520"/>
      <c r="J507" s="520"/>
      <c r="K507" s="520"/>
      <c r="L507" s="520"/>
      <c r="M507" s="520"/>
    </row>
    <row r="508" spans="1:13" ht="15" customHeight="1" x14ac:dyDescent="0.15">
      <c r="A508" s="684" t="s">
        <v>676</v>
      </c>
      <c r="B508" s="685"/>
      <c r="C508" s="519">
        <f t="shared" ref="C508:M508" si="24">SUM(C504:C507)</f>
        <v>0</v>
      </c>
      <c r="D508" s="519">
        <f t="shared" si="24"/>
        <v>0</v>
      </c>
      <c r="E508" s="519">
        <f t="shared" si="24"/>
        <v>0</v>
      </c>
      <c r="F508" s="519">
        <f t="shared" si="24"/>
        <v>0</v>
      </c>
      <c r="G508" s="519">
        <f t="shared" si="24"/>
        <v>0</v>
      </c>
      <c r="H508" s="519">
        <f t="shared" si="24"/>
        <v>0</v>
      </c>
      <c r="I508" s="519">
        <f t="shared" si="24"/>
        <v>0</v>
      </c>
      <c r="J508" s="519">
        <f t="shared" si="24"/>
        <v>0</v>
      </c>
      <c r="K508" s="519">
        <f t="shared" si="24"/>
        <v>0</v>
      </c>
      <c r="L508" s="519">
        <f t="shared" si="24"/>
        <v>0</v>
      </c>
      <c r="M508" s="519">
        <f t="shared" si="24"/>
        <v>0</v>
      </c>
    </row>
    <row r="509" spans="1:13" ht="15" customHeight="1" x14ac:dyDescent="0.15">
      <c r="A509" s="676" t="s">
        <v>677</v>
      </c>
      <c r="B509" s="677"/>
      <c r="C509" s="519">
        <f t="shared" ref="C509" si="25">SUM(E509:F509)</f>
        <v>0</v>
      </c>
      <c r="D509" s="520"/>
      <c r="E509" s="520"/>
      <c r="F509" s="520"/>
      <c r="G509" s="520"/>
      <c r="H509" s="520"/>
      <c r="I509" s="520"/>
      <c r="J509" s="520"/>
      <c r="K509" s="520"/>
      <c r="L509" s="520"/>
      <c r="M509" s="520"/>
    </row>
    <row r="510" spans="1:13" ht="15" customHeight="1" x14ac:dyDescent="0.15">
      <c r="A510" s="676" t="s">
        <v>678</v>
      </c>
      <c r="B510" s="677"/>
      <c r="C510" s="519">
        <f>SUM(E510:F510)</f>
        <v>0</v>
      </c>
      <c r="D510" s="520"/>
      <c r="E510" s="520"/>
      <c r="F510" s="520"/>
      <c r="G510" s="520"/>
      <c r="H510" s="520"/>
      <c r="I510" s="520"/>
      <c r="J510" s="520"/>
      <c r="K510" s="520"/>
      <c r="L510" s="520"/>
      <c r="M510" s="520"/>
    </row>
    <row r="511" spans="1:13" ht="15" customHeight="1" x14ac:dyDescent="0.15">
      <c r="A511" s="676" t="s">
        <v>679</v>
      </c>
      <c r="B511" s="677"/>
      <c r="C511" s="519">
        <f>SUM(E511:F511)</f>
        <v>0</v>
      </c>
      <c r="D511" s="520"/>
      <c r="E511" s="520"/>
      <c r="F511" s="520"/>
      <c r="G511" s="520"/>
      <c r="H511" s="520"/>
      <c r="I511" s="520"/>
      <c r="J511" s="520"/>
      <c r="K511" s="520"/>
      <c r="L511" s="520"/>
      <c r="M511" s="520"/>
    </row>
    <row r="512" spans="1:13" ht="15" customHeight="1" x14ac:dyDescent="0.15">
      <c r="A512" s="521"/>
      <c r="B512" s="524" t="s">
        <v>680</v>
      </c>
      <c r="C512" s="519">
        <f t="shared" ref="C512:M512" si="26">SUM(C509:C511)</f>
        <v>0</v>
      </c>
      <c r="D512" s="519">
        <f t="shared" si="26"/>
        <v>0</v>
      </c>
      <c r="E512" s="519">
        <f t="shared" si="26"/>
        <v>0</v>
      </c>
      <c r="F512" s="519">
        <f t="shared" si="26"/>
        <v>0</v>
      </c>
      <c r="G512" s="519">
        <f t="shared" si="26"/>
        <v>0</v>
      </c>
      <c r="H512" s="519">
        <f t="shared" si="26"/>
        <v>0</v>
      </c>
      <c r="I512" s="519">
        <f t="shared" si="26"/>
        <v>0</v>
      </c>
      <c r="J512" s="519">
        <f t="shared" si="26"/>
        <v>0</v>
      </c>
      <c r="K512" s="519">
        <f t="shared" si="26"/>
        <v>0</v>
      </c>
      <c r="L512" s="519">
        <f t="shared" si="26"/>
        <v>0</v>
      </c>
      <c r="M512" s="519">
        <f t="shared" si="26"/>
        <v>0</v>
      </c>
    </row>
    <row r="513" spans="1:13" ht="15" customHeight="1" x14ac:dyDescent="0.15">
      <c r="A513" s="676" t="s">
        <v>681</v>
      </c>
      <c r="B513" s="677"/>
      <c r="C513" s="519">
        <f>SUM(E513:F513)</f>
        <v>0</v>
      </c>
      <c r="D513" s="520"/>
      <c r="E513" s="520"/>
      <c r="F513" s="520"/>
      <c r="G513" s="520"/>
      <c r="H513" s="520"/>
      <c r="I513" s="520"/>
      <c r="J513" s="520"/>
      <c r="K513" s="520"/>
      <c r="L513" s="520"/>
      <c r="M513" s="520"/>
    </row>
    <row r="514" spans="1:13" ht="15" customHeight="1" x14ac:dyDescent="0.15">
      <c r="A514" s="678" t="s">
        <v>682</v>
      </c>
      <c r="B514" s="679"/>
      <c r="C514" s="519">
        <f>SUM(E514:F514)</f>
        <v>0</v>
      </c>
      <c r="D514" s="520"/>
      <c r="E514" s="520"/>
      <c r="F514" s="520"/>
      <c r="G514" s="520"/>
      <c r="H514" s="520"/>
      <c r="I514" s="520"/>
      <c r="J514" s="520"/>
      <c r="K514" s="520"/>
      <c r="L514" s="520"/>
      <c r="M514" s="520"/>
    </row>
    <row r="515" spans="1:13" ht="15" customHeight="1" x14ac:dyDescent="0.15">
      <c r="A515" s="676" t="s">
        <v>683</v>
      </c>
      <c r="B515" s="677"/>
      <c r="C515" s="519">
        <f>SUM(E515:F515)</f>
        <v>0</v>
      </c>
      <c r="D515" s="520"/>
      <c r="E515" s="520"/>
      <c r="F515" s="520"/>
      <c r="G515" s="520"/>
      <c r="H515" s="520"/>
      <c r="I515" s="520"/>
      <c r="J515" s="520"/>
      <c r="K515" s="520"/>
      <c r="L515" s="520"/>
      <c r="M515" s="520"/>
    </row>
    <row r="516" spans="1:13" ht="15" customHeight="1" x14ac:dyDescent="0.15">
      <c r="A516" s="521"/>
      <c r="B516" s="524" t="s">
        <v>684</v>
      </c>
      <c r="C516" s="519">
        <f>SUM(C513:C515)</f>
        <v>0</v>
      </c>
      <c r="D516" s="519">
        <f t="shared" ref="D516:F516" si="27">SUM(D513:D515)</f>
        <v>0</v>
      </c>
      <c r="E516" s="519">
        <f t="shared" si="27"/>
        <v>0</v>
      </c>
      <c r="F516" s="519">
        <f t="shared" si="27"/>
        <v>0</v>
      </c>
      <c r="G516" s="519">
        <f>SUM(G513:G515)</f>
        <v>0</v>
      </c>
      <c r="H516" s="519">
        <f>SUM(H513:H515)</f>
        <v>0</v>
      </c>
      <c r="I516" s="519">
        <f>SUM(I513:I515)</f>
        <v>0</v>
      </c>
      <c r="J516" s="519">
        <f t="shared" ref="J516:M516" si="28">SUM(J513:J515)</f>
        <v>0</v>
      </c>
      <c r="K516" s="519">
        <f t="shared" si="28"/>
        <v>0</v>
      </c>
      <c r="L516" s="519">
        <f t="shared" si="28"/>
        <v>0</v>
      </c>
      <c r="M516" s="519">
        <f t="shared" si="28"/>
        <v>0</v>
      </c>
    </row>
    <row r="517" spans="1:13" ht="15" customHeight="1" x14ac:dyDescent="0.15">
      <c r="A517" s="682" t="s">
        <v>685</v>
      </c>
      <c r="B517" s="683" t="s">
        <v>46</v>
      </c>
      <c r="C517" s="519">
        <f t="shared" ref="C517:C524" si="29">SUM(E517:F517)</f>
        <v>0</v>
      </c>
      <c r="D517" s="520"/>
      <c r="E517" s="520"/>
      <c r="F517" s="520"/>
      <c r="G517" s="520"/>
      <c r="H517" s="520"/>
      <c r="I517" s="520"/>
      <c r="J517" s="520"/>
      <c r="K517" s="520"/>
      <c r="L517" s="520"/>
      <c r="M517" s="520"/>
    </row>
    <row r="518" spans="1:13" ht="15" customHeight="1" x14ac:dyDescent="0.15">
      <c r="A518" s="682" t="s">
        <v>686</v>
      </c>
      <c r="B518" s="683" t="s">
        <v>686</v>
      </c>
      <c r="C518" s="519">
        <f t="shared" si="29"/>
        <v>0</v>
      </c>
      <c r="D518" s="520"/>
      <c r="E518" s="520"/>
      <c r="F518" s="520"/>
      <c r="G518" s="520"/>
      <c r="H518" s="520"/>
      <c r="I518" s="520"/>
      <c r="J518" s="520"/>
      <c r="K518" s="520"/>
      <c r="L518" s="520"/>
      <c r="M518" s="520"/>
    </row>
    <row r="519" spans="1:13" ht="15" customHeight="1" x14ac:dyDescent="0.15">
      <c r="A519" s="682" t="s">
        <v>687</v>
      </c>
      <c r="B519" s="683" t="s">
        <v>687</v>
      </c>
      <c r="C519" s="519">
        <f t="shared" si="29"/>
        <v>0</v>
      </c>
      <c r="D519" s="520"/>
      <c r="E519" s="520"/>
      <c r="F519" s="520"/>
      <c r="G519" s="520"/>
      <c r="H519" s="520"/>
      <c r="I519" s="520"/>
      <c r="J519" s="520"/>
      <c r="K519" s="520"/>
      <c r="L519" s="520"/>
      <c r="M519" s="520"/>
    </row>
    <row r="520" spans="1:13" ht="15" customHeight="1" x14ac:dyDescent="0.15">
      <c r="A520" s="680" t="s">
        <v>49</v>
      </c>
      <c r="B520" s="681"/>
      <c r="C520" s="519">
        <f t="shared" si="29"/>
        <v>0</v>
      </c>
      <c r="D520" s="520"/>
      <c r="E520" s="520"/>
      <c r="F520" s="520"/>
      <c r="G520" s="520"/>
      <c r="H520" s="520"/>
      <c r="I520" s="520"/>
      <c r="J520" s="520"/>
      <c r="K520" s="520"/>
      <c r="L520" s="520"/>
      <c r="M520" s="520"/>
    </row>
    <row r="521" spans="1:13" ht="15" customHeight="1" x14ac:dyDescent="0.15">
      <c r="A521" s="680" t="s">
        <v>89</v>
      </c>
      <c r="B521" s="681" t="s">
        <v>89</v>
      </c>
      <c r="C521" s="519">
        <f t="shared" si="29"/>
        <v>0</v>
      </c>
      <c r="D521" s="520"/>
      <c r="E521" s="520"/>
      <c r="F521" s="520"/>
      <c r="G521" s="520"/>
      <c r="H521" s="520"/>
      <c r="I521" s="520"/>
      <c r="J521" s="520"/>
      <c r="K521" s="520"/>
      <c r="L521" s="520"/>
      <c r="M521" s="520"/>
    </row>
    <row r="522" spans="1:13" ht="15" customHeight="1" x14ac:dyDescent="0.15">
      <c r="A522" s="676" t="s">
        <v>71</v>
      </c>
      <c r="B522" s="677"/>
      <c r="C522" s="519">
        <f t="shared" si="29"/>
        <v>0</v>
      </c>
      <c r="D522" s="520"/>
      <c r="E522" s="520"/>
      <c r="F522" s="520"/>
      <c r="G522" s="520"/>
      <c r="H522" s="520"/>
      <c r="I522" s="520"/>
      <c r="J522" s="520"/>
      <c r="K522" s="520"/>
      <c r="L522" s="520"/>
      <c r="M522" s="520"/>
    </row>
    <row r="523" spans="1:13" ht="24" customHeight="1" x14ac:dyDescent="0.15">
      <c r="A523" s="680" t="s">
        <v>688</v>
      </c>
      <c r="B523" s="681" t="s">
        <v>688</v>
      </c>
      <c r="C523" s="519">
        <f t="shared" si="29"/>
        <v>0</v>
      </c>
      <c r="D523" s="520"/>
      <c r="E523" s="520"/>
      <c r="F523" s="520"/>
      <c r="G523" s="520"/>
      <c r="H523" s="520"/>
      <c r="I523" s="520"/>
      <c r="J523" s="520"/>
      <c r="K523" s="520"/>
      <c r="L523" s="520"/>
      <c r="M523" s="520"/>
    </row>
    <row r="524" spans="1:13" ht="15" customHeight="1" x14ac:dyDescent="0.15">
      <c r="A524" s="680" t="s">
        <v>67</v>
      </c>
      <c r="B524" s="681" t="s">
        <v>67</v>
      </c>
      <c r="C524" s="519">
        <f t="shared" si="29"/>
        <v>0</v>
      </c>
      <c r="D524" s="520"/>
      <c r="E524" s="520"/>
      <c r="F524" s="520"/>
      <c r="G524" s="520"/>
      <c r="H524" s="520"/>
      <c r="I524" s="520"/>
      <c r="J524" s="520"/>
      <c r="K524" s="520"/>
      <c r="L524" s="520"/>
      <c r="M524" s="520"/>
    </row>
    <row r="525" spans="1:13" ht="15" customHeight="1" x14ac:dyDescent="0.15">
      <c r="A525" s="525"/>
      <c r="B525" s="524" t="s">
        <v>689</v>
      </c>
      <c r="C525" s="519">
        <f>SUM(C517:C524)</f>
        <v>0</v>
      </c>
      <c r="D525" s="519">
        <f>SUM(D517:D524)</f>
        <v>0</v>
      </c>
      <c r="E525" s="519">
        <f t="shared" ref="E525:M525" si="30">SUM(E517:E524)</f>
        <v>0</v>
      </c>
      <c r="F525" s="519">
        <f t="shared" si="30"/>
        <v>0</v>
      </c>
      <c r="G525" s="519">
        <f t="shared" si="30"/>
        <v>0</v>
      </c>
      <c r="H525" s="519">
        <f t="shared" si="30"/>
        <v>0</v>
      </c>
      <c r="I525" s="519">
        <f t="shared" si="30"/>
        <v>0</v>
      </c>
      <c r="J525" s="519">
        <f t="shared" si="30"/>
        <v>0</v>
      </c>
      <c r="K525" s="519">
        <f t="shared" si="30"/>
        <v>0</v>
      </c>
      <c r="L525" s="519">
        <f t="shared" si="30"/>
        <v>0</v>
      </c>
      <c r="M525" s="519">
        <f t="shared" si="30"/>
        <v>0</v>
      </c>
    </row>
    <row r="526" spans="1:13" ht="15" customHeight="1" x14ac:dyDescent="0.15">
      <c r="A526" s="678" t="s">
        <v>690</v>
      </c>
      <c r="B526" s="679"/>
      <c r="C526" s="519">
        <f t="shared" ref="C526:C531" si="31">SUM(E526:F526)</f>
        <v>0</v>
      </c>
      <c r="D526" s="520"/>
      <c r="E526" s="520"/>
      <c r="F526" s="520"/>
      <c r="G526" s="520"/>
      <c r="H526" s="520"/>
      <c r="I526" s="520"/>
      <c r="J526" s="520"/>
      <c r="K526" s="520"/>
      <c r="L526" s="520"/>
      <c r="M526" s="520"/>
    </row>
    <row r="527" spans="1:13" ht="15" customHeight="1" x14ac:dyDescent="0.15">
      <c r="A527" s="678" t="s">
        <v>691</v>
      </c>
      <c r="B527" s="679"/>
      <c r="C527" s="519">
        <f t="shared" si="31"/>
        <v>0</v>
      </c>
      <c r="D527" s="520"/>
      <c r="E527" s="520"/>
      <c r="F527" s="520"/>
      <c r="G527" s="520"/>
      <c r="H527" s="520"/>
      <c r="I527" s="520"/>
      <c r="J527" s="520"/>
      <c r="K527" s="520"/>
      <c r="L527" s="520"/>
      <c r="M527" s="520"/>
    </row>
    <row r="528" spans="1:13" ht="15" customHeight="1" x14ac:dyDescent="0.15">
      <c r="A528" s="678" t="s">
        <v>692</v>
      </c>
      <c r="B528" s="679"/>
      <c r="C528" s="519">
        <f t="shared" si="31"/>
        <v>0</v>
      </c>
      <c r="D528" s="520"/>
      <c r="E528" s="520"/>
      <c r="F528" s="520"/>
      <c r="G528" s="520"/>
      <c r="H528" s="520"/>
      <c r="I528" s="520"/>
      <c r="J528" s="520"/>
      <c r="K528" s="520"/>
      <c r="L528" s="520"/>
      <c r="M528" s="520"/>
    </row>
    <row r="529" spans="1:13" ht="15" customHeight="1" x14ac:dyDescent="0.15">
      <c r="A529" s="676" t="s">
        <v>693</v>
      </c>
      <c r="B529" s="677"/>
      <c r="C529" s="519">
        <f t="shared" si="31"/>
        <v>0</v>
      </c>
      <c r="D529" s="520"/>
      <c r="E529" s="520"/>
      <c r="F529" s="520"/>
      <c r="G529" s="520"/>
      <c r="H529" s="520"/>
      <c r="I529" s="520"/>
      <c r="J529" s="520"/>
      <c r="K529" s="520"/>
      <c r="L529" s="520"/>
      <c r="M529" s="520"/>
    </row>
    <row r="530" spans="1:13" ht="15" customHeight="1" x14ac:dyDescent="0.15">
      <c r="A530" s="676" t="s">
        <v>694</v>
      </c>
      <c r="B530" s="677"/>
      <c r="C530" s="519">
        <f t="shared" si="31"/>
        <v>0</v>
      </c>
      <c r="D530" s="520"/>
      <c r="E530" s="520"/>
      <c r="F530" s="520"/>
      <c r="G530" s="520"/>
      <c r="H530" s="520"/>
      <c r="I530" s="520"/>
      <c r="J530" s="520"/>
      <c r="K530" s="520"/>
      <c r="L530" s="520"/>
      <c r="M530" s="520"/>
    </row>
    <row r="531" spans="1:13" ht="15" customHeight="1" x14ac:dyDescent="0.15">
      <c r="A531" s="676" t="s">
        <v>695</v>
      </c>
      <c r="B531" s="677"/>
      <c r="C531" s="519">
        <f t="shared" si="31"/>
        <v>0</v>
      </c>
      <c r="D531" s="520"/>
      <c r="E531" s="520"/>
      <c r="F531" s="520"/>
      <c r="G531" s="520"/>
      <c r="H531" s="520"/>
      <c r="I531" s="520"/>
      <c r="J531" s="520"/>
      <c r="K531" s="520"/>
      <c r="L531" s="520"/>
      <c r="M531" s="520"/>
    </row>
    <row r="532" spans="1:13" ht="15" customHeight="1" x14ac:dyDescent="0.15">
      <c r="A532" s="525"/>
      <c r="B532" s="524" t="s">
        <v>530</v>
      </c>
      <c r="C532" s="519">
        <f>SUM(C526:C530)</f>
        <v>0</v>
      </c>
      <c r="D532" s="519">
        <f t="shared" ref="D532:M532" si="32">SUM(D526:D531)</f>
        <v>0</v>
      </c>
      <c r="E532" s="519">
        <f t="shared" si="32"/>
        <v>0</v>
      </c>
      <c r="F532" s="519">
        <f t="shared" si="32"/>
        <v>0</v>
      </c>
      <c r="G532" s="519">
        <f t="shared" si="32"/>
        <v>0</v>
      </c>
      <c r="H532" s="519">
        <f t="shared" si="32"/>
        <v>0</v>
      </c>
      <c r="I532" s="519">
        <f t="shared" si="32"/>
        <v>0</v>
      </c>
      <c r="J532" s="519">
        <f t="shared" si="32"/>
        <v>0</v>
      </c>
      <c r="K532" s="519">
        <f t="shared" si="32"/>
        <v>0</v>
      </c>
      <c r="L532" s="519">
        <f t="shared" si="32"/>
        <v>0</v>
      </c>
      <c r="M532" s="519">
        <f t="shared" si="32"/>
        <v>0</v>
      </c>
    </row>
    <row r="533" spans="1:13" ht="15" customHeight="1" x14ac:dyDescent="0.15">
      <c r="A533" s="676" t="s">
        <v>440</v>
      </c>
      <c r="B533" s="677" t="s">
        <v>440</v>
      </c>
      <c r="C533" s="519">
        <f>SUM(E533:F533)</f>
        <v>0</v>
      </c>
      <c r="D533" s="526"/>
      <c r="E533" s="520"/>
      <c r="F533" s="520"/>
      <c r="G533" s="520"/>
      <c r="H533" s="520"/>
      <c r="I533" s="520"/>
      <c r="J533" s="520"/>
      <c r="K533" s="520"/>
      <c r="L533" s="520"/>
      <c r="M533" s="520"/>
    </row>
    <row r="534" spans="1:13" ht="15" customHeight="1" x14ac:dyDescent="0.15">
      <c r="A534" s="676" t="s">
        <v>442</v>
      </c>
      <c r="B534" s="677" t="s">
        <v>442</v>
      </c>
      <c r="C534" s="519">
        <f>SUM(E534:F534)</f>
        <v>0</v>
      </c>
      <c r="D534" s="526"/>
      <c r="E534" s="520"/>
      <c r="F534" s="520"/>
      <c r="G534" s="520"/>
      <c r="H534" s="520"/>
      <c r="I534" s="520"/>
      <c r="J534" s="520"/>
      <c r="K534" s="520"/>
      <c r="L534" s="520"/>
      <c r="M534" s="520"/>
    </row>
    <row r="535" spans="1:13" ht="24" customHeight="1" x14ac:dyDescent="0.15">
      <c r="A535" s="676" t="s">
        <v>696</v>
      </c>
      <c r="B535" s="677"/>
      <c r="C535" s="519">
        <f>SUM(E535:F535)</f>
        <v>0</v>
      </c>
      <c r="D535" s="526"/>
      <c r="E535" s="526"/>
      <c r="F535" s="526"/>
      <c r="G535" s="526"/>
      <c r="H535" s="526"/>
      <c r="I535" s="526"/>
      <c r="J535" s="526"/>
      <c r="K535" s="526"/>
      <c r="L535" s="526"/>
      <c r="M535" s="526"/>
    </row>
    <row r="536" spans="1:13" ht="15" customHeight="1" x14ac:dyDescent="0.15">
      <c r="A536" s="676" t="s">
        <v>185</v>
      </c>
      <c r="B536" s="677"/>
      <c r="C536" s="527"/>
      <c r="D536" s="528"/>
      <c r="E536" s="528"/>
      <c r="F536" s="528"/>
      <c r="G536" s="528"/>
      <c r="H536" s="528"/>
      <c r="I536" s="528"/>
      <c r="J536" s="528"/>
      <c r="K536" s="528"/>
      <c r="L536" s="528"/>
      <c r="M536" s="528"/>
    </row>
    <row r="537" spans="1:13" ht="15" customHeight="1" x14ac:dyDescent="0.15">
      <c r="A537" s="676" t="s">
        <v>186</v>
      </c>
      <c r="B537" s="677"/>
      <c r="C537" s="527"/>
      <c r="D537" s="528"/>
      <c r="E537" s="528"/>
      <c r="F537" s="528"/>
      <c r="G537" s="528"/>
      <c r="H537" s="528"/>
      <c r="I537" s="528"/>
      <c r="J537" s="528"/>
      <c r="K537" s="528"/>
      <c r="L537" s="528"/>
      <c r="M537" s="528"/>
    </row>
    <row r="538" spans="1:13" ht="15" customHeight="1" x14ac:dyDescent="0.15">
      <c r="A538" s="676" t="s">
        <v>697</v>
      </c>
      <c r="B538" s="677"/>
      <c r="C538" s="519">
        <f>SUM(E538:F538)</f>
        <v>0</v>
      </c>
      <c r="D538" s="526"/>
      <c r="E538" s="526"/>
      <c r="F538" s="526"/>
      <c r="G538" s="526"/>
      <c r="H538" s="526"/>
      <c r="I538" s="526"/>
      <c r="J538" s="520"/>
      <c r="K538" s="520"/>
      <c r="L538" s="520"/>
      <c r="M538" s="520"/>
    </row>
    <row r="539" spans="1:13" ht="15" customHeight="1" x14ac:dyDescent="0.15">
      <c r="A539" s="529"/>
      <c r="B539" s="530" t="s">
        <v>698</v>
      </c>
      <c r="C539" s="519">
        <f t="shared" ref="C539:M539" si="33">SUM(C533:C538)</f>
        <v>0</v>
      </c>
      <c r="D539" s="519">
        <f>SUM(D533:D538)</f>
        <v>0</v>
      </c>
      <c r="E539" s="519">
        <f t="shared" si="33"/>
        <v>0</v>
      </c>
      <c r="F539" s="519">
        <f t="shared" si="33"/>
        <v>0</v>
      </c>
      <c r="G539" s="519">
        <f t="shared" si="33"/>
        <v>0</v>
      </c>
      <c r="H539" s="519">
        <f t="shared" si="33"/>
        <v>0</v>
      </c>
      <c r="I539" s="519">
        <f t="shared" si="33"/>
        <v>0</v>
      </c>
      <c r="J539" s="519">
        <f t="shared" si="33"/>
        <v>0</v>
      </c>
      <c r="K539" s="519">
        <f t="shared" si="33"/>
        <v>0</v>
      </c>
      <c r="L539" s="519">
        <f t="shared" si="33"/>
        <v>0</v>
      </c>
      <c r="M539" s="519">
        <f t="shared" si="33"/>
        <v>0</v>
      </c>
    </row>
    <row r="540" spans="1:13" ht="15" customHeight="1" x14ac:dyDescent="0.15">
      <c r="A540" s="531"/>
      <c r="B540" s="530" t="s">
        <v>0</v>
      </c>
      <c r="C540" s="532">
        <f>SUM(C503+C508+C512+C516+C525+C532+C539)</f>
        <v>0</v>
      </c>
      <c r="D540" s="532">
        <f t="shared" ref="D540:M540" si="34">SUM(D503+D508+D512+D516+D525+D532)</f>
        <v>0</v>
      </c>
      <c r="E540" s="532">
        <f t="shared" si="34"/>
        <v>0</v>
      </c>
      <c r="F540" s="532">
        <f t="shared" si="34"/>
        <v>0</v>
      </c>
      <c r="G540" s="532">
        <f t="shared" si="34"/>
        <v>0</v>
      </c>
      <c r="H540" s="532">
        <f t="shared" si="34"/>
        <v>0</v>
      </c>
      <c r="I540" s="532">
        <f t="shared" si="34"/>
        <v>0</v>
      </c>
      <c r="J540" s="532">
        <f>SUM(J503+J508+J512+J516+J525+J532)</f>
        <v>0</v>
      </c>
      <c r="K540" s="532">
        <f>SUM(K503+K508+K512+K516+K525+K532)</f>
        <v>0</v>
      </c>
      <c r="L540" s="532">
        <f t="shared" si="34"/>
        <v>0</v>
      </c>
      <c r="M540" s="532">
        <f t="shared" si="34"/>
        <v>0</v>
      </c>
    </row>
  </sheetData>
  <mergeCells count="217"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3:B533"/>
    <mergeCell ref="A520:B520"/>
    <mergeCell ref="A521:B521"/>
    <mergeCell ref="A522:B522"/>
    <mergeCell ref="A523:B523"/>
    <mergeCell ref="A524:B524"/>
    <mergeCell ref="A526:B526"/>
    <mergeCell ref="A513:B513"/>
    <mergeCell ref="A514:B514"/>
    <mergeCell ref="A515:B515"/>
    <mergeCell ref="A517:B517"/>
    <mergeCell ref="A518:B518"/>
    <mergeCell ref="A519:B519"/>
    <mergeCell ref="A506:B506"/>
    <mergeCell ref="A507:B507"/>
    <mergeCell ref="A508:B508"/>
    <mergeCell ref="A509:B509"/>
    <mergeCell ref="A510:B510"/>
    <mergeCell ref="A511:B511"/>
    <mergeCell ref="A499:B499"/>
    <mergeCell ref="A500:B500"/>
    <mergeCell ref="A501:B501"/>
    <mergeCell ref="A502:B502"/>
    <mergeCell ref="A504:B504"/>
    <mergeCell ref="A505:B505"/>
    <mergeCell ref="A496:B497"/>
    <mergeCell ref="C496:C497"/>
    <mergeCell ref="D496:D497"/>
    <mergeCell ref="E496:F496"/>
    <mergeCell ref="G496:I496"/>
    <mergeCell ref="A498:B498"/>
    <mergeCell ref="A488:B488"/>
    <mergeCell ref="A489:B489"/>
    <mergeCell ref="A490:B490"/>
    <mergeCell ref="A491:B491"/>
    <mergeCell ref="A492:B492"/>
    <mergeCell ref="A493:B493"/>
    <mergeCell ref="A477:A479"/>
    <mergeCell ref="A481:B481"/>
    <mergeCell ref="A482:B482"/>
    <mergeCell ref="A483:B483"/>
    <mergeCell ref="A486:B486"/>
    <mergeCell ref="A487:B487"/>
    <mergeCell ref="D470:I470"/>
    <mergeCell ref="J470:J471"/>
    <mergeCell ref="A472:B472"/>
    <mergeCell ref="A473:B473"/>
    <mergeCell ref="A474:B474"/>
    <mergeCell ref="A476:B476"/>
    <mergeCell ref="A462:B462"/>
    <mergeCell ref="A463:B463"/>
    <mergeCell ref="A466:A467"/>
    <mergeCell ref="A468:B468"/>
    <mergeCell ref="A470:B471"/>
    <mergeCell ref="C470:C471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A453:B453"/>
    <mergeCell ref="A454:B454"/>
    <mergeCell ref="A424:A426"/>
    <mergeCell ref="A431:A433"/>
    <mergeCell ref="A434:A436"/>
    <mergeCell ref="A438:A440"/>
    <mergeCell ref="A441:A443"/>
    <mergeCell ref="A445:A447"/>
    <mergeCell ref="Q421:Q423"/>
    <mergeCell ref="D422:D423"/>
    <mergeCell ref="E422:F422"/>
    <mergeCell ref="G422:G423"/>
    <mergeCell ref="H422:H423"/>
    <mergeCell ref="I422:I423"/>
    <mergeCell ref="D416:D417"/>
    <mergeCell ref="A418:B418"/>
    <mergeCell ref="A419:B419"/>
    <mergeCell ref="A420:B420"/>
    <mergeCell ref="A421:B423"/>
    <mergeCell ref="C421:C423"/>
    <mergeCell ref="D421:G421"/>
    <mergeCell ref="J422:J423"/>
    <mergeCell ref="K422:K423"/>
    <mergeCell ref="L422:L423"/>
    <mergeCell ref="M422:M423"/>
    <mergeCell ref="O422:O423"/>
    <mergeCell ref="P422:P423"/>
    <mergeCell ref="H421:J421"/>
    <mergeCell ref="K421:M421"/>
    <mergeCell ref="N421:N423"/>
    <mergeCell ref="O421:P421"/>
    <mergeCell ref="A411:B411"/>
    <mergeCell ref="A412:B412"/>
    <mergeCell ref="A413:A414"/>
    <mergeCell ref="A415:B415"/>
    <mergeCell ref="A416:B417"/>
    <mergeCell ref="C416:C417"/>
    <mergeCell ref="A407:B407"/>
    <mergeCell ref="A408:F408"/>
    <mergeCell ref="A409:B410"/>
    <mergeCell ref="C409:C410"/>
    <mergeCell ref="D409:D410"/>
    <mergeCell ref="E409:E410"/>
    <mergeCell ref="F409:F410"/>
    <mergeCell ref="K384:K386"/>
    <mergeCell ref="L384:N385"/>
    <mergeCell ref="O384:O386"/>
    <mergeCell ref="P384:Q385"/>
    <mergeCell ref="R384:R386"/>
    <mergeCell ref="E385:G385"/>
    <mergeCell ref="H385:J385"/>
    <mergeCell ref="A382:B382"/>
    <mergeCell ref="A383:B383"/>
    <mergeCell ref="A384:B386"/>
    <mergeCell ref="C384:C386"/>
    <mergeCell ref="D384:D386"/>
    <mergeCell ref="E384:J384"/>
    <mergeCell ref="Q371:Q373"/>
    <mergeCell ref="D372:D373"/>
    <mergeCell ref="E372:F372"/>
    <mergeCell ref="G372:G373"/>
    <mergeCell ref="H372:H373"/>
    <mergeCell ref="I372:I373"/>
    <mergeCell ref="A367:B367"/>
    <mergeCell ref="A368:B368"/>
    <mergeCell ref="A369:B369"/>
    <mergeCell ref="A371:B373"/>
    <mergeCell ref="C371:C373"/>
    <mergeCell ref="D371:G371"/>
    <mergeCell ref="J372:J373"/>
    <mergeCell ref="K372:K373"/>
    <mergeCell ref="L372:L373"/>
    <mergeCell ref="M372:M373"/>
    <mergeCell ref="O372:O373"/>
    <mergeCell ref="P372:P373"/>
    <mergeCell ref="H371:J371"/>
    <mergeCell ref="K371:M371"/>
    <mergeCell ref="N371:N373"/>
    <mergeCell ref="O371:P371"/>
    <mergeCell ref="O357:O358"/>
    <mergeCell ref="P357:P358"/>
    <mergeCell ref="A361:B361"/>
    <mergeCell ref="A362:B362"/>
    <mergeCell ref="A364:B364"/>
    <mergeCell ref="A366:B366"/>
    <mergeCell ref="O356:P356"/>
    <mergeCell ref="Q356:Q358"/>
    <mergeCell ref="D357:D358"/>
    <mergeCell ref="E357:F357"/>
    <mergeCell ref="G357:G358"/>
    <mergeCell ref="H357:H358"/>
    <mergeCell ref="I357:I358"/>
    <mergeCell ref="J357:J358"/>
    <mergeCell ref="K357:K358"/>
    <mergeCell ref="L357:L358"/>
    <mergeCell ref="A356:B358"/>
    <mergeCell ref="C356:C358"/>
    <mergeCell ref="D356:G356"/>
    <mergeCell ref="H356:J356"/>
    <mergeCell ref="K356:M356"/>
    <mergeCell ref="N356:N358"/>
    <mergeCell ref="M357:M358"/>
    <mergeCell ref="A343:B343"/>
    <mergeCell ref="A347:A350"/>
    <mergeCell ref="A353:B353"/>
    <mergeCell ref="A354:B354"/>
    <mergeCell ref="J327:J328"/>
    <mergeCell ref="K327:K328"/>
    <mergeCell ref="L327:L328"/>
    <mergeCell ref="A326:B328"/>
    <mergeCell ref="C326:C328"/>
    <mergeCell ref="Q326:Q328"/>
    <mergeCell ref="D327:D328"/>
    <mergeCell ref="E327:F327"/>
    <mergeCell ref="G327:G328"/>
    <mergeCell ref="H327:H328"/>
    <mergeCell ref="I327:I328"/>
    <mergeCell ref="D326:G326"/>
    <mergeCell ref="A329:B329"/>
    <mergeCell ref="A335:A338"/>
    <mergeCell ref="A8:C8"/>
    <mergeCell ref="A71:B71"/>
    <mergeCell ref="A72:B72"/>
    <mergeCell ref="A78:A81"/>
    <mergeCell ref="A86:B86"/>
    <mergeCell ref="A90:A93"/>
    <mergeCell ref="M327:M328"/>
    <mergeCell ref="O327:O328"/>
    <mergeCell ref="P327:P328"/>
    <mergeCell ref="H326:J326"/>
    <mergeCell ref="K326:M326"/>
    <mergeCell ref="N326:N328"/>
    <mergeCell ref="O326:P326"/>
    <mergeCell ref="A280:B280"/>
    <mergeCell ref="A287:B287"/>
    <mergeCell ref="A299:B299"/>
    <mergeCell ref="A97:E97"/>
    <mergeCell ref="A125:B125"/>
    <mergeCell ref="A203:A204"/>
    <mergeCell ref="A219:B219"/>
    <mergeCell ref="A264:B264"/>
    <mergeCell ref="A274:B274"/>
  </mergeCells>
  <dataValidations count="1">
    <dataValidation allowBlank="1" showInputMessage="1" showErrorMessage="1" errorTitle="ERROR" error="Por favor ingrese solo Números." sqref="B517:B518 H497:I503 B487:B497 B540 A535:A539 A508 A512 A516:A525 A532 C1:D503 C504:XFD508 N509:XFD1048576 A541:M1048576 B354:B382 B384:B448 B450:B461 A441:A503 C509:M539 B463:B485 A1:A438 J1:XFD503 E1:F495 H1:I495 B1:B352 E497:F503 G1:G503" xr:uid="{00000000-0002-0000-0200-000000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40"/>
  <sheetViews>
    <sheetView topLeftCell="C385" workbookViewId="0">
      <selection activeCell="K387" sqref="K387:K406"/>
    </sheetView>
  </sheetViews>
  <sheetFormatPr baseColWidth="10" defaultColWidth="11.42578125" defaultRowHeight="10.5" x14ac:dyDescent="0.15"/>
  <cols>
    <col min="1" max="1" width="15.85546875" style="5" customWidth="1"/>
    <col min="2" max="2" width="86.42578125" style="4" customWidth="1"/>
    <col min="3" max="3" width="21.85546875" style="5" customWidth="1"/>
    <col min="4" max="4" width="19" style="5" customWidth="1"/>
    <col min="5" max="5" width="18.5703125" style="5" customWidth="1"/>
    <col min="6" max="6" width="18.42578125" style="5" customWidth="1"/>
    <col min="7" max="7" width="16.85546875" style="5" customWidth="1"/>
    <col min="8" max="13" width="15.7109375" style="5" customWidth="1"/>
    <col min="14" max="18" width="12.7109375" style="5" customWidth="1"/>
    <col min="19" max="25" width="11.42578125" style="5"/>
    <col min="26" max="26" width="5.28515625" style="5" customWidth="1"/>
    <col min="27" max="27" width="13.5703125" style="5" hidden="1" customWidth="1"/>
    <col min="28" max="28" width="11.42578125" style="5" hidden="1" customWidth="1"/>
    <col min="29" max="16384" width="11.42578125" style="5"/>
  </cols>
  <sheetData>
    <row r="1" spans="1:14" s="3" customFormat="1" ht="15" customHeight="1" x14ac:dyDescent="0.15">
      <c r="A1" s="1" t="s">
        <v>1</v>
      </c>
      <c r="B1" s="2"/>
    </row>
    <row r="2" spans="1:14" s="3" customFormat="1" ht="15" customHeight="1" x14ac:dyDescent="0.15">
      <c r="A2" s="1" t="str">
        <f>CONCATENATE("COMUNA: ",[9]NOMBRE!B2," - ","( ",[9]NOMBRE!C2,[9]NOMBRE!D2,[9]NOMBRE!E2,[9]NOMBRE!F2,[9]NOMBRE!G2," )")</f>
        <v>COMUNA: LINARES - ( 07401 )</v>
      </c>
      <c r="B2" s="2"/>
    </row>
    <row r="3" spans="1:14" ht="15" customHeight="1" x14ac:dyDescent="0.15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</row>
    <row r="4" spans="1:14" ht="15" customHeight="1" x14ac:dyDescent="0.15">
      <c r="A4" s="1" t="str">
        <f>CONCATENATE("MES: ",[9]NOMBRE!B6," - ","( ",[9]NOMBRE!C6,[9]NOMBRE!D6," )")</f>
        <v>MES: MARZO - ( 03 )</v>
      </c>
    </row>
    <row r="5" spans="1:14" s="3" customFormat="1" ht="15" customHeight="1" x14ac:dyDescent="0.15">
      <c r="A5" s="1" t="str">
        <f>CONCATENATE("AÑO: ",[9]NOMBRE!B7)</f>
        <v>AÑO: 2018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ht="14.25" customHeight="1" x14ac:dyDescent="0.2">
      <c r="A6" s="1"/>
      <c r="B6" s="6"/>
      <c r="C6" s="8"/>
      <c r="D6" s="8" t="s">
        <v>2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2" customFormat="1" ht="14.25" customHeight="1" x14ac:dyDescent="0.15">
      <c r="A7" s="9" t="s">
        <v>3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3" customFormat="1" ht="15.95" customHeight="1" x14ac:dyDescent="0.15">
      <c r="A8" s="860" t="s">
        <v>4</v>
      </c>
      <c r="B8" s="860"/>
      <c r="C8" s="860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5.1" customHeight="1" x14ac:dyDescent="0.15">
      <c r="A9" s="13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7"/>
      <c r="G9" s="533">
        <f>E69+E72+E86+E102+H124+E159+E164+E201+E255+E263+E273+E279+E286+E320+E323</f>
        <v>910770197.5</v>
      </c>
      <c r="H9" s="7"/>
      <c r="I9" s="7"/>
      <c r="J9" s="7"/>
      <c r="K9" s="7"/>
      <c r="L9" s="7"/>
      <c r="M9" s="7"/>
      <c r="N9" s="7"/>
    </row>
    <row r="10" spans="1:14" s="3" customFormat="1" ht="20.100000000000001" customHeight="1" x14ac:dyDescent="0.15">
      <c r="A10" s="15"/>
      <c r="B10" s="16" t="s">
        <v>10</v>
      </c>
      <c r="C10" s="17">
        <f>SUM(C11:C23)</f>
        <v>12821</v>
      </c>
      <c r="D10" s="18">
        <f>SUM(D11:D23)</f>
        <v>12559</v>
      </c>
      <c r="E10" s="19">
        <f>SUM(E11:E23)</f>
        <v>124793420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ht="15" customHeight="1" x14ac:dyDescent="0.15">
      <c r="A11" s="20" t="s">
        <v>11</v>
      </c>
      <c r="B11" s="21" t="s">
        <v>12</v>
      </c>
      <c r="C11" s="22">
        <f>[9]B!C5</f>
        <v>0</v>
      </c>
      <c r="D11" s="23">
        <f>[9]B!E5</f>
        <v>0</v>
      </c>
      <c r="E11" s="24">
        <f>[9]B!AL5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ht="15" customHeight="1" x14ac:dyDescent="0.15">
      <c r="A12" s="25" t="s">
        <v>13</v>
      </c>
      <c r="B12" s="26" t="s">
        <v>14</v>
      </c>
      <c r="C12" s="22">
        <f>[9]B!C6</f>
        <v>0</v>
      </c>
      <c r="D12" s="23">
        <f>[9]B!E6</f>
        <v>0</v>
      </c>
      <c r="E12" s="24">
        <f>[9]B!AL6</f>
        <v>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ht="15" customHeight="1" x14ac:dyDescent="0.15">
      <c r="A13" s="25" t="s">
        <v>15</v>
      </c>
      <c r="B13" s="26" t="s">
        <v>16</v>
      </c>
      <c r="C13" s="22">
        <f>[9]B!C7</f>
        <v>5196</v>
      </c>
      <c r="D13" s="23">
        <f>[9]B!E7</f>
        <v>4978</v>
      </c>
      <c r="E13" s="24">
        <f>[9]B!AL7</f>
        <v>63270380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5" customHeight="1" x14ac:dyDescent="0.15">
      <c r="A14" s="25" t="s">
        <v>17</v>
      </c>
      <c r="B14" s="26" t="s">
        <v>18</v>
      </c>
      <c r="C14" s="22">
        <f>[9]B!C8</f>
        <v>0</v>
      </c>
      <c r="D14" s="23">
        <f>[9]B!E8</f>
        <v>0</v>
      </c>
      <c r="E14" s="24">
        <f>[9]B!AL8</f>
        <v>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ht="15" customHeight="1" x14ac:dyDescent="0.15">
      <c r="A15" s="25" t="s">
        <v>19</v>
      </c>
      <c r="B15" s="26" t="s">
        <v>20</v>
      </c>
      <c r="C15" s="22">
        <f>[9]B!C9</f>
        <v>0</v>
      </c>
      <c r="D15" s="23">
        <f>[9]B!E9</f>
        <v>0</v>
      </c>
      <c r="E15" s="24">
        <f>[9]B!AL9</f>
        <v>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ht="15" customHeight="1" x14ac:dyDescent="0.15">
      <c r="A16" s="25" t="s">
        <v>21</v>
      </c>
      <c r="B16" s="26" t="s">
        <v>22</v>
      </c>
      <c r="C16" s="22">
        <f>[9]B!C10</f>
        <v>0</v>
      </c>
      <c r="D16" s="23">
        <f>[9]B!E10</f>
        <v>0</v>
      </c>
      <c r="E16" s="24">
        <f>[9]B!AL10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ht="15" customHeight="1" x14ac:dyDescent="0.15">
      <c r="A17" s="25" t="s">
        <v>23</v>
      </c>
      <c r="B17" s="26" t="s">
        <v>24</v>
      </c>
      <c r="C17" s="22">
        <f>[9]B!C11</f>
        <v>157</v>
      </c>
      <c r="D17" s="23">
        <f>[9]B!E11</f>
        <v>113</v>
      </c>
      <c r="E17" s="24">
        <f>[9]B!AL11</f>
        <v>1800090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ht="24" customHeight="1" x14ac:dyDescent="0.15">
      <c r="A18" s="25" t="s">
        <v>25</v>
      </c>
      <c r="B18" s="26" t="s">
        <v>26</v>
      </c>
      <c r="C18" s="22">
        <f>[9]B!C12</f>
        <v>0</v>
      </c>
      <c r="D18" s="23">
        <f>[9]B!E12</f>
        <v>0</v>
      </c>
      <c r="E18" s="24">
        <f>[9]B!AL12</f>
        <v>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ht="24" customHeight="1" x14ac:dyDescent="0.15">
      <c r="A19" s="25" t="s">
        <v>27</v>
      </c>
      <c r="B19" s="26" t="s">
        <v>28</v>
      </c>
      <c r="C19" s="22">
        <f>[9]B!C13</f>
        <v>0</v>
      </c>
      <c r="D19" s="23">
        <f>[9]B!E13</f>
        <v>0</v>
      </c>
      <c r="E19" s="24">
        <f>[9]B!AL13</f>
        <v>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ht="24" customHeight="1" x14ac:dyDescent="0.15">
      <c r="A20" s="25" t="s">
        <v>29</v>
      </c>
      <c r="B20" s="26" t="s">
        <v>30</v>
      </c>
      <c r="C20" s="22">
        <f>[9]B!C14</f>
        <v>0</v>
      </c>
      <c r="D20" s="23">
        <f>[9]B!E14</f>
        <v>0</v>
      </c>
      <c r="E20" s="24">
        <f>[9]B!AL14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ht="24" customHeight="1" x14ac:dyDescent="0.15">
      <c r="A21" s="25" t="s">
        <v>31</v>
      </c>
      <c r="B21" s="26" t="s">
        <v>32</v>
      </c>
      <c r="C21" s="22">
        <f>[9]B!C15</f>
        <v>2685</v>
      </c>
      <c r="D21" s="23">
        <f>[9]B!E15</f>
        <v>2685</v>
      </c>
      <c r="E21" s="24">
        <f>[9]B!AL15</f>
        <v>17237700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ht="24" customHeight="1" x14ac:dyDescent="0.15">
      <c r="A22" s="25" t="s">
        <v>33</v>
      </c>
      <c r="B22" s="27" t="s">
        <v>34</v>
      </c>
      <c r="C22" s="22">
        <f>[9]B!C16</f>
        <v>1735</v>
      </c>
      <c r="D22" s="23">
        <f>[9]B!E16</f>
        <v>1735</v>
      </c>
      <c r="E22" s="24">
        <f>[9]B!AL16</f>
        <v>13376850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ht="24" customHeight="1" x14ac:dyDescent="0.15">
      <c r="A23" s="25" t="s">
        <v>35</v>
      </c>
      <c r="B23" s="26" t="s">
        <v>36</v>
      </c>
      <c r="C23" s="22">
        <f>[9]B!C17</f>
        <v>3048</v>
      </c>
      <c r="D23" s="23">
        <f>[9]B!E17</f>
        <v>3048</v>
      </c>
      <c r="E23" s="24">
        <f>[9]B!AL17</f>
        <v>29108400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ht="15" customHeight="1" x14ac:dyDescent="0.15">
      <c r="A24" s="25" t="s">
        <v>37</v>
      </c>
      <c r="B24" s="26" t="s">
        <v>38</v>
      </c>
      <c r="C24" s="22">
        <f>[9]B!C988</f>
        <v>2</v>
      </c>
      <c r="D24" s="23">
        <f>[9]B!E988</f>
        <v>2</v>
      </c>
      <c r="E24" s="24">
        <f>[9]B!AL988</f>
        <v>64600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ht="21.75" customHeight="1" x14ac:dyDescent="0.15">
      <c r="A25" s="28"/>
      <c r="B25" s="29" t="s">
        <v>39</v>
      </c>
      <c r="C25" s="30">
        <f>SUM(C26:C31)</f>
        <v>0</v>
      </c>
      <c r="D25" s="31"/>
      <c r="E25" s="32"/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ht="15" customHeight="1" x14ac:dyDescent="0.15">
      <c r="A26" s="25" t="s">
        <v>40</v>
      </c>
      <c r="B26" s="26" t="s">
        <v>41</v>
      </c>
      <c r="C26" s="33">
        <f>[9]B!C19</f>
        <v>0</v>
      </c>
      <c r="D26" s="34"/>
      <c r="E26" s="35"/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ht="15" customHeight="1" x14ac:dyDescent="0.15">
      <c r="A27" s="36"/>
      <c r="B27" s="26" t="s">
        <v>42</v>
      </c>
      <c r="C27" s="33">
        <f>[9]B!C20</f>
        <v>0</v>
      </c>
      <c r="D27" s="34"/>
      <c r="E27" s="35"/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ht="15" customHeight="1" x14ac:dyDescent="0.15">
      <c r="A28" s="25"/>
      <c r="B28" s="26" t="s">
        <v>43</v>
      </c>
      <c r="C28" s="33">
        <f>[9]B!C21</f>
        <v>0</v>
      </c>
      <c r="D28" s="34"/>
      <c r="E28" s="35"/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ht="15" customHeight="1" x14ac:dyDescent="0.15">
      <c r="A29" s="37"/>
      <c r="B29" s="26" t="s">
        <v>44</v>
      </c>
      <c r="C29" s="33">
        <f>[9]B!C22</f>
        <v>0</v>
      </c>
      <c r="D29" s="34"/>
      <c r="E29" s="35"/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ht="15" customHeight="1" x14ac:dyDescent="0.15">
      <c r="A30" s="37"/>
      <c r="B30" s="26" t="s">
        <v>45</v>
      </c>
      <c r="C30" s="33">
        <f>[9]B!C23</f>
        <v>0</v>
      </c>
      <c r="D30" s="34"/>
      <c r="E30" s="35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ht="15" customHeight="1" x14ac:dyDescent="0.15">
      <c r="A31" s="38">
        <v>101308</v>
      </c>
      <c r="B31" s="26" t="s">
        <v>46</v>
      </c>
      <c r="C31" s="33">
        <f>[9]B!C24</f>
        <v>0</v>
      </c>
      <c r="D31" s="34"/>
      <c r="E31" s="35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ht="20.100000000000001" customHeight="1" x14ac:dyDescent="0.15">
      <c r="A32" s="39"/>
      <c r="B32" s="40" t="s">
        <v>47</v>
      </c>
      <c r="C32" s="41">
        <f>SUM(C33:C43)</f>
        <v>5122</v>
      </c>
      <c r="D32" s="42">
        <f t="shared" ref="D32:E32" si="0">SUM(D33:D43)</f>
        <v>5113</v>
      </c>
      <c r="E32" s="42">
        <f t="shared" si="0"/>
        <v>10681210</v>
      </c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5" customHeight="1" x14ac:dyDescent="0.15">
      <c r="A33" s="20" t="s">
        <v>48</v>
      </c>
      <c r="B33" s="21" t="s">
        <v>49</v>
      </c>
      <c r="C33" s="43">
        <f>[9]B!$C$28</f>
        <v>2406</v>
      </c>
      <c r="D33" s="43">
        <f>[9]B!$E$28</f>
        <v>2397</v>
      </c>
      <c r="E33" s="44">
        <f>[9]B!$AL$28</f>
        <v>2996250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ht="15" customHeight="1" x14ac:dyDescent="0.15">
      <c r="A34" s="25" t="s">
        <v>50</v>
      </c>
      <c r="B34" s="26" t="s">
        <v>51</v>
      </c>
      <c r="C34" s="33">
        <f>[9]B!$C$29</f>
        <v>0</v>
      </c>
      <c r="D34" s="33">
        <f>[9]B!$E$29</f>
        <v>0</v>
      </c>
      <c r="E34" s="45">
        <f>[9]B!$AL$29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ht="15" customHeight="1" x14ac:dyDescent="0.15">
      <c r="A35" s="25" t="s">
        <v>52</v>
      </c>
      <c r="B35" s="26" t="s">
        <v>53</v>
      </c>
      <c r="C35" s="33">
        <f>[9]B!$C$30</f>
        <v>0</v>
      </c>
      <c r="D35" s="33">
        <f>[9]B!$E$30</f>
        <v>0</v>
      </c>
      <c r="E35" s="45">
        <f>[9]B!$AL$30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5" customHeight="1" x14ac:dyDescent="0.15">
      <c r="A36" s="25" t="s">
        <v>54</v>
      </c>
      <c r="B36" s="26" t="s">
        <v>55</v>
      </c>
      <c r="C36" s="33">
        <f>[9]B!$C$31</f>
        <v>106</v>
      </c>
      <c r="D36" s="33">
        <f>[9]B!$E$31</f>
        <v>106</v>
      </c>
      <c r="E36" s="45">
        <f>[9]B!$AL$31</f>
        <v>180200</v>
      </c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5" customHeight="1" x14ac:dyDescent="0.15">
      <c r="A37" s="25" t="s">
        <v>56</v>
      </c>
      <c r="B37" s="26" t="s">
        <v>57</v>
      </c>
      <c r="C37" s="33">
        <f>[9]B!$C$32</f>
        <v>1585</v>
      </c>
      <c r="D37" s="33">
        <f>[9]B!$E$32</f>
        <v>1585</v>
      </c>
      <c r="E37" s="45">
        <f>[9]B!$AL$32</f>
        <v>2171450</v>
      </c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5" customHeight="1" x14ac:dyDescent="0.15">
      <c r="A38" s="25" t="s">
        <v>58</v>
      </c>
      <c r="B38" s="26" t="s">
        <v>59</v>
      </c>
      <c r="C38" s="33">
        <f>[9]B!$C$33</f>
        <v>0</v>
      </c>
      <c r="D38" s="33">
        <f>[9]B!$E$33</f>
        <v>0</v>
      </c>
      <c r="E38" s="45">
        <f>[9]B!$AL$33</f>
        <v>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5" customHeight="1" x14ac:dyDescent="0.15">
      <c r="A39" s="25" t="s">
        <v>60</v>
      </c>
      <c r="B39" s="26" t="s">
        <v>61</v>
      </c>
      <c r="C39" s="33">
        <f>[9]B!$C$984</f>
        <v>116</v>
      </c>
      <c r="D39" s="33">
        <f>[9]B!$E$984</f>
        <v>116</v>
      </c>
      <c r="E39" s="45">
        <f>[9]B!$AL$984</f>
        <v>354960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5" customHeight="1" x14ac:dyDescent="0.15">
      <c r="A40" s="25" t="s">
        <v>62</v>
      </c>
      <c r="B40" s="26" t="s">
        <v>63</v>
      </c>
      <c r="C40" s="33">
        <f>[9]B!$C$985</f>
        <v>523</v>
      </c>
      <c r="D40" s="33">
        <f>[9]B!$E$985</f>
        <v>523</v>
      </c>
      <c r="E40" s="45">
        <f>[9]B!$AL$985</f>
        <v>1600380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5" customHeight="1" x14ac:dyDescent="0.15">
      <c r="A41" s="25" t="s">
        <v>64</v>
      </c>
      <c r="B41" s="26" t="s">
        <v>65</v>
      </c>
      <c r="C41" s="33">
        <f>[9]B!$C$986</f>
        <v>9</v>
      </c>
      <c r="D41" s="33">
        <f>[9]B!$E$986</f>
        <v>9</v>
      </c>
      <c r="E41" s="45">
        <f>[9]B!$AL$986</f>
        <v>109440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5" customHeight="1" x14ac:dyDescent="0.15">
      <c r="A42" s="25" t="s">
        <v>66</v>
      </c>
      <c r="B42" s="26" t="s">
        <v>67</v>
      </c>
      <c r="C42" s="33">
        <f>[9]B!$C$987</f>
        <v>51</v>
      </c>
      <c r="D42" s="33">
        <f>[9]B!$E$987</f>
        <v>51</v>
      </c>
      <c r="E42" s="45">
        <f>[9]B!$AL$987</f>
        <v>725730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5" customHeight="1" x14ac:dyDescent="0.15">
      <c r="A43" s="25" t="s">
        <v>68</v>
      </c>
      <c r="B43" s="26" t="s">
        <v>69</v>
      </c>
      <c r="C43" s="33">
        <f>[9]B!$C$983</f>
        <v>326</v>
      </c>
      <c r="D43" s="33">
        <f>[9]B!$E$983</f>
        <v>326</v>
      </c>
      <c r="E43" s="45">
        <f>[9]B!$AL$983</f>
        <v>2542800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5" customHeight="1" x14ac:dyDescent="0.15">
      <c r="A44" s="28"/>
      <c r="B44" s="29" t="s">
        <v>39</v>
      </c>
      <c r="C44" s="46">
        <f>SUM(C45:C49)</f>
        <v>0</v>
      </c>
      <c r="D44" s="46"/>
      <c r="E44" s="4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5" customHeight="1" x14ac:dyDescent="0.15">
      <c r="A45" s="48"/>
      <c r="B45" s="26" t="s">
        <v>70</v>
      </c>
      <c r="C45" s="33">
        <f>[9]B!$C$35</f>
        <v>0</v>
      </c>
      <c r="D45" s="49"/>
      <c r="E45" s="50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5" customHeight="1" x14ac:dyDescent="0.15">
      <c r="A46" s="48"/>
      <c r="B46" s="26" t="s">
        <v>71</v>
      </c>
      <c r="C46" s="33">
        <f>[9]B!$C$36</f>
        <v>0</v>
      </c>
      <c r="D46" s="49"/>
      <c r="E46" s="50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5" customHeight="1" x14ac:dyDescent="0.15">
      <c r="A47" s="48"/>
      <c r="B47" s="26" t="s">
        <v>72</v>
      </c>
      <c r="C47" s="33">
        <f>[9]B!$C$37</f>
        <v>0</v>
      </c>
      <c r="D47" s="49"/>
      <c r="E47" s="50"/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ht="15" customHeight="1" x14ac:dyDescent="0.15">
      <c r="A48" s="48"/>
      <c r="B48" s="26" t="s">
        <v>73</v>
      </c>
      <c r="C48" s="33">
        <f>[9]B!$C$38</f>
        <v>0</v>
      </c>
      <c r="D48" s="49"/>
      <c r="E48" s="50"/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ht="15" customHeight="1" x14ac:dyDescent="0.15">
      <c r="A49" s="51"/>
      <c r="B49" s="52" t="s">
        <v>74</v>
      </c>
      <c r="C49" s="53">
        <f>[9]B!$C$39</f>
        <v>0</v>
      </c>
      <c r="D49" s="49"/>
      <c r="E49" s="50"/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ht="20.100000000000001" customHeight="1" x14ac:dyDescent="0.15">
      <c r="A50" s="39"/>
      <c r="B50" s="40" t="s">
        <v>75</v>
      </c>
      <c r="C50" s="41">
        <f>SUM(C51:C52)</f>
        <v>0</v>
      </c>
      <c r="D50" s="42">
        <f>SUM(D51:D52)</f>
        <v>0</v>
      </c>
      <c r="E50" s="54">
        <f>SUM(E51:E52)</f>
        <v>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ht="15" customHeight="1" x14ac:dyDescent="0.15">
      <c r="A51" s="20" t="s">
        <v>76</v>
      </c>
      <c r="B51" s="21" t="s">
        <v>77</v>
      </c>
      <c r="C51" s="55">
        <f>[9]B!$C$989</f>
        <v>0</v>
      </c>
      <c r="D51" s="55">
        <f>[9]B!$E$989</f>
        <v>0</v>
      </c>
      <c r="E51" s="56">
        <f>[9]B!$AL$989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ht="15" customHeight="1" x14ac:dyDescent="0.15">
      <c r="A52" s="25" t="s">
        <v>78</v>
      </c>
      <c r="B52" s="26" t="s">
        <v>79</v>
      </c>
      <c r="C52" s="57">
        <f>[9]B!$C$990</f>
        <v>0</v>
      </c>
      <c r="D52" s="57">
        <f>[9]B!$E$990</f>
        <v>0</v>
      </c>
      <c r="E52" s="58">
        <f>[9]B!$AL$990</f>
        <v>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ht="15" customHeight="1" x14ac:dyDescent="0.15">
      <c r="A53" s="28"/>
      <c r="B53" s="59" t="s">
        <v>80</v>
      </c>
      <c r="C53" s="60">
        <f>C54</f>
        <v>0</v>
      </c>
      <c r="D53" s="60"/>
      <c r="E53" s="61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ht="24" customHeight="1" x14ac:dyDescent="0.15">
      <c r="A54" s="25" t="s">
        <v>81</v>
      </c>
      <c r="B54" s="52" t="s">
        <v>82</v>
      </c>
      <c r="C54" s="53">
        <f>[9]B!$C$961</f>
        <v>0</v>
      </c>
      <c r="D54" s="49"/>
      <c r="E54" s="5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ht="20.100000000000001" customHeight="1" x14ac:dyDescent="0.15">
      <c r="A55" s="62"/>
      <c r="B55" s="40" t="s">
        <v>83</v>
      </c>
      <c r="C55" s="41">
        <f>SUM(C56:C59)</f>
        <v>1408</v>
      </c>
      <c r="D55" s="42">
        <f>SUM(D56:D59)</f>
        <v>1408</v>
      </c>
      <c r="E55" s="54">
        <f>SUM(E56:E59)</f>
        <v>2568140</v>
      </c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ht="15" customHeight="1" x14ac:dyDescent="0.15">
      <c r="A56" s="20" t="s">
        <v>84</v>
      </c>
      <c r="B56" s="21" t="s">
        <v>85</v>
      </c>
      <c r="C56" s="55">
        <f>[9]B!$C$43</f>
        <v>39</v>
      </c>
      <c r="D56" s="55">
        <f>[9]B!$E$43</f>
        <v>39</v>
      </c>
      <c r="E56" s="56">
        <f>[9]B!$AL$43</f>
        <v>160290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ht="15" customHeight="1" x14ac:dyDescent="0.15">
      <c r="A57" s="25" t="s">
        <v>86</v>
      </c>
      <c r="B57" s="26" t="s">
        <v>87</v>
      </c>
      <c r="C57" s="57">
        <f>[9]B!$C$44</f>
        <v>869</v>
      </c>
      <c r="D57" s="57">
        <f>[9]B!$E$44</f>
        <v>869</v>
      </c>
      <c r="E57" s="58">
        <f>[9]B!$AL$44</f>
        <v>1963940</v>
      </c>
      <c r="F57" s="7"/>
      <c r="G57" s="7"/>
      <c r="H57" s="7"/>
      <c r="I57" s="7"/>
      <c r="J57" s="7"/>
      <c r="K57" s="7"/>
      <c r="L57" s="7"/>
      <c r="M57" s="7"/>
      <c r="N57" s="7"/>
    </row>
    <row r="58" spans="1:14" s="3" customFormat="1" ht="15" customHeight="1" x14ac:dyDescent="0.15">
      <c r="A58" s="25" t="s">
        <v>88</v>
      </c>
      <c r="B58" s="26" t="s">
        <v>89</v>
      </c>
      <c r="C58" s="57">
        <f>[9]B!$C$45</f>
        <v>63</v>
      </c>
      <c r="D58" s="57">
        <f>[9]B!$E$45</f>
        <v>63</v>
      </c>
      <c r="E58" s="58">
        <f>[9]B!$AL$45</f>
        <v>142380</v>
      </c>
      <c r="F58" s="7"/>
      <c r="G58" s="7"/>
      <c r="H58" s="7"/>
      <c r="I58" s="7"/>
      <c r="J58" s="7"/>
      <c r="K58" s="7"/>
      <c r="L58" s="7"/>
      <c r="M58" s="7"/>
      <c r="N58" s="7"/>
    </row>
    <row r="59" spans="1:14" s="3" customFormat="1" ht="15" customHeight="1" x14ac:dyDescent="0.15">
      <c r="A59" s="25" t="s">
        <v>90</v>
      </c>
      <c r="B59" s="26" t="s">
        <v>91</v>
      </c>
      <c r="C59" s="57">
        <f>[9]B!$C$46</f>
        <v>437</v>
      </c>
      <c r="D59" s="57">
        <f>[9]B!$E$46</f>
        <v>437</v>
      </c>
      <c r="E59" s="58">
        <f>[9]B!$AL$46</f>
        <v>301530</v>
      </c>
      <c r="F59" s="7"/>
      <c r="G59" s="7"/>
      <c r="H59" s="7"/>
      <c r="I59" s="7"/>
      <c r="J59" s="7"/>
      <c r="K59" s="7"/>
      <c r="L59" s="7"/>
      <c r="M59" s="7"/>
      <c r="N59" s="7"/>
    </row>
    <row r="60" spans="1:14" s="3" customFormat="1" ht="15" customHeight="1" x14ac:dyDescent="0.15">
      <c r="A60" s="63"/>
      <c r="B60" s="59" t="s">
        <v>92</v>
      </c>
      <c r="C60" s="64">
        <f>C61</f>
        <v>0</v>
      </c>
      <c r="D60" s="60"/>
      <c r="E60" s="61"/>
      <c r="F60" s="7"/>
      <c r="G60" s="7"/>
      <c r="H60" s="7"/>
      <c r="I60" s="7"/>
      <c r="J60" s="7"/>
      <c r="K60" s="7"/>
      <c r="L60" s="7"/>
      <c r="M60" s="7"/>
      <c r="N60" s="7"/>
    </row>
    <row r="61" spans="1:14" s="3" customFormat="1" ht="15" customHeight="1" x14ac:dyDescent="0.15">
      <c r="A61" s="38"/>
      <c r="B61" s="52" t="s">
        <v>93</v>
      </c>
      <c r="C61" s="65">
        <f>[9]B!$C$48</f>
        <v>0</v>
      </c>
      <c r="D61" s="49"/>
      <c r="E61" s="50"/>
      <c r="F61" s="7"/>
      <c r="G61" s="7"/>
      <c r="H61" s="7"/>
      <c r="I61" s="7"/>
      <c r="J61" s="7"/>
      <c r="K61" s="7"/>
      <c r="L61" s="7"/>
      <c r="M61" s="7"/>
      <c r="N61" s="7"/>
    </row>
    <row r="62" spans="1:14" s="3" customFormat="1" ht="20.100000000000001" customHeight="1" x14ac:dyDescent="0.15">
      <c r="A62" s="62"/>
      <c r="B62" s="40" t="s">
        <v>94</v>
      </c>
      <c r="C62" s="41">
        <f>SUM(C63:C65)</f>
        <v>370</v>
      </c>
      <c r="D62" s="42">
        <f>SUM(D63:D65)</f>
        <v>370</v>
      </c>
      <c r="E62" s="54">
        <f>SUM(E63:E65)</f>
        <v>587420</v>
      </c>
      <c r="F62" s="7"/>
      <c r="G62" s="7"/>
      <c r="H62" s="7"/>
      <c r="I62" s="7"/>
      <c r="J62" s="7"/>
      <c r="K62" s="7"/>
      <c r="L62" s="7"/>
      <c r="M62" s="7"/>
      <c r="N62" s="7"/>
    </row>
    <row r="63" spans="1:14" s="3" customFormat="1" ht="15" customHeight="1" x14ac:dyDescent="0.15">
      <c r="A63" s="20" t="s">
        <v>95</v>
      </c>
      <c r="B63" s="21" t="s">
        <v>96</v>
      </c>
      <c r="C63" s="55">
        <f>[9]B!$C$52</f>
        <v>178</v>
      </c>
      <c r="D63" s="55">
        <f>[9]B!$E$52</f>
        <v>178</v>
      </c>
      <c r="E63" s="56">
        <f>[9]B!$AL$52</f>
        <v>348880</v>
      </c>
      <c r="F63" s="7"/>
      <c r="G63" s="7"/>
      <c r="H63" s="7"/>
      <c r="I63" s="7"/>
      <c r="J63" s="7"/>
      <c r="K63" s="7"/>
      <c r="L63" s="7"/>
      <c r="M63" s="7"/>
      <c r="N63" s="7"/>
    </row>
    <row r="64" spans="1:14" s="3" customFormat="1" ht="15" customHeight="1" x14ac:dyDescent="0.15">
      <c r="A64" s="25" t="s">
        <v>97</v>
      </c>
      <c r="B64" s="26" t="s">
        <v>98</v>
      </c>
      <c r="C64" s="57">
        <f>[9]B!$C$53</f>
        <v>26</v>
      </c>
      <c r="D64" s="57">
        <f>[9]B!$E$53</f>
        <v>26</v>
      </c>
      <c r="E64" s="58">
        <f>[9]B!$AL$53</f>
        <v>50960</v>
      </c>
      <c r="F64" s="7"/>
      <c r="G64" s="7"/>
      <c r="H64" s="7"/>
      <c r="I64" s="7"/>
      <c r="J64" s="7"/>
      <c r="K64" s="7"/>
      <c r="L64" s="7"/>
      <c r="M64" s="7"/>
      <c r="N64" s="7"/>
    </row>
    <row r="65" spans="1:14" s="3" customFormat="1" ht="15" customHeight="1" x14ac:dyDescent="0.15">
      <c r="A65" s="25" t="s">
        <v>99</v>
      </c>
      <c r="B65" s="26" t="s">
        <v>100</v>
      </c>
      <c r="C65" s="57">
        <f>[9]B!$C$54</f>
        <v>166</v>
      </c>
      <c r="D65" s="57">
        <f>[9]B!$E$54</f>
        <v>166</v>
      </c>
      <c r="E65" s="58">
        <f>[9]B!$AL$54</f>
        <v>187580</v>
      </c>
      <c r="F65" s="7"/>
      <c r="G65" s="7"/>
      <c r="H65" s="7"/>
      <c r="I65" s="7"/>
      <c r="J65" s="7"/>
      <c r="K65" s="7"/>
      <c r="L65" s="7"/>
      <c r="M65" s="7"/>
      <c r="N65" s="7"/>
    </row>
    <row r="66" spans="1:14" s="3" customFormat="1" ht="15" customHeight="1" x14ac:dyDescent="0.15">
      <c r="A66" s="28"/>
      <c r="B66" s="29" t="s">
        <v>101</v>
      </c>
      <c r="C66" s="66">
        <f>SUM(C67:C68)</f>
        <v>50</v>
      </c>
      <c r="D66" s="66"/>
      <c r="E66" s="67"/>
      <c r="F66" s="7"/>
      <c r="G66" s="7"/>
      <c r="H66" s="7"/>
      <c r="I66" s="7"/>
      <c r="J66" s="7"/>
      <c r="K66" s="7"/>
      <c r="L66" s="7"/>
      <c r="M66" s="7"/>
      <c r="N66" s="7"/>
    </row>
    <row r="67" spans="1:14" s="3" customFormat="1" ht="15" customHeight="1" x14ac:dyDescent="0.15">
      <c r="A67" s="48"/>
      <c r="B67" s="26" t="s">
        <v>102</v>
      </c>
      <c r="C67" s="57">
        <f xml:space="preserve"> [9]B!$C$56</f>
        <v>50</v>
      </c>
      <c r="D67" s="49"/>
      <c r="E67" s="68"/>
      <c r="F67" s="7"/>
      <c r="G67" s="7"/>
      <c r="H67" s="7"/>
      <c r="I67" s="7"/>
      <c r="J67" s="7"/>
      <c r="K67" s="7"/>
      <c r="L67" s="7"/>
      <c r="M67" s="7"/>
      <c r="N67" s="7"/>
    </row>
    <row r="68" spans="1:14" s="3" customFormat="1" ht="15" customHeight="1" x14ac:dyDescent="0.15">
      <c r="A68" s="51"/>
      <c r="B68" s="52" t="s">
        <v>103</v>
      </c>
      <c r="C68" s="65">
        <f>[9]B!$C$57</f>
        <v>0</v>
      </c>
      <c r="D68" s="69"/>
      <c r="E68" s="70"/>
      <c r="F68" s="7"/>
      <c r="G68" s="7"/>
      <c r="H68" s="7"/>
      <c r="I68" s="7"/>
      <c r="J68" s="7"/>
      <c r="K68" s="7"/>
      <c r="L68" s="7"/>
      <c r="M68" s="7"/>
      <c r="N68" s="7"/>
    </row>
    <row r="69" spans="1:14" s="3" customFormat="1" ht="15" customHeight="1" x14ac:dyDescent="0.15">
      <c r="A69" s="71"/>
      <c r="B69" s="13" t="s">
        <v>104</v>
      </c>
      <c r="C69" s="41">
        <f>C10+C32+C50+C55+C62+C24+C25+C44+C53+C60+C66</f>
        <v>19773</v>
      </c>
      <c r="D69" s="41">
        <f>D10+D32+D50+D55+D62+D24</f>
        <v>19452</v>
      </c>
      <c r="E69" s="72">
        <f>E10+E32+E50+E55+E62+E24</f>
        <v>138694790</v>
      </c>
      <c r="F69" s="7"/>
      <c r="G69" s="7"/>
      <c r="H69" s="7"/>
      <c r="I69" s="7"/>
      <c r="J69" s="7"/>
      <c r="K69" s="7"/>
      <c r="L69" s="7"/>
      <c r="M69" s="7"/>
      <c r="N69" s="7"/>
    </row>
    <row r="70" spans="1:14" ht="24.95" customHeight="1" x14ac:dyDescent="0.15">
      <c r="A70" s="12" t="s">
        <v>105</v>
      </c>
    </row>
    <row r="71" spans="1:14" ht="35.1" customHeight="1" x14ac:dyDescent="0.15">
      <c r="A71" s="797" t="s">
        <v>106</v>
      </c>
      <c r="B71" s="855"/>
      <c r="C71" s="73" t="s">
        <v>7</v>
      </c>
      <c r="D71" s="73" t="s">
        <v>8</v>
      </c>
      <c r="E71" s="73" t="s">
        <v>9</v>
      </c>
    </row>
    <row r="72" spans="1:14" s="76" customFormat="1" ht="15" customHeight="1" x14ac:dyDescent="0.2">
      <c r="A72" s="849" t="s">
        <v>107</v>
      </c>
      <c r="B72" s="861"/>
      <c r="C72" s="41">
        <f>SUM(C73:C78,C82:C85)</f>
        <v>80916</v>
      </c>
      <c r="D72" s="74">
        <f>SUM(D73:D77,D78,D82:D84)</f>
        <v>80060</v>
      </c>
      <c r="E72" s="75">
        <f>SUM(E73:E77,E78,E82:E84)</f>
        <v>134521660</v>
      </c>
    </row>
    <row r="73" spans="1:14" ht="15" customHeight="1" x14ac:dyDescent="0.15">
      <c r="A73" s="77" t="s">
        <v>108</v>
      </c>
      <c r="B73" s="78" t="s">
        <v>109</v>
      </c>
      <c r="C73" s="55">
        <f>[9]B!$C$210</f>
        <v>28542</v>
      </c>
      <c r="D73" s="55">
        <f>[9]B!$E$210</f>
        <v>28080</v>
      </c>
      <c r="E73" s="79">
        <f>[9]B!$AL$210</f>
        <v>34511240</v>
      </c>
    </row>
    <row r="74" spans="1:14" ht="15" customHeight="1" x14ac:dyDescent="0.15">
      <c r="A74" s="568" t="s">
        <v>110</v>
      </c>
      <c r="B74" s="81" t="s">
        <v>111</v>
      </c>
      <c r="C74" s="57">
        <f>[9]B!$C$272</f>
        <v>38727</v>
      </c>
      <c r="D74" s="57">
        <f>SUM([9]B!E212:E215,[9]B!E216:E260,[9]B!E261:E271)</f>
        <v>38425</v>
      </c>
      <c r="E74" s="82">
        <f>[9]B!$AL$272</f>
        <v>55024690</v>
      </c>
    </row>
    <row r="75" spans="1:14" ht="15" customHeight="1" x14ac:dyDescent="0.15">
      <c r="A75" s="568" t="s">
        <v>112</v>
      </c>
      <c r="B75" s="81" t="s">
        <v>113</v>
      </c>
      <c r="C75" s="57">
        <f>[9]B!$C$311</f>
        <v>2253</v>
      </c>
      <c r="D75" s="57">
        <f>[9]B!$E$311</f>
        <v>2247</v>
      </c>
      <c r="E75" s="82">
        <f>[9]B!$AL$311</f>
        <v>9084660</v>
      </c>
    </row>
    <row r="76" spans="1:14" ht="15" customHeight="1" x14ac:dyDescent="0.15">
      <c r="A76" s="568" t="s">
        <v>114</v>
      </c>
      <c r="B76" s="81" t="s">
        <v>115</v>
      </c>
      <c r="C76" s="57">
        <f>[9]B!$C$318</f>
        <v>0</v>
      </c>
      <c r="D76" s="57">
        <f>[9]B!$E$318</f>
        <v>0</v>
      </c>
      <c r="E76" s="82">
        <f>[9]B!$AL$318</f>
        <v>0</v>
      </c>
    </row>
    <row r="77" spans="1:14" ht="15" customHeight="1" x14ac:dyDescent="0.15">
      <c r="A77" s="568" t="s">
        <v>116</v>
      </c>
      <c r="B77" s="83" t="s">
        <v>117</v>
      </c>
      <c r="C77" s="84">
        <f>[9]B!$C$374</f>
        <v>2603</v>
      </c>
      <c r="D77" s="84">
        <f>[9]B!$E$374</f>
        <v>2586</v>
      </c>
      <c r="E77" s="85">
        <f>[9]B!$AL$374</f>
        <v>14008410</v>
      </c>
    </row>
    <row r="78" spans="1:14" ht="15" customHeight="1" x14ac:dyDescent="0.15">
      <c r="A78" s="862" t="s">
        <v>118</v>
      </c>
      <c r="B78" s="87" t="s">
        <v>119</v>
      </c>
      <c r="C78" s="88">
        <f>SUM(C79:C81)</f>
        <v>5505</v>
      </c>
      <c r="D78" s="88">
        <f>SUM(D79:D81)</f>
        <v>5476</v>
      </c>
      <c r="E78" s="89">
        <f>SUM(E79:E81)</f>
        <v>17032380</v>
      </c>
    </row>
    <row r="79" spans="1:14" ht="15" customHeight="1" x14ac:dyDescent="0.15">
      <c r="A79" s="862"/>
      <c r="B79" s="90" t="s">
        <v>120</v>
      </c>
      <c r="C79" s="91">
        <f>[9]B!$C$411</f>
        <v>4709</v>
      </c>
      <c r="D79" s="91">
        <f>[9]B!$E$411</f>
        <v>4685</v>
      </c>
      <c r="E79" s="92">
        <f>[9]B!$AL$411</f>
        <v>13410690</v>
      </c>
    </row>
    <row r="80" spans="1:14" ht="15" customHeight="1" x14ac:dyDescent="0.15">
      <c r="A80" s="862"/>
      <c r="B80" s="93" t="s">
        <v>121</v>
      </c>
      <c r="C80" s="57">
        <f>[9]B!$C$432</f>
        <v>56</v>
      </c>
      <c r="D80" s="57">
        <f>SUM([9]B!E413:E429,[9]B!E430:E431)</f>
        <v>56</v>
      </c>
      <c r="E80" s="82">
        <f>[9]B!$AL$432</f>
        <v>164570</v>
      </c>
    </row>
    <row r="81" spans="1:5" ht="15" customHeight="1" x14ac:dyDescent="0.15">
      <c r="A81" s="862"/>
      <c r="B81" s="93" t="s">
        <v>122</v>
      </c>
      <c r="C81" s="57">
        <f>[9]B!$C$451</f>
        <v>740</v>
      </c>
      <c r="D81" s="57">
        <f>[9]B!$E$451</f>
        <v>735</v>
      </c>
      <c r="E81" s="82">
        <f>[9]B!$AL$451</f>
        <v>3457120</v>
      </c>
    </row>
    <row r="82" spans="1:5" ht="15" customHeight="1" x14ac:dyDescent="0.15">
      <c r="A82" s="568" t="s">
        <v>123</v>
      </c>
      <c r="B82" s="81" t="s">
        <v>124</v>
      </c>
      <c r="C82" s="57">
        <f>[9]B!$C$461</f>
        <v>0</v>
      </c>
      <c r="D82" s="57">
        <f>[9]B!$E$461</f>
        <v>0</v>
      </c>
      <c r="E82" s="82">
        <f>[9]B!$AL$461</f>
        <v>0</v>
      </c>
    </row>
    <row r="83" spans="1:5" s="96" customFormat="1" ht="15" customHeight="1" x14ac:dyDescent="0.15">
      <c r="A83" s="568" t="s">
        <v>125</v>
      </c>
      <c r="B83" s="81" t="s">
        <v>126</v>
      </c>
      <c r="C83" s="94">
        <f>[9]B!$C$512</f>
        <v>69</v>
      </c>
      <c r="D83" s="94">
        <f>SUM([9]B!E475:E498,[9]B!E499:E511)</f>
        <v>67</v>
      </c>
      <c r="E83" s="95">
        <f>[9]B!$AL$512</f>
        <v>143680</v>
      </c>
    </row>
    <row r="84" spans="1:5" ht="15" customHeight="1" x14ac:dyDescent="0.15">
      <c r="A84" s="568" t="s">
        <v>127</v>
      </c>
      <c r="B84" s="81" t="s">
        <v>128</v>
      </c>
      <c r="C84" s="57">
        <f>[9]B!$C$542</f>
        <v>3191</v>
      </c>
      <c r="D84" s="57">
        <f>[9]B!$E$542</f>
        <v>3179</v>
      </c>
      <c r="E84" s="82">
        <f>[9]B!$AL$542</f>
        <v>4716600</v>
      </c>
    </row>
    <row r="85" spans="1:5" s="99" customFormat="1" ht="15" customHeight="1" x14ac:dyDescent="0.15">
      <c r="A85" s="97" t="s">
        <v>129</v>
      </c>
      <c r="B85" s="83" t="s">
        <v>130</v>
      </c>
      <c r="C85" s="84">
        <f>[9]B!$C$2939</f>
        <v>26</v>
      </c>
      <c r="D85" s="98"/>
      <c r="E85" s="98"/>
    </row>
    <row r="86" spans="1:5" s="3" customFormat="1" ht="15" customHeight="1" x14ac:dyDescent="0.15">
      <c r="A86" s="849" t="s">
        <v>131</v>
      </c>
      <c r="B86" s="850"/>
      <c r="C86" s="88">
        <f>+C87+C88+C89+C90+C94+C95</f>
        <v>5999</v>
      </c>
      <c r="D86" s="88">
        <f>+D87+D88+D89+D90+D94</f>
        <v>5944</v>
      </c>
      <c r="E86" s="89">
        <f>+E87+E88+E89+E90+E94</f>
        <v>117117610</v>
      </c>
    </row>
    <row r="87" spans="1:5" ht="15" customHeight="1" x14ac:dyDescent="0.15">
      <c r="A87" s="100" t="s">
        <v>132</v>
      </c>
      <c r="B87" s="101" t="s">
        <v>133</v>
      </c>
      <c r="C87" s="91">
        <f>[9]B!$C$600</f>
        <v>3259</v>
      </c>
      <c r="D87" s="91">
        <f>SUM([9]B!E545:E546,[9]B!E547,[9]B!E548,[9]B!E549:E559,[9]B!E560:E566,[9]B!E567:E575,[9]B!E576,[9]B!E577:E595,[9]B!E596:E598)</f>
        <v>3209</v>
      </c>
      <c r="E87" s="92">
        <f>[9]B!$AL$600</f>
        <v>27892310</v>
      </c>
    </row>
    <row r="88" spans="1:5" ht="15" customHeight="1" x14ac:dyDescent="0.15">
      <c r="A88" s="568" t="s">
        <v>134</v>
      </c>
      <c r="B88" s="81" t="s">
        <v>135</v>
      </c>
      <c r="C88" s="57">
        <f>[9]B!$C$623</f>
        <v>2</v>
      </c>
      <c r="D88" s="57">
        <f>[9]B!$E$623</f>
        <v>2</v>
      </c>
      <c r="E88" s="82">
        <f>[9]B!$AL$623</f>
        <v>52640</v>
      </c>
    </row>
    <row r="89" spans="1:5" ht="15" customHeight="1" x14ac:dyDescent="0.15">
      <c r="A89" s="568" t="s">
        <v>136</v>
      </c>
      <c r="B89" s="81" t="s">
        <v>137</v>
      </c>
      <c r="C89" s="57">
        <f>[9]B!$C$650</f>
        <v>1288</v>
      </c>
      <c r="D89" s="57">
        <f>[9]B!$E$650</f>
        <v>1283</v>
      </c>
      <c r="E89" s="82">
        <f>[9]B!$AL$650</f>
        <v>68199320</v>
      </c>
    </row>
    <row r="90" spans="1:5" ht="15" customHeight="1" x14ac:dyDescent="0.15">
      <c r="A90" s="862" t="s">
        <v>112</v>
      </c>
      <c r="B90" s="81" t="s">
        <v>138</v>
      </c>
      <c r="C90" s="57">
        <f>SUM(C91:C93)</f>
        <v>1450</v>
      </c>
      <c r="D90" s="57">
        <f>SUM(D91:D93)</f>
        <v>1450</v>
      </c>
      <c r="E90" s="82">
        <f>SUM(E91:E93)</f>
        <v>20973340</v>
      </c>
    </row>
    <row r="91" spans="1:5" ht="15" customHeight="1" x14ac:dyDescent="0.15">
      <c r="A91" s="862"/>
      <c r="B91" s="93" t="s">
        <v>139</v>
      </c>
      <c r="C91" s="57">
        <f>[9]B!$C$672-[9]B!C652-[9]B!C653</f>
        <v>984</v>
      </c>
      <c r="D91" s="57">
        <f>[9]B!$E$672-[9]B!E652-[9]B!E653</f>
        <v>984</v>
      </c>
      <c r="E91" s="82">
        <f>[9]B!$AL$672-[9]B!$AL$652-[9]B!$AL$653</f>
        <v>14147540</v>
      </c>
    </row>
    <row r="92" spans="1:5" ht="15" customHeight="1" x14ac:dyDescent="0.15">
      <c r="A92" s="862"/>
      <c r="B92" s="93" t="s">
        <v>140</v>
      </c>
      <c r="C92" s="57">
        <f>[9]B!$C$652</f>
        <v>195</v>
      </c>
      <c r="D92" s="57">
        <f>[9]B!$E$652</f>
        <v>195</v>
      </c>
      <c r="E92" s="82">
        <f>[9]B!$AL$652</f>
        <v>1121250</v>
      </c>
    </row>
    <row r="93" spans="1:5" ht="15" customHeight="1" x14ac:dyDescent="0.15">
      <c r="A93" s="862"/>
      <c r="B93" s="93" t="s">
        <v>141</v>
      </c>
      <c r="C93" s="57">
        <f>[9]B!$C$653</f>
        <v>271</v>
      </c>
      <c r="D93" s="57">
        <f>[9]B!$E$653</f>
        <v>271</v>
      </c>
      <c r="E93" s="82">
        <f>[9]B!$AL$653</f>
        <v>5704550</v>
      </c>
    </row>
    <row r="94" spans="1:5" ht="15" customHeight="1" x14ac:dyDescent="0.15">
      <c r="A94" s="568" t="s">
        <v>114</v>
      </c>
      <c r="B94" s="81" t="s">
        <v>142</v>
      </c>
      <c r="C94" s="57">
        <f>[9]B!$C$704</f>
        <v>0</v>
      </c>
      <c r="D94" s="57">
        <f>[9]B!$E$704</f>
        <v>0</v>
      </c>
      <c r="E94" s="82">
        <f>[9]B!$AL$704</f>
        <v>0</v>
      </c>
    </row>
    <row r="95" spans="1:5" s="99" customFormat="1" ht="15" customHeight="1" x14ac:dyDescent="0.15">
      <c r="A95" s="568"/>
      <c r="B95" s="81" t="s">
        <v>143</v>
      </c>
      <c r="C95" s="57">
        <f>[9]B!$C$763</f>
        <v>0</v>
      </c>
      <c r="D95" s="98"/>
      <c r="E95" s="98"/>
    </row>
    <row r="96" spans="1:5" s="3" customFormat="1" ht="15" customHeight="1" x14ac:dyDescent="0.15">
      <c r="A96" s="102"/>
      <c r="B96" s="102" t="s">
        <v>144</v>
      </c>
      <c r="C96" s="103">
        <f>[9]B!$C$958</f>
        <v>0</v>
      </c>
      <c r="D96" s="104">
        <f>[9]B!$E$958</f>
        <v>0</v>
      </c>
      <c r="E96" s="105">
        <f>[9]B!$AL$958</f>
        <v>0</v>
      </c>
    </row>
    <row r="97" spans="1:8" s="106" customFormat="1" ht="24.95" customHeight="1" x14ac:dyDescent="0.15">
      <c r="A97" s="866" t="s">
        <v>145</v>
      </c>
      <c r="B97" s="866"/>
      <c r="C97" s="866"/>
      <c r="D97" s="866"/>
      <c r="E97" s="866"/>
    </row>
    <row r="98" spans="1:8" s="106" customFormat="1" ht="35.1" customHeight="1" x14ac:dyDescent="0.15">
      <c r="A98" s="13" t="s">
        <v>146</v>
      </c>
      <c r="B98" s="571" t="s">
        <v>6</v>
      </c>
      <c r="C98" s="73" t="s">
        <v>7</v>
      </c>
      <c r="D98" s="73" t="s">
        <v>8</v>
      </c>
      <c r="E98" s="73" t="s">
        <v>9</v>
      </c>
    </row>
    <row r="99" spans="1:8" s="106" customFormat="1" ht="15" customHeight="1" x14ac:dyDescent="0.15">
      <c r="A99" s="20" t="s">
        <v>147</v>
      </c>
      <c r="B99" s="78" t="s">
        <v>148</v>
      </c>
      <c r="C99" s="55">
        <f>[9]B!C770+[9]B!C777+[9]B!C781+[9]B!C788+[9]B!C797+[9]B!C801+[9]B!C805+[9]B!C809+[9]B!C820+[9]B!C828+[9]B!C833+[9]B!C851+[9]B!C869+[9]B!C817</f>
        <v>0</v>
      </c>
      <c r="D99" s="55">
        <f>[9]B!E770+[9]B!E777+[9]B!E781+[9]B!E788+[9]B!E797+[9]B!E801+[9]B!E805+[9]B!E809+[9]B!E820+[9]B!E828+[9]B!E833+[9]B!E851+[9]B!E869+[9]B!E817</f>
        <v>0</v>
      </c>
      <c r="E99" s="82">
        <f>[9]B!AL770+[9]B!AL777+[9]B!AL781+[9]B!AL788+[9]B!AL797+[9]B!AL801+[9]B!AL805+[9]B!AL809+[9]B!AL820+[9]B!AL828+[9]B!AL833+[9]B!AL851+[9]B!AL869+[9]B!AL817</f>
        <v>0</v>
      </c>
    </row>
    <row r="100" spans="1:8" s="106" customFormat="1" ht="15" customHeight="1" x14ac:dyDescent="0.15">
      <c r="A100" s="25">
        <v>2001</v>
      </c>
      <c r="B100" s="81" t="s">
        <v>149</v>
      </c>
      <c r="C100" s="57">
        <f>[9]B!C2223+[9]B!C2266+[9]B!C2267</f>
        <v>2542</v>
      </c>
      <c r="D100" s="57">
        <f>[9]B!E2214+[9]B!E2266+[9]B!E2267</f>
        <v>2405</v>
      </c>
      <c r="E100" s="82">
        <f>[9]B!AL2214+[9]B!AL2266+[9]B!AL2267</f>
        <v>23156590</v>
      </c>
    </row>
    <row r="101" spans="1:8" s="106" customFormat="1" ht="15" customHeight="1" x14ac:dyDescent="0.15">
      <c r="A101" s="38" t="s">
        <v>150</v>
      </c>
      <c r="B101" s="108" t="s">
        <v>151</v>
      </c>
      <c r="C101" s="65">
        <f>[9]B!C2529</f>
        <v>48</v>
      </c>
      <c r="D101" s="65">
        <f>[9]B!E2529</f>
        <v>48</v>
      </c>
      <c r="E101" s="85">
        <f>[9]B!AL2529</f>
        <v>3251040</v>
      </c>
    </row>
    <row r="102" spans="1:8" s="106" customFormat="1" ht="15" customHeight="1" x14ac:dyDescent="0.15">
      <c r="A102" s="71"/>
      <c r="B102" s="109" t="s">
        <v>152</v>
      </c>
      <c r="C102" s="110">
        <f>SUM(C99:C101)</f>
        <v>2590</v>
      </c>
      <c r="D102" s="110">
        <f>SUM(D99:D101)</f>
        <v>2453</v>
      </c>
      <c r="E102" s="111">
        <f>SUM(E99:E101)</f>
        <v>26407630</v>
      </c>
    </row>
    <row r="103" spans="1:8" s="115" customFormat="1" ht="24.95" customHeight="1" x14ac:dyDescent="0.15">
      <c r="A103" s="112" t="s">
        <v>153</v>
      </c>
      <c r="B103" s="113"/>
      <c r="C103" s="112"/>
      <c r="D103" s="112"/>
      <c r="E103" s="112"/>
      <c r="F103" s="114"/>
      <c r="G103" s="114"/>
    </row>
    <row r="104" spans="1:8" s="106" customFormat="1" ht="33.75" customHeight="1" x14ac:dyDescent="0.15">
      <c r="A104" s="569" t="s">
        <v>5</v>
      </c>
      <c r="B104" s="569" t="s">
        <v>6</v>
      </c>
      <c r="C104" s="73" t="s">
        <v>7</v>
      </c>
      <c r="D104" s="73" t="s">
        <v>8</v>
      </c>
      <c r="E104" s="73" t="s">
        <v>154</v>
      </c>
      <c r="F104" s="73" t="s">
        <v>155</v>
      </c>
      <c r="G104" s="73" t="s">
        <v>156</v>
      </c>
      <c r="H104" s="73" t="s">
        <v>9</v>
      </c>
    </row>
    <row r="105" spans="1:8" s="106" customFormat="1" ht="15" customHeight="1" x14ac:dyDescent="0.15">
      <c r="A105" s="20" t="s">
        <v>157</v>
      </c>
      <c r="B105" s="78" t="s">
        <v>158</v>
      </c>
      <c r="C105" s="55">
        <f>[9]B!$C$1125</f>
        <v>1</v>
      </c>
      <c r="D105" s="55">
        <f>[9]B!$I$1125</f>
        <v>0</v>
      </c>
      <c r="E105" s="55">
        <f>[9]B!$I$1125</f>
        <v>0</v>
      </c>
      <c r="F105" s="55">
        <f>[9]B!$L$1125</f>
        <v>0</v>
      </c>
      <c r="G105" s="117"/>
      <c r="H105" s="79">
        <f>[9]B!$AL$1125</f>
        <v>0</v>
      </c>
    </row>
    <row r="106" spans="1:8" s="106" customFormat="1" ht="15" customHeight="1" x14ac:dyDescent="0.15">
      <c r="A106" s="25" t="s">
        <v>159</v>
      </c>
      <c r="B106" s="81" t="s">
        <v>160</v>
      </c>
      <c r="C106" s="57">
        <f>[9]B!C1262</f>
        <v>108</v>
      </c>
      <c r="D106" s="57">
        <f>[9]B!I1262</f>
        <v>101</v>
      </c>
      <c r="E106" s="57">
        <f>[9]B!I1262</f>
        <v>101</v>
      </c>
      <c r="F106" s="57">
        <f>[9]B!L1262</f>
        <v>2</v>
      </c>
      <c r="G106" s="118"/>
      <c r="H106" s="82">
        <f>[9]B!$AL$1262</f>
        <v>42905680</v>
      </c>
    </row>
    <row r="107" spans="1:8" s="106" customFormat="1" ht="15" customHeight="1" x14ac:dyDescent="0.15">
      <c r="A107" s="25" t="s">
        <v>161</v>
      </c>
      <c r="B107" s="81" t="s">
        <v>162</v>
      </c>
      <c r="C107" s="57">
        <f>[9]B!C1404</f>
        <v>50</v>
      </c>
      <c r="D107" s="57">
        <f>[9]B!I1401</f>
        <v>25</v>
      </c>
      <c r="E107" s="57">
        <f>[9]B!I1401</f>
        <v>25</v>
      </c>
      <c r="F107" s="57">
        <f>[9]B!L1401</f>
        <v>9</v>
      </c>
      <c r="G107" s="118"/>
      <c r="H107" s="82">
        <f>[9]B!$AL$1401</f>
        <v>3423040</v>
      </c>
    </row>
    <row r="108" spans="1:8" s="106" customFormat="1" ht="15" customHeight="1" x14ac:dyDescent="0.15">
      <c r="A108" s="25" t="s">
        <v>163</v>
      </c>
      <c r="B108" s="81" t="s">
        <v>164</v>
      </c>
      <c r="C108" s="57">
        <f>[9]B!C1468</f>
        <v>11</v>
      </c>
      <c r="D108" s="57">
        <f>[9]B!I1468</f>
        <v>10</v>
      </c>
      <c r="E108" s="57">
        <f>[9]B!I1468</f>
        <v>10</v>
      </c>
      <c r="F108" s="57">
        <f>[9]B!L1468</f>
        <v>0</v>
      </c>
      <c r="G108" s="118"/>
      <c r="H108" s="82">
        <f>[9]B!AL1468</f>
        <v>1382680</v>
      </c>
    </row>
    <row r="109" spans="1:8" s="106" customFormat="1" ht="15" customHeight="1" x14ac:dyDescent="0.15">
      <c r="A109" s="25" t="s">
        <v>165</v>
      </c>
      <c r="B109" s="81" t="s">
        <v>166</v>
      </c>
      <c r="C109" s="57">
        <f>[9]B!$C$1537</f>
        <v>67</v>
      </c>
      <c r="D109" s="57">
        <f>[9]B!$I$1537</f>
        <v>65</v>
      </c>
      <c r="E109" s="57">
        <f>[9]B!$I$1537</f>
        <v>65</v>
      </c>
      <c r="F109" s="57">
        <f>[9]B!$L$1537</f>
        <v>0</v>
      </c>
      <c r="G109" s="118"/>
      <c r="H109" s="82">
        <f>[9]B!$AL$1537</f>
        <v>4182850</v>
      </c>
    </row>
    <row r="110" spans="1:8" s="106" customFormat="1" ht="15" customHeight="1" x14ac:dyDescent="0.15">
      <c r="A110" s="25" t="s">
        <v>167</v>
      </c>
      <c r="B110" s="81" t="s">
        <v>168</v>
      </c>
      <c r="C110" s="57">
        <f>[9]B!$C$1582</f>
        <v>118</v>
      </c>
      <c r="D110" s="57">
        <f>[9]B!$I$1582</f>
        <v>105</v>
      </c>
      <c r="E110" s="57">
        <f>[9]B!$I$1582</f>
        <v>105</v>
      </c>
      <c r="F110" s="57">
        <f>[9]B!$L$1582</f>
        <v>1</v>
      </c>
      <c r="G110" s="118"/>
      <c r="H110" s="82">
        <f>[9]B!$AL$1582</f>
        <v>3911305</v>
      </c>
    </row>
    <row r="111" spans="1:8" s="106" customFormat="1" ht="15" customHeight="1" x14ac:dyDescent="0.15">
      <c r="A111" s="25" t="s">
        <v>169</v>
      </c>
      <c r="B111" s="81" t="s">
        <v>170</v>
      </c>
      <c r="C111" s="57">
        <f>[9]B!$C$1800</f>
        <v>1</v>
      </c>
      <c r="D111" s="57">
        <f>[9]B!$I$1787</f>
        <v>0</v>
      </c>
      <c r="E111" s="57">
        <f>[9]B!$I$1787</f>
        <v>0</v>
      </c>
      <c r="F111" s="57">
        <f>[9]B!$L$1787</f>
        <v>0</v>
      </c>
      <c r="G111" s="118"/>
      <c r="H111" s="82">
        <f>[9]B!$AL$1787</f>
        <v>0</v>
      </c>
    </row>
    <row r="112" spans="1:8" s="106" customFormat="1" ht="15" customHeight="1" x14ac:dyDescent="0.15">
      <c r="A112" s="25" t="s">
        <v>171</v>
      </c>
      <c r="B112" s="81" t="s">
        <v>172</v>
      </c>
      <c r="C112" s="57">
        <f>[9]B!$C$1870</f>
        <v>11</v>
      </c>
      <c r="D112" s="57">
        <f>[9]B!$I$1866</f>
        <v>8</v>
      </c>
      <c r="E112" s="57">
        <f>[9]B!$I$1866</f>
        <v>8</v>
      </c>
      <c r="F112" s="57">
        <f>[9]B!$L$1866</f>
        <v>1</v>
      </c>
      <c r="G112" s="118"/>
      <c r="H112" s="82">
        <f>[9]B!$AL$1866</f>
        <v>1051825</v>
      </c>
    </row>
    <row r="113" spans="1:12" s="106" customFormat="1" ht="15" customHeight="1" x14ac:dyDescent="0.15">
      <c r="A113" s="25" t="s">
        <v>173</v>
      </c>
      <c r="B113" s="81" t="s">
        <v>174</v>
      </c>
      <c r="C113" s="57">
        <f>[9]B!$C$2032</f>
        <v>249</v>
      </c>
      <c r="D113" s="57">
        <f>[9]B!$I$2025</f>
        <v>179</v>
      </c>
      <c r="E113" s="57">
        <f>[9]B!$I$2025</f>
        <v>179</v>
      </c>
      <c r="F113" s="57">
        <f>[9]B!$L$2025</f>
        <v>27</v>
      </c>
      <c r="G113" s="118"/>
      <c r="H113" s="82">
        <f>[9]B!$AL$2025</f>
        <v>50208705</v>
      </c>
    </row>
    <row r="114" spans="1:12" s="106" customFormat="1" ht="15" customHeight="1" x14ac:dyDescent="0.15">
      <c r="A114" s="25" t="s">
        <v>175</v>
      </c>
      <c r="B114" s="81" t="s">
        <v>176</v>
      </c>
      <c r="C114" s="57">
        <f>[9]B!C2071</f>
        <v>3</v>
      </c>
      <c r="D114" s="57">
        <f>[9]B!I2071</f>
        <v>1</v>
      </c>
      <c r="E114" s="57">
        <f>[9]B!I2071</f>
        <v>1</v>
      </c>
      <c r="F114" s="57">
        <f>[9]B!L2071</f>
        <v>0</v>
      </c>
      <c r="G114" s="118"/>
      <c r="H114" s="82">
        <f>[9]B!AL2071</f>
        <v>141160</v>
      </c>
    </row>
    <row r="115" spans="1:12" s="106" customFormat="1" ht="15" customHeight="1" x14ac:dyDescent="0.15">
      <c r="A115" s="25" t="s">
        <v>177</v>
      </c>
      <c r="B115" s="81" t="s">
        <v>178</v>
      </c>
      <c r="C115" s="57">
        <f>[9]B!$C$2194</f>
        <v>69</v>
      </c>
      <c r="D115" s="57">
        <f>[9]B!I2194</f>
        <v>44</v>
      </c>
      <c r="E115" s="57">
        <f>[9]B!I2194</f>
        <v>44</v>
      </c>
      <c r="F115" s="57">
        <f>[9]B!L2194</f>
        <v>7</v>
      </c>
      <c r="G115" s="118"/>
      <c r="H115" s="82">
        <f>[9]B!AL2194</f>
        <v>11497220</v>
      </c>
    </row>
    <row r="116" spans="1:12" s="106" customFormat="1" ht="15" customHeight="1" x14ac:dyDescent="0.15">
      <c r="A116" s="25" t="s">
        <v>179</v>
      </c>
      <c r="B116" s="81" t="s">
        <v>180</v>
      </c>
      <c r="C116" s="57">
        <f>[9]B!$C$2229</f>
        <v>10</v>
      </c>
      <c r="D116" s="57">
        <f>[9]B!I2229</f>
        <v>9</v>
      </c>
      <c r="E116" s="57">
        <f>[9]B!I2229</f>
        <v>9</v>
      </c>
      <c r="F116" s="57">
        <f>[9]B!L2229</f>
        <v>1</v>
      </c>
      <c r="G116" s="118"/>
      <c r="H116" s="82">
        <f>[9]B!$AL$2229</f>
        <v>2421780</v>
      </c>
    </row>
    <row r="117" spans="1:12" s="106" customFormat="1" ht="15" customHeight="1" x14ac:dyDescent="0.15">
      <c r="A117" s="25" t="s">
        <v>181</v>
      </c>
      <c r="B117" s="81" t="s">
        <v>182</v>
      </c>
      <c r="C117" s="57">
        <f>[9]B!$C$2264</f>
        <v>63</v>
      </c>
      <c r="D117" s="57">
        <f>[9]B!$I$2264</f>
        <v>42</v>
      </c>
      <c r="E117" s="57">
        <f>[9]B!$I$2264</f>
        <v>42</v>
      </c>
      <c r="F117" s="57">
        <f>[9]B!$L$2264</f>
        <v>9</v>
      </c>
      <c r="G117" s="118"/>
      <c r="H117" s="82">
        <f>[9]B!$AL$2264</f>
        <v>9602180</v>
      </c>
    </row>
    <row r="118" spans="1:12" s="119" customFormat="1" ht="15" customHeight="1" x14ac:dyDescent="0.15">
      <c r="A118" s="25" t="s">
        <v>183</v>
      </c>
      <c r="B118" s="81" t="s">
        <v>184</v>
      </c>
      <c r="C118" s="57">
        <f>SUM(C119:C121)</f>
        <v>111</v>
      </c>
      <c r="D118" s="57">
        <f>SUM(D119:D121)</f>
        <v>30</v>
      </c>
      <c r="E118" s="57">
        <f>SUM(E119:E121)</f>
        <v>30</v>
      </c>
      <c r="F118" s="57">
        <f>SUM(F119:F121)</f>
        <v>0</v>
      </c>
      <c r="G118" s="118"/>
      <c r="H118" s="82">
        <f>SUM(H119:H121)</f>
        <v>4370700</v>
      </c>
    </row>
    <row r="119" spans="1:12" s="119" customFormat="1" ht="15" customHeight="1" x14ac:dyDescent="0.15">
      <c r="A119" s="25"/>
      <c r="B119" s="120" t="s">
        <v>185</v>
      </c>
      <c r="C119" s="49"/>
      <c r="D119" s="49"/>
      <c r="E119" s="49"/>
      <c r="F119" s="49"/>
      <c r="G119" s="118"/>
      <c r="H119" s="121"/>
    </row>
    <row r="120" spans="1:12" s="119" customFormat="1" ht="15" customHeight="1" x14ac:dyDescent="0.15">
      <c r="A120" s="25"/>
      <c r="B120" s="120" t="s">
        <v>186</v>
      </c>
      <c r="C120" s="49"/>
      <c r="D120" s="49"/>
      <c r="E120" s="49"/>
      <c r="F120" s="49"/>
      <c r="G120" s="118"/>
      <c r="H120" s="121"/>
    </row>
    <row r="121" spans="1:12" s="119" customFormat="1" ht="15" customHeight="1" x14ac:dyDescent="0.15">
      <c r="A121" s="25"/>
      <c r="B121" s="120" t="s">
        <v>187</v>
      </c>
      <c r="C121" s="57">
        <f>[9]B!C2272</f>
        <v>111</v>
      </c>
      <c r="D121" s="57">
        <f>[9]B!I2272</f>
        <v>30</v>
      </c>
      <c r="E121" s="57">
        <f>[9]B!I2272</f>
        <v>30</v>
      </c>
      <c r="F121" s="57">
        <f>[9]B!L2272</f>
        <v>0</v>
      </c>
      <c r="G121" s="118"/>
      <c r="H121" s="82">
        <f>[9]B!AL2272</f>
        <v>4370700</v>
      </c>
    </row>
    <row r="122" spans="1:12" s="106" customFormat="1" ht="15" customHeight="1" x14ac:dyDescent="0.15">
      <c r="A122" s="25" t="s">
        <v>188</v>
      </c>
      <c r="B122" s="81" t="s">
        <v>189</v>
      </c>
      <c r="C122" s="57">
        <f>[9]B!$C$2505</f>
        <v>108</v>
      </c>
      <c r="D122" s="57">
        <f>[9]B!$I$2505</f>
        <v>75</v>
      </c>
      <c r="E122" s="57">
        <f>[9]B!$I$2505</f>
        <v>75</v>
      </c>
      <c r="F122" s="57">
        <f>[9]B!$L$2505</f>
        <v>13</v>
      </c>
      <c r="G122" s="118"/>
      <c r="H122" s="82">
        <f>[9]B!$AL$2505</f>
        <v>15286130</v>
      </c>
    </row>
    <row r="123" spans="1:12" s="106" customFormat="1" ht="15" customHeight="1" x14ac:dyDescent="0.15">
      <c r="A123" s="38">
        <v>2106</v>
      </c>
      <c r="B123" s="108" t="s">
        <v>190</v>
      </c>
      <c r="C123" s="65">
        <f>[9]B!$C2517</f>
        <v>12</v>
      </c>
      <c r="D123" s="65">
        <f>[9]B!$I2517</f>
        <v>11</v>
      </c>
      <c r="E123" s="65">
        <f>[9]B!$I2517</f>
        <v>11</v>
      </c>
      <c r="F123" s="65">
        <f>[9]B!$L2517</f>
        <v>0</v>
      </c>
      <c r="G123" s="65">
        <f>[9]B!C2517</f>
        <v>12</v>
      </c>
      <c r="H123" s="65">
        <f>+([9]B!$AL2517)*0.75</f>
        <v>548212.5</v>
      </c>
    </row>
    <row r="124" spans="1:12" s="106" customFormat="1" ht="15" customHeight="1" x14ac:dyDescent="0.15">
      <c r="A124" s="122"/>
      <c r="B124" s="109" t="s">
        <v>191</v>
      </c>
      <c r="C124" s="88">
        <f>SUM(C105:C118)+C122+C123</f>
        <v>992</v>
      </c>
      <c r="D124" s="88">
        <f>SUM(D105:D118)+D122+D123</f>
        <v>705</v>
      </c>
      <c r="E124" s="88">
        <f>SUM(E105:E118)+E122+E123</f>
        <v>705</v>
      </c>
      <c r="F124" s="88">
        <f>SUM(F105:F118)+F122+F123</f>
        <v>70</v>
      </c>
      <c r="G124" s="65">
        <f>[9]B!C2517</f>
        <v>12</v>
      </c>
      <c r="H124" s="89">
        <f>SUM(H105:H118)+H122+H123</f>
        <v>150933467.5</v>
      </c>
    </row>
    <row r="125" spans="1:12" s="12" customFormat="1" ht="24.95" customHeight="1" x14ac:dyDescent="0.15">
      <c r="A125" s="868" t="s">
        <v>192</v>
      </c>
      <c r="B125" s="866"/>
      <c r="C125" s="123"/>
      <c r="D125" s="123"/>
      <c r="E125" s="124"/>
      <c r="F125" s="11"/>
      <c r="G125" s="11"/>
      <c r="H125" s="11"/>
      <c r="I125" s="11"/>
      <c r="J125" s="11"/>
      <c r="K125" s="11"/>
      <c r="L125" s="11"/>
    </row>
    <row r="126" spans="1:12" s="3" customFormat="1" ht="35.1" customHeight="1" x14ac:dyDescent="0.15">
      <c r="A126" s="13" t="s">
        <v>5</v>
      </c>
      <c r="B126" s="13" t="s">
        <v>6</v>
      </c>
      <c r="C126" s="73" t="s">
        <v>7</v>
      </c>
      <c r="D126" s="73" t="s">
        <v>8</v>
      </c>
      <c r="E126" s="73" t="s">
        <v>9</v>
      </c>
      <c r="F126" s="7"/>
      <c r="G126" s="7"/>
      <c r="H126" s="7"/>
      <c r="I126" s="7"/>
      <c r="J126" s="7"/>
      <c r="K126" s="7"/>
      <c r="L126" s="7"/>
    </row>
    <row r="127" spans="1:12" s="3" customFormat="1" ht="20.100000000000001" customHeight="1" x14ac:dyDescent="0.15">
      <c r="A127" s="13"/>
      <c r="B127" s="125" t="s">
        <v>193</v>
      </c>
      <c r="C127" s="41"/>
      <c r="D127" s="41"/>
      <c r="E127" s="75"/>
      <c r="F127" s="7"/>
      <c r="G127" s="7"/>
      <c r="H127" s="7"/>
      <c r="I127" s="7"/>
      <c r="J127" s="7"/>
      <c r="K127" s="7"/>
      <c r="L127" s="7"/>
    </row>
    <row r="128" spans="1:12" s="3" customFormat="1" ht="24" customHeight="1" x14ac:dyDescent="0.15">
      <c r="A128" s="20" t="s">
        <v>194</v>
      </c>
      <c r="B128" s="78" t="s">
        <v>195</v>
      </c>
      <c r="C128" s="126">
        <f>[9]B!$C$115</f>
        <v>5390</v>
      </c>
      <c r="D128" s="126">
        <f>[9]B!$E$115</f>
        <v>5062</v>
      </c>
      <c r="E128" s="127">
        <f>[9]B!$AL$115</f>
        <v>188863220</v>
      </c>
      <c r="F128" s="7"/>
      <c r="G128" s="7"/>
      <c r="H128" s="7"/>
      <c r="I128" s="7"/>
      <c r="J128" s="7"/>
      <c r="K128" s="7"/>
      <c r="L128" s="7"/>
    </row>
    <row r="129" spans="1:12" s="3" customFormat="1" ht="24" customHeight="1" x14ac:dyDescent="0.15">
      <c r="A129" s="25" t="s">
        <v>196</v>
      </c>
      <c r="B129" s="81" t="s">
        <v>197</v>
      </c>
      <c r="C129" s="128">
        <f>[9]B!$C$116</f>
        <v>0</v>
      </c>
      <c r="D129" s="128">
        <f>[9]B!$E$116</f>
        <v>0</v>
      </c>
      <c r="E129" s="129">
        <f>[9]B!$AL$116</f>
        <v>0</v>
      </c>
      <c r="F129" s="7"/>
      <c r="G129" s="7"/>
      <c r="H129" s="7"/>
      <c r="I129" s="7"/>
      <c r="J129" s="7"/>
      <c r="K129" s="7"/>
      <c r="L129" s="7"/>
    </row>
    <row r="130" spans="1:12" s="3" customFormat="1" ht="24" customHeight="1" x14ac:dyDescent="0.15">
      <c r="A130" s="25" t="s">
        <v>198</v>
      </c>
      <c r="B130" s="81" t="s">
        <v>199</v>
      </c>
      <c r="C130" s="128">
        <f>[9]B!$C$117</f>
        <v>0</v>
      </c>
      <c r="D130" s="128">
        <f>[9]B!$E$117</f>
        <v>0</v>
      </c>
      <c r="E130" s="129">
        <f>[9]B!$AL$117</f>
        <v>0</v>
      </c>
      <c r="F130" s="7"/>
      <c r="G130" s="7"/>
      <c r="H130" s="7"/>
      <c r="I130" s="7"/>
      <c r="J130" s="7"/>
      <c r="K130" s="7"/>
      <c r="L130" s="7"/>
    </row>
    <row r="131" spans="1:12" s="3" customFormat="1" ht="15" customHeight="1" x14ac:dyDescent="0.15">
      <c r="A131" s="25" t="s">
        <v>200</v>
      </c>
      <c r="B131" s="81" t="s">
        <v>201</v>
      </c>
      <c r="C131" s="128">
        <f>[9]B!$C$118</f>
        <v>245</v>
      </c>
      <c r="D131" s="128">
        <f>[9]B!$E$118</f>
        <v>244</v>
      </c>
      <c r="E131" s="129">
        <f>[9]B!$AL$118</f>
        <v>37846840</v>
      </c>
      <c r="F131" s="7"/>
      <c r="G131" s="7"/>
      <c r="H131" s="7"/>
      <c r="I131" s="7"/>
      <c r="J131" s="7"/>
      <c r="K131" s="7"/>
      <c r="L131" s="7"/>
    </row>
    <row r="132" spans="1:12" s="3" customFormat="1" ht="15" customHeight="1" x14ac:dyDescent="0.15">
      <c r="A132" s="25" t="s">
        <v>202</v>
      </c>
      <c r="B132" s="81" t="s">
        <v>203</v>
      </c>
      <c r="C132" s="128">
        <f>[9]B!$C$119</f>
        <v>0</v>
      </c>
      <c r="D132" s="128">
        <f>[9]B!$E$119</f>
        <v>0</v>
      </c>
      <c r="E132" s="129">
        <f>[9]B!$AL$119</f>
        <v>0</v>
      </c>
      <c r="F132" s="7"/>
      <c r="G132" s="7"/>
      <c r="H132" s="7"/>
      <c r="I132" s="7"/>
      <c r="J132" s="7"/>
      <c r="K132" s="7"/>
      <c r="L132" s="7"/>
    </row>
    <row r="133" spans="1:12" s="3" customFormat="1" ht="15" customHeight="1" x14ac:dyDescent="0.15">
      <c r="A133" s="25" t="s">
        <v>204</v>
      </c>
      <c r="B133" s="81" t="s">
        <v>205</v>
      </c>
      <c r="C133" s="128">
        <f>[9]B!$C$120</f>
        <v>0</v>
      </c>
      <c r="D133" s="128">
        <f>[9]B!$E$120</f>
        <v>0</v>
      </c>
      <c r="E133" s="129">
        <f>[9]B!$AL$120</f>
        <v>0</v>
      </c>
      <c r="F133" s="7"/>
      <c r="G133" s="7"/>
      <c r="H133" s="7"/>
      <c r="I133" s="7"/>
      <c r="J133" s="7"/>
      <c r="K133" s="7"/>
      <c r="L133" s="7"/>
    </row>
    <row r="134" spans="1:12" s="3" customFormat="1" ht="15" customHeight="1" x14ac:dyDescent="0.15">
      <c r="A134" s="25" t="s">
        <v>206</v>
      </c>
      <c r="B134" s="81" t="s">
        <v>207</v>
      </c>
      <c r="C134" s="128">
        <f>[9]B!$C$121</f>
        <v>181</v>
      </c>
      <c r="D134" s="128">
        <f>[9]B!$E$121</f>
        <v>181</v>
      </c>
      <c r="E134" s="129">
        <f>[9]B!$AL$121</f>
        <v>13560520</v>
      </c>
      <c r="F134" s="7"/>
      <c r="G134" s="7"/>
      <c r="H134" s="7"/>
      <c r="I134" s="7"/>
      <c r="J134" s="7"/>
      <c r="K134" s="7"/>
      <c r="L134" s="7"/>
    </row>
    <row r="135" spans="1:12" s="3" customFormat="1" ht="15" customHeight="1" x14ac:dyDescent="0.15">
      <c r="A135" s="25" t="s">
        <v>208</v>
      </c>
      <c r="B135" s="81" t="s">
        <v>209</v>
      </c>
      <c r="C135" s="128">
        <f>[9]B!$C$122</f>
        <v>48</v>
      </c>
      <c r="D135" s="128">
        <f>[9]B!$E$122</f>
        <v>48</v>
      </c>
      <c r="E135" s="129">
        <f>[9]B!$AL$122</f>
        <v>3596160</v>
      </c>
      <c r="F135" s="7"/>
      <c r="G135" s="7"/>
      <c r="H135" s="7"/>
      <c r="I135" s="7"/>
      <c r="J135" s="7"/>
      <c r="K135" s="7"/>
      <c r="L135" s="7"/>
    </row>
    <row r="136" spans="1:12" s="3" customFormat="1" ht="15" customHeight="1" x14ac:dyDescent="0.15">
      <c r="A136" s="25" t="s">
        <v>210</v>
      </c>
      <c r="B136" s="81" t="s">
        <v>211</v>
      </c>
      <c r="C136" s="128">
        <f>[9]B!$C$123</f>
        <v>0</v>
      </c>
      <c r="D136" s="128">
        <f>[9]B!$E$123</f>
        <v>0</v>
      </c>
      <c r="E136" s="129">
        <f>[9]B!$AL$123</f>
        <v>0</v>
      </c>
      <c r="F136" s="7"/>
      <c r="G136" s="7"/>
      <c r="H136" s="7"/>
      <c r="I136" s="7"/>
      <c r="J136" s="7"/>
      <c r="K136" s="7"/>
      <c r="L136" s="7"/>
    </row>
    <row r="137" spans="1:12" s="3" customFormat="1" ht="15" customHeight="1" x14ac:dyDescent="0.15">
      <c r="A137" s="25" t="s">
        <v>212</v>
      </c>
      <c r="B137" s="81" t="s">
        <v>213</v>
      </c>
      <c r="C137" s="128">
        <f>[9]B!$C$124</f>
        <v>154</v>
      </c>
      <c r="D137" s="128">
        <f>[9]B!$E$124</f>
        <v>142</v>
      </c>
      <c r="E137" s="129">
        <f>[9]B!$AL$124</f>
        <v>9543820</v>
      </c>
      <c r="F137" s="7"/>
      <c r="G137" s="7"/>
      <c r="H137" s="7"/>
      <c r="I137" s="7"/>
      <c r="J137" s="7"/>
      <c r="K137" s="7"/>
      <c r="L137" s="7"/>
    </row>
    <row r="138" spans="1:12" s="3" customFormat="1" ht="15" customHeight="1" x14ac:dyDescent="0.15">
      <c r="A138" s="25" t="s">
        <v>214</v>
      </c>
      <c r="B138" s="81" t="s">
        <v>215</v>
      </c>
      <c r="C138" s="128">
        <f>[9]B!$C$125</f>
        <v>0</v>
      </c>
      <c r="D138" s="128">
        <f>[9]B!$E$125</f>
        <v>0</v>
      </c>
      <c r="E138" s="129">
        <f>[9]B!$AL$125</f>
        <v>0</v>
      </c>
      <c r="F138" s="7"/>
      <c r="G138" s="7"/>
      <c r="H138" s="7"/>
      <c r="I138" s="7"/>
      <c r="J138" s="7"/>
      <c r="K138" s="7"/>
      <c r="L138" s="7"/>
    </row>
    <row r="139" spans="1:12" s="3" customFormat="1" ht="15" customHeight="1" x14ac:dyDescent="0.15">
      <c r="A139" s="25" t="s">
        <v>216</v>
      </c>
      <c r="B139" s="81" t="s">
        <v>217</v>
      </c>
      <c r="C139" s="128">
        <f>[9]B!$C$126</f>
        <v>0</v>
      </c>
      <c r="D139" s="128">
        <f>[9]B!$E$126</f>
        <v>0</v>
      </c>
      <c r="E139" s="129">
        <f>[9]B!$AL$126</f>
        <v>0</v>
      </c>
      <c r="F139" s="7"/>
      <c r="G139" s="7"/>
      <c r="H139" s="7"/>
      <c r="I139" s="7"/>
      <c r="J139" s="7"/>
      <c r="K139" s="7"/>
      <c r="L139" s="7"/>
    </row>
    <row r="140" spans="1:12" s="3" customFormat="1" ht="15" customHeight="1" x14ac:dyDescent="0.15">
      <c r="A140" s="38" t="s">
        <v>218</v>
      </c>
      <c r="B140" s="108" t="s">
        <v>219</v>
      </c>
      <c r="C140" s="130">
        <f>[9]B!$C$127</f>
        <v>0</v>
      </c>
      <c r="D140" s="130">
        <f>[9]B!$E$127</f>
        <v>0</v>
      </c>
      <c r="E140" s="131">
        <f>[9]B!$AL$127</f>
        <v>0</v>
      </c>
      <c r="F140" s="7"/>
      <c r="G140" s="7"/>
      <c r="H140" s="7"/>
      <c r="I140" s="7"/>
      <c r="J140" s="7"/>
      <c r="K140" s="7"/>
      <c r="L140" s="7"/>
    </row>
    <row r="141" spans="1:12" s="3" customFormat="1" ht="20.100000000000001" customHeight="1" x14ac:dyDescent="0.15">
      <c r="A141" s="122"/>
      <c r="B141" s="109" t="s">
        <v>220</v>
      </c>
      <c r="C141" s="132">
        <f>SUM(C128:C140)</f>
        <v>6018</v>
      </c>
      <c r="D141" s="132">
        <f>SUM(D128:D140)</f>
        <v>5677</v>
      </c>
      <c r="E141" s="89">
        <f>SUM(E128:E140)</f>
        <v>253410560</v>
      </c>
      <c r="F141" s="7"/>
      <c r="G141" s="7"/>
      <c r="H141" s="7"/>
      <c r="I141" s="7"/>
      <c r="J141" s="7"/>
      <c r="K141" s="7"/>
      <c r="L141" s="7"/>
    </row>
    <row r="142" spans="1:12" s="3" customFormat="1" ht="20.100000000000001" customHeight="1" x14ac:dyDescent="0.15">
      <c r="A142" s="122"/>
      <c r="B142" s="133" t="s">
        <v>221</v>
      </c>
      <c r="C142" s="132">
        <f>SUM(C143:C152)</f>
        <v>829</v>
      </c>
      <c r="D142" s="132">
        <f>SUM(D143:D152)</f>
        <v>828</v>
      </c>
      <c r="E142" s="89">
        <f>SUM(E143:E152)</f>
        <v>4630140</v>
      </c>
      <c r="F142" s="7"/>
      <c r="G142" s="7"/>
      <c r="H142" s="7"/>
      <c r="I142" s="7"/>
      <c r="J142" s="7"/>
      <c r="K142" s="7"/>
      <c r="L142" s="7"/>
    </row>
    <row r="143" spans="1:12" s="3" customFormat="1" ht="15" customHeight="1" x14ac:dyDescent="0.15">
      <c r="A143" s="20" t="s">
        <v>222</v>
      </c>
      <c r="B143" s="78" t="s">
        <v>223</v>
      </c>
      <c r="C143" s="134">
        <f>[9]B!$C$130</f>
        <v>0</v>
      </c>
      <c r="D143" s="134">
        <f>[9]B!$E$130</f>
        <v>0</v>
      </c>
      <c r="E143" s="127">
        <f>[9]B!$AL$130</f>
        <v>0</v>
      </c>
      <c r="F143" s="7"/>
      <c r="G143" s="7"/>
      <c r="H143" s="7"/>
      <c r="I143" s="7"/>
      <c r="J143" s="7"/>
      <c r="K143" s="7"/>
      <c r="L143" s="7"/>
    </row>
    <row r="144" spans="1:12" s="3" customFormat="1" ht="15" customHeight="1" x14ac:dyDescent="0.15">
      <c r="A144" s="25" t="s">
        <v>224</v>
      </c>
      <c r="B144" s="81" t="s">
        <v>225</v>
      </c>
      <c r="C144" s="135">
        <f>[9]B!$C$131</f>
        <v>0</v>
      </c>
      <c r="D144" s="135">
        <f>[9]B!$E$131</f>
        <v>0</v>
      </c>
      <c r="E144" s="129">
        <f>[9]B!$AL$131</f>
        <v>0</v>
      </c>
      <c r="F144" s="7"/>
      <c r="G144" s="7"/>
      <c r="H144" s="7"/>
      <c r="I144" s="7"/>
      <c r="J144" s="7"/>
      <c r="K144" s="7"/>
      <c r="L144" s="7"/>
    </row>
    <row r="145" spans="1:12" s="3" customFormat="1" ht="15" customHeight="1" x14ac:dyDescent="0.15">
      <c r="A145" s="25" t="s">
        <v>226</v>
      </c>
      <c r="B145" s="81" t="s">
        <v>227</v>
      </c>
      <c r="C145" s="135">
        <f>[9]B!$C$132</f>
        <v>0</v>
      </c>
      <c r="D145" s="135">
        <f>[9]B!$E$132</f>
        <v>0</v>
      </c>
      <c r="E145" s="129">
        <f>[9]B!$AL$132</f>
        <v>0</v>
      </c>
      <c r="F145" s="7"/>
      <c r="G145" s="7"/>
      <c r="H145" s="7"/>
      <c r="I145" s="7"/>
      <c r="J145" s="7"/>
      <c r="K145" s="7"/>
      <c r="L145" s="7"/>
    </row>
    <row r="146" spans="1:12" s="3" customFormat="1" ht="15" customHeight="1" x14ac:dyDescent="0.15">
      <c r="A146" s="25" t="s">
        <v>228</v>
      </c>
      <c r="B146" s="81" t="s">
        <v>229</v>
      </c>
      <c r="C146" s="135">
        <f>[9]B!$C$133</f>
        <v>798</v>
      </c>
      <c r="D146" s="135">
        <f>[9]B!$E$133</f>
        <v>798</v>
      </c>
      <c r="E146" s="129">
        <f>[9]B!$AL$133</f>
        <v>4412940</v>
      </c>
      <c r="F146" s="7"/>
      <c r="G146" s="7"/>
      <c r="H146" s="7"/>
      <c r="I146" s="7"/>
      <c r="J146" s="7"/>
      <c r="K146" s="7"/>
      <c r="L146" s="7"/>
    </row>
    <row r="147" spans="1:12" s="3" customFormat="1" ht="15" customHeight="1" x14ac:dyDescent="0.15">
      <c r="A147" s="25" t="s">
        <v>230</v>
      </c>
      <c r="B147" s="81" t="s">
        <v>231</v>
      </c>
      <c r="C147" s="135">
        <f>[9]B!$C$134</f>
        <v>0</v>
      </c>
      <c r="D147" s="135">
        <f>[9]B!$E$134</f>
        <v>0</v>
      </c>
      <c r="E147" s="129">
        <f>[9]B!$AL$134</f>
        <v>0</v>
      </c>
      <c r="F147" s="7"/>
      <c r="G147" s="7"/>
      <c r="H147" s="7"/>
      <c r="I147" s="7"/>
      <c r="J147" s="7"/>
      <c r="K147" s="7"/>
      <c r="L147" s="7"/>
    </row>
    <row r="148" spans="1:12" s="3" customFormat="1" ht="15" customHeight="1" x14ac:dyDescent="0.15">
      <c r="A148" s="25" t="s">
        <v>232</v>
      </c>
      <c r="B148" s="81" t="s">
        <v>233</v>
      </c>
      <c r="C148" s="135">
        <f>[9]B!$C$135</f>
        <v>0</v>
      </c>
      <c r="D148" s="135">
        <f>[9]B!$E$135</f>
        <v>0</v>
      </c>
      <c r="E148" s="129">
        <f>[9]B!$AL$135</f>
        <v>0</v>
      </c>
      <c r="F148" s="7"/>
      <c r="G148" s="7"/>
      <c r="H148" s="7"/>
      <c r="I148" s="7"/>
      <c r="J148" s="7"/>
      <c r="K148" s="7"/>
      <c r="L148" s="7"/>
    </row>
    <row r="149" spans="1:12" s="3" customFormat="1" ht="15" customHeight="1" x14ac:dyDescent="0.15">
      <c r="A149" s="25" t="s">
        <v>234</v>
      </c>
      <c r="B149" s="81" t="s">
        <v>235</v>
      </c>
      <c r="C149" s="135">
        <f>[9]B!$C$136</f>
        <v>0</v>
      </c>
      <c r="D149" s="135">
        <f>[9]B!$E$136</f>
        <v>0</v>
      </c>
      <c r="E149" s="129">
        <f>[9]B!$AL$136</f>
        <v>0</v>
      </c>
      <c r="F149" s="7"/>
      <c r="G149" s="7"/>
      <c r="H149" s="7"/>
      <c r="I149" s="7"/>
      <c r="J149" s="7"/>
      <c r="K149" s="7"/>
      <c r="L149" s="7"/>
    </row>
    <row r="150" spans="1:12" s="3" customFormat="1" ht="15" customHeight="1" x14ac:dyDescent="0.15">
      <c r="A150" s="25" t="s">
        <v>236</v>
      </c>
      <c r="B150" s="81" t="s">
        <v>237</v>
      </c>
      <c r="C150" s="135">
        <f>[9]B!$C$137</f>
        <v>31</v>
      </c>
      <c r="D150" s="135">
        <f>[9]B!$E$137</f>
        <v>30</v>
      </c>
      <c r="E150" s="129">
        <f>[9]B!$AL$137</f>
        <v>217200</v>
      </c>
      <c r="F150" s="7"/>
      <c r="G150" s="7"/>
      <c r="H150" s="7"/>
      <c r="I150" s="7"/>
      <c r="J150" s="7"/>
      <c r="K150" s="7"/>
      <c r="L150" s="7"/>
    </row>
    <row r="151" spans="1:12" s="3" customFormat="1" ht="14.1" customHeight="1" x14ac:dyDescent="0.15">
      <c r="A151" s="25" t="s">
        <v>238</v>
      </c>
      <c r="B151" s="81" t="s">
        <v>239</v>
      </c>
      <c r="C151" s="135">
        <f>[9]B!$C$138</f>
        <v>0</v>
      </c>
      <c r="D151" s="135">
        <f>[9]B!$E$138</f>
        <v>0</v>
      </c>
      <c r="E151" s="129">
        <f>[9]B!$AL$138</f>
        <v>0</v>
      </c>
      <c r="F151" s="7"/>
      <c r="G151" s="7"/>
      <c r="H151" s="7"/>
      <c r="I151" s="7"/>
      <c r="J151" s="7"/>
      <c r="K151" s="7"/>
      <c r="L151" s="7"/>
    </row>
    <row r="152" spans="1:12" s="3" customFormat="1" ht="15" customHeight="1" x14ac:dyDescent="0.15">
      <c r="A152" s="38" t="s">
        <v>240</v>
      </c>
      <c r="B152" s="108" t="s">
        <v>241</v>
      </c>
      <c r="C152" s="136">
        <f>[9]B!$C$139</f>
        <v>0</v>
      </c>
      <c r="D152" s="136">
        <f>[9]B!$E$139</f>
        <v>0</v>
      </c>
      <c r="E152" s="131">
        <f>[9]B!$AL$139</f>
        <v>0</v>
      </c>
      <c r="F152" s="7"/>
      <c r="G152" s="7"/>
      <c r="H152" s="7"/>
      <c r="I152" s="7"/>
      <c r="J152" s="7"/>
      <c r="K152" s="7"/>
      <c r="L152" s="7"/>
    </row>
    <row r="153" spans="1:12" s="3" customFormat="1" ht="15" customHeight="1" x14ac:dyDescent="0.15">
      <c r="A153" s="137"/>
      <c r="B153" s="138" t="s">
        <v>242</v>
      </c>
      <c r="C153" s="139">
        <f>SUM(C154:C158)</f>
        <v>0</v>
      </c>
      <c r="D153" s="139"/>
      <c r="E153" s="140"/>
      <c r="F153" s="7"/>
      <c r="G153" s="7"/>
      <c r="H153" s="7"/>
      <c r="I153" s="7"/>
      <c r="J153" s="7"/>
      <c r="K153" s="7"/>
      <c r="L153" s="7"/>
    </row>
    <row r="154" spans="1:12" s="3" customFormat="1" ht="14.1" customHeight="1" x14ac:dyDescent="0.15">
      <c r="A154" s="38">
        <v>203211</v>
      </c>
      <c r="B154" s="108" t="s">
        <v>243</v>
      </c>
      <c r="C154" s="135">
        <f>[9]B!$C$141</f>
        <v>0</v>
      </c>
      <c r="D154" s="141"/>
      <c r="E154" s="142"/>
      <c r="F154" s="7"/>
      <c r="G154" s="7"/>
      <c r="H154" s="7"/>
      <c r="I154" s="7"/>
      <c r="J154" s="7"/>
      <c r="K154" s="7"/>
      <c r="L154" s="7"/>
    </row>
    <row r="155" spans="1:12" s="3" customFormat="1" ht="23.25" customHeight="1" x14ac:dyDescent="0.15">
      <c r="A155" s="143" t="s">
        <v>244</v>
      </c>
      <c r="B155" s="144" t="s">
        <v>245</v>
      </c>
      <c r="C155" s="135">
        <f>[9]B!C142</f>
        <v>0</v>
      </c>
      <c r="D155" s="145"/>
      <c r="E155" s="146"/>
      <c r="F155" s="7"/>
      <c r="G155" s="7"/>
      <c r="H155" s="7"/>
      <c r="I155" s="7"/>
      <c r="J155" s="7"/>
      <c r="K155" s="7"/>
      <c r="L155" s="7"/>
    </row>
    <row r="156" spans="1:12" s="3" customFormat="1" ht="14.1" customHeight="1" x14ac:dyDescent="0.15">
      <c r="A156" s="143" t="s">
        <v>246</v>
      </c>
      <c r="B156" s="144" t="s">
        <v>247</v>
      </c>
      <c r="C156" s="135">
        <f>[9]B!C143</f>
        <v>0</v>
      </c>
      <c r="D156" s="145"/>
      <c r="E156" s="146"/>
      <c r="F156" s="7"/>
      <c r="G156" s="7"/>
      <c r="H156" s="7"/>
      <c r="I156" s="7"/>
      <c r="J156" s="7"/>
      <c r="K156" s="7"/>
      <c r="L156" s="7"/>
    </row>
    <row r="157" spans="1:12" s="3" customFormat="1" ht="14.1" customHeight="1" x14ac:dyDescent="0.15">
      <c r="A157" s="143" t="s">
        <v>248</v>
      </c>
      <c r="B157" s="144" t="s">
        <v>249</v>
      </c>
      <c r="C157" s="135">
        <f>[9]B!C144</f>
        <v>0</v>
      </c>
      <c r="D157" s="145"/>
      <c r="E157" s="146"/>
      <c r="F157" s="7"/>
      <c r="G157" s="7"/>
      <c r="H157" s="7"/>
      <c r="I157" s="7"/>
      <c r="J157" s="7"/>
      <c r="K157" s="7"/>
      <c r="L157" s="7"/>
    </row>
    <row r="158" spans="1:12" s="3" customFormat="1" ht="24" customHeight="1" x14ac:dyDescent="0.15">
      <c r="A158" s="143" t="s">
        <v>250</v>
      </c>
      <c r="B158" s="144" t="s">
        <v>251</v>
      </c>
      <c r="C158" s="135">
        <f>[9]B!C145</f>
        <v>0</v>
      </c>
      <c r="D158" s="145"/>
      <c r="E158" s="146"/>
      <c r="F158" s="7"/>
      <c r="G158" s="7"/>
      <c r="H158" s="7"/>
      <c r="I158" s="7"/>
      <c r="J158" s="7"/>
      <c r="K158" s="7"/>
      <c r="L158" s="7"/>
    </row>
    <row r="159" spans="1:12" s="3" customFormat="1" ht="15" customHeight="1" x14ac:dyDescent="0.15">
      <c r="A159" s="122"/>
      <c r="B159" s="147" t="s">
        <v>252</v>
      </c>
      <c r="C159" s="148">
        <f>(C141+C142+C153)</f>
        <v>6847</v>
      </c>
      <c r="D159" s="148">
        <f>(D141+D142)</f>
        <v>6505</v>
      </c>
      <c r="E159" s="89">
        <f>(E141+E142)</f>
        <v>258040700</v>
      </c>
      <c r="F159" s="7"/>
      <c r="G159" s="7"/>
      <c r="H159" s="7"/>
      <c r="I159" s="7"/>
      <c r="J159" s="7"/>
      <c r="K159" s="7"/>
      <c r="L159" s="7"/>
    </row>
    <row r="160" spans="1:12" s="12" customFormat="1" ht="24.95" customHeight="1" x14ac:dyDescent="0.15">
      <c r="A160" s="112" t="s">
        <v>253</v>
      </c>
      <c r="B160" s="149"/>
      <c r="C160" s="123"/>
      <c r="D160" s="123"/>
      <c r="E160" s="124"/>
      <c r="F160" s="11"/>
      <c r="G160" s="11"/>
      <c r="H160" s="11"/>
      <c r="I160" s="11"/>
      <c r="J160" s="11"/>
      <c r="K160" s="11"/>
      <c r="L160" s="11"/>
    </row>
    <row r="161" spans="1:14" s="3" customFormat="1" ht="35.1" customHeight="1" x14ac:dyDescent="0.15">
      <c r="A161" s="13" t="s">
        <v>5</v>
      </c>
      <c r="B161" s="13" t="s">
        <v>6</v>
      </c>
      <c r="C161" s="73" t="s">
        <v>7</v>
      </c>
      <c r="D161" s="73" t="s">
        <v>8</v>
      </c>
      <c r="E161" s="73" t="s">
        <v>9</v>
      </c>
      <c r="F161" s="7"/>
      <c r="G161" s="7"/>
      <c r="H161" s="7"/>
      <c r="I161" s="7"/>
      <c r="J161" s="7"/>
      <c r="K161" s="7"/>
      <c r="L161" s="7"/>
    </row>
    <row r="162" spans="1:14" s="3" customFormat="1" ht="15" customHeight="1" x14ac:dyDescent="0.15">
      <c r="A162" s="20" t="s">
        <v>254</v>
      </c>
      <c r="B162" s="78" t="s">
        <v>255</v>
      </c>
      <c r="C162" s="150">
        <f>[9]B!$C$61</f>
        <v>188</v>
      </c>
      <c r="D162" s="150">
        <f>[9]B!$E$61</f>
        <v>188</v>
      </c>
      <c r="E162" s="129">
        <f>[9]B!$AL$61</f>
        <v>159800</v>
      </c>
      <c r="F162" s="7"/>
      <c r="G162" s="7"/>
      <c r="H162" s="7"/>
      <c r="I162" s="7"/>
      <c r="J162" s="7"/>
      <c r="K162" s="7"/>
      <c r="L162" s="7"/>
    </row>
    <row r="163" spans="1:14" s="3" customFormat="1" ht="15" customHeight="1" x14ac:dyDescent="0.15">
      <c r="A163" s="38" t="s">
        <v>256</v>
      </c>
      <c r="B163" s="108" t="s">
        <v>257</v>
      </c>
      <c r="C163" s="65">
        <f>SUM([9]B!$C$62+[9]B!$C$63)</f>
        <v>0</v>
      </c>
      <c r="D163" s="151">
        <f>SUM([9]B!$E$62+[9]B!$E$63)</f>
        <v>0</v>
      </c>
      <c r="E163" s="129">
        <f>SUM([9]B!$AL$62+[9]B!$AL$63)</f>
        <v>0</v>
      </c>
      <c r="F163" s="7"/>
      <c r="G163" s="7"/>
      <c r="H163" s="7"/>
      <c r="I163" s="7"/>
      <c r="J163" s="7"/>
      <c r="K163" s="7"/>
      <c r="L163" s="7"/>
    </row>
    <row r="164" spans="1:14" s="3" customFormat="1" ht="15" customHeight="1" x14ac:dyDescent="0.15">
      <c r="A164" s="152"/>
      <c r="B164" s="153" t="s">
        <v>258</v>
      </c>
      <c r="C164" s="154">
        <f>SUM(C162:C163)</f>
        <v>188</v>
      </c>
      <c r="D164" s="154">
        <f>SUM(D162:D163)</f>
        <v>188</v>
      </c>
      <c r="E164" s="155">
        <f>SUM(E162:E163)</f>
        <v>159800</v>
      </c>
      <c r="F164" s="7"/>
      <c r="G164" s="7"/>
      <c r="H164" s="7"/>
      <c r="I164" s="7"/>
      <c r="J164" s="7"/>
      <c r="K164" s="7"/>
      <c r="L164" s="7"/>
    </row>
    <row r="165" spans="1:14" s="3" customFormat="1" ht="24.95" customHeight="1" x14ac:dyDescent="0.15">
      <c r="A165" s="112" t="s">
        <v>259</v>
      </c>
      <c r="B165" s="156"/>
      <c r="C165" s="157"/>
      <c r="D165" s="157"/>
      <c r="E165" s="158"/>
      <c r="F165" s="7"/>
      <c r="G165" s="7"/>
      <c r="H165" s="7"/>
      <c r="I165" s="7"/>
      <c r="J165" s="7"/>
      <c r="K165" s="7"/>
      <c r="L165" s="7"/>
      <c r="M165" s="7"/>
      <c r="N165" s="7"/>
    </row>
    <row r="166" spans="1:14" s="3" customFormat="1" ht="35.1" customHeight="1" x14ac:dyDescent="0.15">
      <c r="A166" s="13" t="s">
        <v>5</v>
      </c>
      <c r="B166" s="13" t="s">
        <v>6</v>
      </c>
      <c r="C166" s="73" t="s">
        <v>7</v>
      </c>
      <c r="D166" s="159" t="s">
        <v>8</v>
      </c>
      <c r="E166" s="73" t="s">
        <v>9</v>
      </c>
      <c r="F166" s="7"/>
      <c r="G166" s="7"/>
      <c r="H166" s="7"/>
      <c r="I166" s="7"/>
      <c r="J166" s="7"/>
      <c r="K166" s="7"/>
      <c r="L166" s="7"/>
      <c r="M166" s="7"/>
      <c r="N166" s="7"/>
    </row>
    <row r="167" spans="1:14" s="3" customFormat="1" ht="15" customHeight="1" x14ac:dyDescent="0.15">
      <c r="A167" s="20">
        <v>1101004</v>
      </c>
      <c r="B167" s="78" t="s">
        <v>260</v>
      </c>
      <c r="C167" s="160">
        <f>[9]B!$C$993</f>
        <v>23</v>
      </c>
      <c r="D167" s="160">
        <f>[9]B!$E$993</f>
        <v>23</v>
      </c>
      <c r="E167" s="129">
        <f>[9]B!$AL$993</f>
        <v>370760</v>
      </c>
      <c r="F167" s="7"/>
      <c r="G167" s="7"/>
      <c r="H167" s="7"/>
      <c r="I167" s="7"/>
      <c r="J167" s="7"/>
      <c r="K167" s="7"/>
      <c r="L167" s="7"/>
      <c r="M167" s="7"/>
      <c r="N167" s="7"/>
    </row>
    <row r="168" spans="1:14" s="3" customFormat="1" ht="15" customHeight="1" x14ac:dyDescent="0.15">
      <c r="A168" s="25">
        <v>1101006</v>
      </c>
      <c r="B168" s="81" t="s">
        <v>261</v>
      </c>
      <c r="C168" s="161">
        <f>[9]B!$C$994</f>
        <v>0</v>
      </c>
      <c r="D168" s="161">
        <f>[9]B!$E$994</f>
        <v>0</v>
      </c>
      <c r="E168" s="129">
        <f>[9]B!$AL$994</f>
        <v>0</v>
      </c>
      <c r="F168" s="7"/>
      <c r="G168" s="7"/>
      <c r="H168" s="7"/>
      <c r="I168" s="7"/>
      <c r="J168" s="7"/>
      <c r="K168" s="7"/>
      <c r="L168" s="7"/>
      <c r="M168" s="7"/>
      <c r="N168" s="7"/>
    </row>
    <row r="169" spans="1:14" s="3" customFormat="1" ht="15" customHeight="1" x14ac:dyDescent="0.15">
      <c r="A169" s="25" t="s">
        <v>262</v>
      </c>
      <c r="B169" s="81" t="s">
        <v>263</v>
      </c>
      <c r="C169" s="161">
        <f>[9]B!$C$1693</f>
        <v>932</v>
      </c>
      <c r="D169" s="161">
        <f>[9]B!$E$1693</f>
        <v>919</v>
      </c>
      <c r="E169" s="129">
        <f>[9]B!$AL$1693</f>
        <v>5072880</v>
      </c>
      <c r="F169" s="7"/>
      <c r="G169" s="7"/>
      <c r="H169" s="7"/>
      <c r="I169" s="7"/>
      <c r="J169" s="7"/>
      <c r="K169" s="7"/>
      <c r="L169" s="7"/>
      <c r="M169" s="7"/>
      <c r="N169" s="7"/>
    </row>
    <row r="170" spans="1:14" s="3" customFormat="1" ht="24" customHeight="1" x14ac:dyDescent="0.15">
      <c r="A170" s="25" t="s">
        <v>264</v>
      </c>
      <c r="B170" s="81" t="s">
        <v>265</v>
      </c>
      <c r="C170" s="161">
        <f>[9]B!$C$1694</f>
        <v>14</v>
      </c>
      <c r="D170" s="161">
        <f>[9]B!$E$1694</f>
        <v>14</v>
      </c>
      <c r="E170" s="129">
        <f>[9]B!$AL$1694</f>
        <v>217700</v>
      </c>
      <c r="F170" s="7"/>
      <c r="G170" s="7"/>
      <c r="H170" s="7"/>
      <c r="I170" s="7"/>
      <c r="J170" s="7"/>
      <c r="K170" s="7"/>
      <c r="L170" s="7"/>
      <c r="M170" s="7"/>
      <c r="N170" s="7"/>
    </row>
    <row r="171" spans="1:14" s="3" customFormat="1" ht="24" customHeight="1" x14ac:dyDescent="0.15">
      <c r="A171" s="25" t="s">
        <v>266</v>
      </c>
      <c r="B171" s="81" t="s">
        <v>267</v>
      </c>
      <c r="C171" s="161">
        <f>[9]B!$C$1695</f>
        <v>57</v>
      </c>
      <c r="D171" s="161">
        <f>[9]B!$E$1695</f>
        <v>57</v>
      </c>
      <c r="E171" s="129">
        <f>[9]B!$AL$1695</f>
        <v>1503660</v>
      </c>
      <c r="F171" s="7"/>
      <c r="G171" s="7"/>
      <c r="H171" s="7"/>
      <c r="I171" s="7"/>
      <c r="J171" s="7"/>
      <c r="K171" s="7"/>
      <c r="L171" s="7"/>
      <c r="M171" s="7"/>
      <c r="N171" s="7"/>
    </row>
    <row r="172" spans="1:14" s="3" customFormat="1" ht="15" customHeight="1" x14ac:dyDescent="0.15">
      <c r="A172" s="25" t="s">
        <v>268</v>
      </c>
      <c r="B172" s="81" t="s">
        <v>269</v>
      </c>
      <c r="C172" s="161">
        <f>[9]B!$C$1696</f>
        <v>0</v>
      </c>
      <c r="D172" s="161">
        <f>[9]B!$E$1696</f>
        <v>0</v>
      </c>
      <c r="E172" s="129">
        <f>[9]B!$AL$1696</f>
        <v>0</v>
      </c>
      <c r="F172" s="7"/>
      <c r="G172" s="7"/>
      <c r="H172" s="7"/>
      <c r="I172" s="7"/>
      <c r="J172" s="7"/>
      <c r="K172" s="7"/>
      <c r="L172" s="7"/>
      <c r="M172" s="7"/>
      <c r="N172" s="7"/>
    </row>
    <row r="173" spans="1:14" s="3" customFormat="1" ht="15" customHeight="1" x14ac:dyDescent="0.15">
      <c r="A173" s="25" t="s">
        <v>270</v>
      </c>
      <c r="B173" s="81" t="s">
        <v>271</v>
      </c>
      <c r="C173" s="161">
        <f>[9]B!$C$1697</f>
        <v>140</v>
      </c>
      <c r="D173" s="161">
        <f>[9]B!$E$1697</f>
        <v>139</v>
      </c>
      <c r="E173" s="129">
        <f>[9]B!$AL$1697</f>
        <v>7802070</v>
      </c>
      <c r="F173" s="7"/>
      <c r="G173" s="7"/>
      <c r="H173" s="7"/>
      <c r="I173" s="7"/>
      <c r="J173" s="7"/>
      <c r="K173" s="7"/>
      <c r="L173" s="7"/>
      <c r="M173" s="7"/>
      <c r="N173" s="7"/>
    </row>
    <row r="174" spans="1:14" s="3" customFormat="1" ht="24" customHeight="1" x14ac:dyDescent="0.15">
      <c r="A174" s="25" t="s">
        <v>272</v>
      </c>
      <c r="B174" s="81" t="s">
        <v>273</v>
      </c>
      <c r="C174" s="161">
        <f>[9]B!$C$1698</f>
        <v>0</v>
      </c>
      <c r="D174" s="161">
        <f>[9]B!$E$1698</f>
        <v>0</v>
      </c>
      <c r="E174" s="129">
        <f>[9]B!$AL$1698</f>
        <v>0</v>
      </c>
      <c r="F174" s="7"/>
      <c r="G174" s="7"/>
      <c r="H174" s="7"/>
      <c r="I174" s="7"/>
      <c r="J174" s="7"/>
      <c r="K174" s="7"/>
      <c r="L174" s="7"/>
      <c r="M174" s="7"/>
      <c r="N174" s="7"/>
    </row>
    <row r="175" spans="1:14" s="3" customFormat="1" ht="15" customHeight="1" x14ac:dyDescent="0.15">
      <c r="A175" s="25" t="s">
        <v>274</v>
      </c>
      <c r="B175" s="81" t="s">
        <v>275</v>
      </c>
      <c r="C175" s="161">
        <f>[9]B!$C$1699</f>
        <v>0</v>
      </c>
      <c r="D175" s="161">
        <f>[9]B!$E$1699</f>
        <v>0</v>
      </c>
      <c r="E175" s="129">
        <f>[9]B!$AL$1699</f>
        <v>0</v>
      </c>
      <c r="F175" s="7"/>
      <c r="G175" s="7"/>
      <c r="H175" s="7"/>
      <c r="I175" s="7"/>
      <c r="J175" s="7"/>
      <c r="K175" s="7"/>
      <c r="L175" s="7"/>
      <c r="M175" s="7"/>
      <c r="N175" s="7"/>
    </row>
    <row r="176" spans="1:14" s="3" customFormat="1" ht="15" customHeight="1" x14ac:dyDescent="0.15">
      <c r="A176" s="25" t="s">
        <v>276</v>
      </c>
      <c r="B176" s="81" t="s">
        <v>277</v>
      </c>
      <c r="C176" s="161">
        <f>[9]B!$C$1700</f>
        <v>0</v>
      </c>
      <c r="D176" s="161">
        <f>[9]B!$E$1700</f>
        <v>0</v>
      </c>
      <c r="E176" s="129">
        <f>[9]B!$AL$1700</f>
        <v>0</v>
      </c>
      <c r="F176" s="7"/>
      <c r="G176" s="7"/>
      <c r="H176" s="7"/>
      <c r="I176" s="7"/>
      <c r="J176" s="7"/>
      <c r="K176" s="7"/>
      <c r="L176" s="7"/>
      <c r="M176" s="7"/>
      <c r="N176" s="7"/>
    </row>
    <row r="177" spans="1:14" s="3" customFormat="1" ht="15" customHeight="1" x14ac:dyDescent="0.15">
      <c r="A177" s="25" t="s">
        <v>278</v>
      </c>
      <c r="B177" s="81" t="s">
        <v>279</v>
      </c>
      <c r="C177" s="161">
        <f>[9]B!$C$1701</f>
        <v>0</v>
      </c>
      <c r="D177" s="161">
        <f>[9]B!$E$1701</f>
        <v>0</v>
      </c>
      <c r="E177" s="129">
        <f>[9]B!$AL$1701</f>
        <v>0</v>
      </c>
      <c r="F177" s="7"/>
      <c r="G177" s="7"/>
      <c r="H177" s="7"/>
      <c r="I177" s="7"/>
      <c r="J177" s="7"/>
      <c r="K177" s="7"/>
      <c r="L177" s="7"/>
      <c r="M177" s="7"/>
      <c r="N177" s="7"/>
    </row>
    <row r="178" spans="1:14" s="3" customFormat="1" ht="15" customHeight="1" x14ac:dyDescent="0.15">
      <c r="A178" s="25" t="s">
        <v>280</v>
      </c>
      <c r="B178" s="81" t="s">
        <v>281</v>
      </c>
      <c r="C178" s="161">
        <f>[9]B!$C$1702</f>
        <v>0</v>
      </c>
      <c r="D178" s="161">
        <f>[9]B!$E$1702</f>
        <v>0</v>
      </c>
      <c r="E178" s="129">
        <f>[9]B!$AL$1702</f>
        <v>0</v>
      </c>
      <c r="F178" s="7"/>
      <c r="G178" s="7"/>
      <c r="H178" s="7"/>
      <c r="I178" s="7"/>
      <c r="J178" s="7"/>
      <c r="K178" s="7"/>
      <c r="L178" s="7"/>
      <c r="M178" s="7"/>
      <c r="N178" s="7"/>
    </row>
    <row r="179" spans="1:14" s="3" customFormat="1" ht="15" customHeight="1" x14ac:dyDescent="0.15">
      <c r="A179" s="25" t="s">
        <v>282</v>
      </c>
      <c r="B179" s="81" t="s">
        <v>283</v>
      </c>
      <c r="C179" s="161">
        <f>[9]B!$C$1703</f>
        <v>0</v>
      </c>
      <c r="D179" s="161">
        <f>[9]B!$E$1703</f>
        <v>0</v>
      </c>
      <c r="E179" s="129">
        <f>[9]B!$AL$1703</f>
        <v>0</v>
      </c>
      <c r="F179" s="7"/>
      <c r="G179" s="7"/>
      <c r="H179" s="7"/>
      <c r="I179" s="7"/>
      <c r="J179" s="7"/>
      <c r="K179" s="7"/>
      <c r="L179" s="7"/>
      <c r="M179" s="7"/>
      <c r="N179" s="7"/>
    </row>
    <row r="180" spans="1:14" s="3" customFormat="1" ht="15" customHeight="1" x14ac:dyDescent="0.15">
      <c r="A180" s="25" t="s">
        <v>284</v>
      </c>
      <c r="B180" s="81" t="s">
        <v>285</v>
      </c>
      <c r="C180" s="161">
        <f>[9]B!$C$1704</f>
        <v>0</v>
      </c>
      <c r="D180" s="161">
        <f>[9]B!$E$1704</f>
        <v>0</v>
      </c>
      <c r="E180" s="129">
        <f>[9]B!$AL$1704</f>
        <v>0</v>
      </c>
      <c r="F180" s="7"/>
      <c r="G180" s="7"/>
      <c r="H180" s="7"/>
      <c r="I180" s="7"/>
      <c r="J180" s="7"/>
      <c r="K180" s="7"/>
      <c r="L180" s="7"/>
      <c r="M180" s="7"/>
      <c r="N180" s="7"/>
    </row>
    <row r="181" spans="1:14" s="3" customFormat="1" ht="15" customHeight="1" x14ac:dyDescent="0.15">
      <c r="A181" s="25" t="s">
        <v>286</v>
      </c>
      <c r="B181" s="81" t="s">
        <v>287</v>
      </c>
      <c r="C181" s="161">
        <f>[9]B!$C$1705</f>
        <v>0</v>
      </c>
      <c r="D181" s="161">
        <f>[9]B!$E$1705</f>
        <v>0</v>
      </c>
      <c r="E181" s="129">
        <f>[9]B!$AL$1705</f>
        <v>0</v>
      </c>
      <c r="F181" s="7"/>
      <c r="G181" s="7"/>
      <c r="H181" s="7"/>
      <c r="I181" s="7"/>
      <c r="J181" s="7"/>
      <c r="K181" s="7"/>
      <c r="L181" s="7"/>
      <c r="M181" s="7"/>
      <c r="N181" s="7"/>
    </row>
    <row r="182" spans="1:14" s="3" customFormat="1" ht="15" customHeight="1" x14ac:dyDescent="0.15">
      <c r="A182" s="25" t="s">
        <v>288</v>
      </c>
      <c r="B182" s="81" t="s">
        <v>289</v>
      </c>
      <c r="C182" s="161">
        <f>[9]B!$C$1706</f>
        <v>0</v>
      </c>
      <c r="D182" s="161">
        <f>[9]B!$E$1706</f>
        <v>0</v>
      </c>
      <c r="E182" s="129">
        <f>[9]B!$AL$1706</f>
        <v>0</v>
      </c>
      <c r="F182" s="7"/>
      <c r="G182" s="7"/>
      <c r="H182" s="7"/>
      <c r="I182" s="7"/>
      <c r="J182" s="7"/>
      <c r="K182" s="7"/>
      <c r="L182" s="7"/>
      <c r="M182" s="7"/>
      <c r="N182" s="7"/>
    </row>
    <row r="183" spans="1:14" s="3" customFormat="1" ht="24" customHeight="1" x14ac:dyDescent="0.15">
      <c r="A183" s="25" t="s">
        <v>290</v>
      </c>
      <c r="B183" s="81" t="s">
        <v>291</v>
      </c>
      <c r="C183" s="161">
        <f>[9]B!$C$1707</f>
        <v>0</v>
      </c>
      <c r="D183" s="161">
        <f>[9]B!$E$1707</f>
        <v>0</v>
      </c>
      <c r="E183" s="129">
        <f>[9]B!$AL$1707</f>
        <v>0</v>
      </c>
      <c r="F183" s="7"/>
      <c r="G183" s="7"/>
      <c r="H183" s="7"/>
      <c r="I183" s="7"/>
      <c r="J183" s="7"/>
      <c r="K183" s="7"/>
      <c r="L183" s="7"/>
      <c r="M183" s="7"/>
      <c r="N183" s="7"/>
    </row>
    <row r="184" spans="1:14" s="3" customFormat="1" ht="15" customHeight="1" x14ac:dyDescent="0.15">
      <c r="A184" s="25" t="s">
        <v>292</v>
      </c>
      <c r="B184" s="81" t="s">
        <v>293</v>
      </c>
      <c r="C184" s="161">
        <f>[9]B!$C$1708</f>
        <v>0</v>
      </c>
      <c r="D184" s="161">
        <f>[9]B!$E$1708</f>
        <v>0</v>
      </c>
      <c r="E184" s="129">
        <f>[9]B!$AL$1708</f>
        <v>0</v>
      </c>
      <c r="F184" s="7"/>
      <c r="G184" s="7"/>
      <c r="H184" s="7"/>
      <c r="I184" s="7"/>
      <c r="J184" s="7"/>
      <c r="K184" s="7"/>
      <c r="L184" s="7"/>
      <c r="M184" s="7"/>
      <c r="N184" s="7"/>
    </row>
    <row r="185" spans="1:14" s="3" customFormat="1" ht="15" customHeight="1" x14ac:dyDescent="0.15">
      <c r="A185" s="25" t="s">
        <v>294</v>
      </c>
      <c r="B185" s="81" t="s">
        <v>295</v>
      </c>
      <c r="C185" s="161">
        <f>[9]B!$C$1709</f>
        <v>0</v>
      </c>
      <c r="D185" s="161">
        <f>[9]B!$E$1709</f>
        <v>0</v>
      </c>
      <c r="E185" s="129">
        <f>[9]B!$AL$1709</f>
        <v>0</v>
      </c>
      <c r="F185" s="7"/>
      <c r="G185" s="7"/>
      <c r="H185" s="7"/>
      <c r="I185" s="7"/>
      <c r="J185" s="7"/>
      <c r="K185" s="7"/>
      <c r="L185" s="7"/>
      <c r="M185" s="7"/>
      <c r="N185" s="7"/>
    </row>
    <row r="186" spans="1:14" s="3" customFormat="1" ht="15" customHeight="1" x14ac:dyDescent="0.15">
      <c r="A186" s="25" t="s">
        <v>296</v>
      </c>
      <c r="B186" s="81" t="s">
        <v>297</v>
      </c>
      <c r="C186" s="161">
        <f>[9]B!$C$1710</f>
        <v>0</v>
      </c>
      <c r="D186" s="161">
        <f>[9]B!$E$1710</f>
        <v>0</v>
      </c>
      <c r="E186" s="129">
        <f>[9]B!$AL$1710</f>
        <v>0</v>
      </c>
      <c r="F186" s="7"/>
      <c r="G186" s="7"/>
      <c r="H186" s="7"/>
      <c r="I186" s="7"/>
      <c r="J186" s="7"/>
      <c r="K186" s="7"/>
      <c r="L186" s="7"/>
      <c r="M186" s="7"/>
      <c r="N186" s="7"/>
    </row>
    <row r="187" spans="1:14" s="3" customFormat="1" ht="15" customHeight="1" x14ac:dyDescent="0.15">
      <c r="A187" s="25" t="s">
        <v>298</v>
      </c>
      <c r="B187" s="81" t="s">
        <v>299</v>
      </c>
      <c r="C187" s="161">
        <f>[9]B!$C$1711</f>
        <v>0</v>
      </c>
      <c r="D187" s="161">
        <f>[9]B!$E$1711</f>
        <v>0</v>
      </c>
      <c r="E187" s="129">
        <f>[9]B!$AL$1711</f>
        <v>0</v>
      </c>
      <c r="F187" s="7"/>
      <c r="G187" s="7"/>
      <c r="H187" s="7"/>
      <c r="I187" s="7"/>
      <c r="J187" s="7"/>
      <c r="K187" s="7"/>
      <c r="L187" s="7"/>
      <c r="M187" s="7"/>
      <c r="N187" s="7"/>
    </row>
    <row r="188" spans="1:14" s="3" customFormat="1" ht="15" customHeight="1" x14ac:dyDescent="0.15">
      <c r="A188" s="25" t="s">
        <v>300</v>
      </c>
      <c r="B188" s="81" t="s">
        <v>301</v>
      </c>
      <c r="C188" s="161">
        <f>[9]B!$C$1712</f>
        <v>0</v>
      </c>
      <c r="D188" s="161">
        <f>[9]B!$E$1712</f>
        <v>0</v>
      </c>
      <c r="E188" s="129">
        <f>[9]B!$AL$1712</f>
        <v>0</v>
      </c>
      <c r="F188" s="7"/>
      <c r="G188" s="7"/>
      <c r="H188" s="7"/>
      <c r="I188" s="7"/>
      <c r="J188" s="7"/>
      <c r="K188" s="7"/>
      <c r="L188" s="7"/>
      <c r="M188" s="7"/>
      <c r="N188" s="7"/>
    </row>
    <row r="189" spans="1:14" s="3" customFormat="1" ht="15" customHeight="1" x14ac:dyDescent="0.15">
      <c r="A189" s="25" t="s">
        <v>302</v>
      </c>
      <c r="B189" s="81" t="s">
        <v>303</v>
      </c>
      <c r="C189" s="161">
        <f>[9]B!$C$1713</f>
        <v>0</v>
      </c>
      <c r="D189" s="161">
        <f>[9]B!$E$1713</f>
        <v>0</v>
      </c>
      <c r="E189" s="129">
        <f>[9]B!$AL$1713</f>
        <v>0</v>
      </c>
      <c r="F189" s="7"/>
      <c r="G189" s="7"/>
      <c r="H189" s="7"/>
      <c r="I189" s="7"/>
      <c r="J189" s="7"/>
      <c r="K189" s="7"/>
      <c r="L189" s="7"/>
      <c r="M189" s="7"/>
      <c r="N189" s="7"/>
    </row>
    <row r="190" spans="1:14" s="3" customFormat="1" ht="15" customHeight="1" x14ac:dyDescent="0.15">
      <c r="A190" s="25" t="s">
        <v>304</v>
      </c>
      <c r="B190" s="81" t="s">
        <v>305</v>
      </c>
      <c r="C190" s="161">
        <f>[9]B!$C$1714</f>
        <v>0</v>
      </c>
      <c r="D190" s="161">
        <f>[9]B!$E$1714</f>
        <v>0</v>
      </c>
      <c r="E190" s="129">
        <f>[9]B!$AL$1714</f>
        <v>0</v>
      </c>
      <c r="F190" s="7"/>
      <c r="G190" s="7"/>
      <c r="H190" s="7"/>
      <c r="I190" s="7"/>
      <c r="J190" s="7"/>
      <c r="K190" s="7"/>
      <c r="L190" s="7"/>
      <c r="M190" s="7"/>
      <c r="N190" s="7"/>
    </row>
    <row r="191" spans="1:14" s="3" customFormat="1" ht="15" customHeight="1" x14ac:dyDescent="0.15">
      <c r="A191" s="25" t="s">
        <v>306</v>
      </c>
      <c r="B191" s="81" t="s">
        <v>307</v>
      </c>
      <c r="C191" s="161">
        <f>[9]B!$C$1715</f>
        <v>0</v>
      </c>
      <c r="D191" s="161">
        <f>[9]B!$E$1715</f>
        <v>0</v>
      </c>
      <c r="E191" s="129">
        <f>[9]B!$AL$1715</f>
        <v>0</v>
      </c>
      <c r="F191" s="7"/>
      <c r="G191" s="7"/>
      <c r="H191" s="7"/>
      <c r="I191" s="7"/>
      <c r="J191" s="7"/>
      <c r="K191" s="7"/>
      <c r="L191" s="7"/>
      <c r="M191" s="7"/>
      <c r="N191" s="7"/>
    </row>
    <row r="192" spans="1:14" s="3" customFormat="1" ht="15" customHeight="1" x14ac:dyDescent="0.15">
      <c r="A192" s="25" t="s">
        <v>308</v>
      </c>
      <c r="B192" s="81" t="s">
        <v>309</v>
      </c>
      <c r="C192" s="161">
        <f>[9]B!$C$1716</f>
        <v>0</v>
      </c>
      <c r="D192" s="161">
        <f>[9]B!$E$1716</f>
        <v>0</v>
      </c>
      <c r="E192" s="129">
        <f>[9]B!$AL$1716</f>
        <v>0</v>
      </c>
      <c r="F192" s="7"/>
      <c r="G192" s="7"/>
      <c r="H192" s="7"/>
      <c r="I192" s="7"/>
      <c r="J192" s="7"/>
      <c r="K192" s="7"/>
      <c r="L192" s="7"/>
      <c r="M192" s="7"/>
      <c r="N192" s="7"/>
    </row>
    <row r="193" spans="1:14" s="3" customFormat="1" ht="15" customHeight="1" x14ac:dyDescent="0.15">
      <c r="A193" s="25">
        <v>1801001</v>
      </c>
      <c r="B193" s="81" t="s">
        <v>310</v>
      </c>
      <c r="C193" s="161">
        <f>[9]B!$C$1937</f>
        <v>108</v>
      </c>
      <c r="D193" s="161">
        <f>[9]B!$E$1937</f>
        <v>108</v>
      </c>
      <c r="E193" s="129">
        <f>[9]B!$AL$1937</f>
        <v>4114800</v>
      </c>
      <c r="F193" s="7"/>
      <c r="G193" s="7"/>
      <c r="H193" s="7"/>
      <c r="I193" s="7"/>
      <c r="J193" s="7"/>
      <c r="K193" s="7"/>
      <c r="L193" s="7"/>
      <c r="M193" s="7"/>
      <c r="N193" s="7"/>
    </row>
    <row r="194" spans="1:14" s="3" customFormat="1" ht="15" customHeight="1" x14ac:dyDescent="0.15">
      <c r="A194" s="25">
        <v>1801003</v>
      </c>
      <c r="B194" s="81" t="s">
        <v>311</v>
      </c>
      <c r="C194" s="161">
        <f>[9]B!$C$1938</f>
        <v>0</v>
      </c>
      <c r="D194" s="161">
        <f>[9]B!$E$1938</f>
        <v>0</v>
      </c>
      <c r="E194" s="129">
        <f>[9]B!$AL$1938</f>
        <v>0</v>
      </c>
      <c r="F194" s="7"/>
      <c r="G194" s="7"/>
      <c r="H194" s="7"/>
      <c r="I194" s="7"/>
      <c r="J194" s="7"/>
      <c r="K194" s="7"/>
      <c r="L194" s="7"/>
      <c r="M194" s="7"/>
      <c r="N194" s="7"/>
    </row>
    <row r="195" spans="1:14" s="3" customFormat="1" ht="15" customHeight="1" x14ac:dyDescent="0.15">
      <c r="A195" s="25">
        <v>1801006</v>
      </c>
      <c r="B195" s="81" t="s">
        <v>312</v>
      </c>
      <c r="C195" s="161">
        <f>[9]B!$C$1939</f>
        <v>22</v>
      </c>
      <c r="D195" s="161">
        <f>[9]B!$E$1939</f>
        <v>20</v>
      </c>
      <c r="E195" s="129">
        <f>[9]B!$AL$1939</f>
        <v>979000</v>
      </c>
      <c r="F195" s="7"/>
      <c r="G195" s="7"/>
      <c r="H195" s="7"/>
      <c r="I195" s="7"/>
      <c r="J195" s="7"/>
      <c r="K195" s="7"/>
      <c r="L195" s="7"/>
      <c r="M195" s="7"/>
      <c r="N195" s="7"/>
    </row>
    <row r="196" spans="1:14" s="3" customFormat="1" ht="15" customHeight="1" x14ac:dyDescent="0.15">
      <c r="A196" s="25">
        <v>1401001</v>
      </c>
      <c r="B196" s="81" t="s">
        <v>313</v>
      </c>
      <c r="C196" s="161">
        <f>[9]B!$C$1406</f>
        <v>2</v>
      </c>
      <c r="D196" s="161">
        <f>[9]B!$E$1406</f>
        <v>2</v>
      </c>
      <c r="E196" s="129">
        <f>[9]B!$AL$1406</f>
        <v>20600</v>
      </c>
      <c r="F196" s="7"/>
      <c r="G196" s="7"/>
      <c r="H196" s="7"/>
      <c r="I196" s="7"/>
      <c r="J196" s="7"/>
      <c r="K196" s="7"/>
      <c r="L196" s="7"/>
      <c r="M196" s="7"/>
      <c r="N196" s="7"/>
    </row>
    <row r="197" spans="1:14" s="3" customFormat="1" ht="24" customHeight="1" x14ac:dyDescent="0.15">
      <c r="A197" s="25">
        <v>1101113</v>
      </c>
      <c r="B197" s="81" t="s">
        <v>314</v>
      </c>
      <c r="C197" s="161">
        <f>[9]B!$C$995</f>
        <v>0</v>
      </c>
      <c r="D197" s="161">
        <f>[9]B!$E$995</f>
        <v>0</v>
      </c>
      <c r="E197" s="129">
        <f>[9]B!$AL$995</f>
        <v>0</v>
      </c>
      <c r="F197" s="7"/>
      <c r="G197" s="7"/>
      <c r="H197" s="7"/>
      <c r="I197" s="7"/>
      <c r="J197" s="7"/>
      <c r="K197" s="7"/>
      <c r="L197" s="7"/>
      <c r="M197" s="7"/>
      <c r="N197" s="7"/>
    </row>
    <row r="198" spans="1:14" s="3" customFormat="1" ht="24" customHeight="1" x14ac:dyDescent="0.15">
      <c r="A198" s="25">
        <v>1101140</v>
      </c>
      <c r="B198" s="81" t="s">
        <v>315</v>
      </c>
      <c r="C198" s="161">
        <f>[9]B!$C$996</f>
        <v>0</v>
      </c>
      <c r="D198" s="161">
        <f>[9]B!$E$996</f>
        <v>0</v>
      </c>
      <c r="E198" s="129">
        <f>[9]B!$AL$996</f>
        <v>0</v>
      </c>
      <c r="F198" s="7"/>
      <c r="G198" s="7"/>
      <c r="H198" s="7"/>
      <c r="I198" s="7"/>
      <c r="J198" s="7"/>
      <c r="K198" s="7"/>
      <c r="L198" s="7"/>
      <c r="M198" s="7"/>
      <c r="N198" s="7"/>
    </row>
    <row r="199" spans="1:14" s="3" customFormat="1" ht="15" customHeight="1" x14ac:dyDescent="0.15">
      <c r="A199" s="25">
        <v>1101141</v>
      </c>
      <c r="B199" s="81" t="s">
        <v>316</v>
      </c>
      <c r="C199" s="161">
        <f>[9]B!$C$997</f>
        <v>0</v>
      </c>
      <c r="D199" s="161">
        <f>[9]B!$E$997</f>
        <v>0</v>
      </c>
      <c r="E199" s="129">
        <f>[9]B!$AL$997</f>
        <v>0</v>
      </c>
      <c r="F199" s="7"/>
      <c r="G199" s="7"/>
      <c r="H199" s="7"/>
      <c r="I199" s="7"/>
      <c r="J199" s="7"/>
      <c r="K199" s="7"/>
      <c r="L199" s="7"/>
      <c r="M199" s="7"/>
      <c r="N199" s="7"/>
    </row>
    <row r="200" spans="1:14" s="3" customFormat="1" ht="15" customHeight="1" x14ac:dyDescent="0.15">
      <c r="A200" s="38">
        <v>1101142</v>
      </c>
      <c r="B200" s="108" t="s">
        <v>317</v>
      </c>
      <c r="C200" s="162">
        <f>[9]B!$C$998</f>
        <v>4</v>
      </c>
      <c r="D200" s="162">
        <f>[9]B!$E$998</f>
        <v>4</v>
      </c>
      <c r="E200" s="129">
        <f>[9]B!$AL$998</f>
        <v>4594880</v>
      </c>
      <c r="F200" s="7"/>
      <c r="G200" s="7"/>
      <c r="H200" s="7"/>
      <c r="I200" s="7"/>
      <c r="J200" s="7"/>
      <c r="K200" s="7"/>
      <c r="L200" s="7"/>
      <c r="M200" s="7"/>
      <c r="N200" s="7"/>
    </row>
    <row r="201" spans="1:14" s="3" customFormat="1" ht="15" customHeight="1" x14ac:dyDescent="0.15">
      <c r="A201" s="122"/>
      <c r="B201" s="109" t="s">
        <v>318</v>
      </c>
      <c r="C201" s="163">
        <f>SUM(C167:C200)</f>
        <v>1302</v>
      </c>
      <c r="D201" s="163">
        <f>SUM(D167:D200)</f>
        <v>1286</v>
      </c>
      <c r="E201" s="164">
        <f>SUM(E167:E200)</f>
        <v>24676350</v>
      </c>
      <c r="F201" s="7"/>
      <c r="G201" s="7"/>
      <c r="H201" s="7"/>
      <c r="I201" s="7"/>
      <c r="J201" s="7"/>
      <c r="K201" s="7"/>
      <c r="L201" s="7"/>
      <c r="M201" s="7"/>
      <c r="N201" s="7"/>
    </row>
    <row r="202" spans="1:14" s="3" customFormat="1" ht="24.95" customHeight="1" x14ac:dyDescent="0.15">
      <c r="A202" s="165" t="s">
        <v>319</v>
      </c>
      <c r="B202" s="166"/>
      <c r="C202" s="167"/>
      <c r="D202" s="167"/>
      <c r="E202" s="168"/>
      <c r="F202" s="7"/>
      <c r="G202" s="7"/>
      <c r="H202" s="7"/>
      <c r="I202" s="7"/>
      <c r="J202" s="7"/>
      <c r="K202" s="7"/>
      <c r="L202" s="7"/>
    </row>
    <row r="203" spans="1:14" s="3" customFormat="1" ht="35.1" customHeight="1" x14ac:dyDescent="0.15">
      <c r="A203" s="869" t="s">
        <v>5</v>
      </c>
      <c r="B203" s="570"/>
      <c r="C203" s="73" t="s">
        <v>7</v>
      </c>
      <c r="D203" s="159" t="s">
        <v>8</v>
      </c>
      <c r="E203" s="73" t="s">
        <v>9</v>
      </c>
      <c r="F203" s="7"/>
      <c r="G203" s="7"/>
      <c r="H203" s="7"/>
      <c r="I203" s="7"/>
      <c r="J203" s="7"/>
      <c r="K203" s="7"/>
      <c r="L203" s="7"/>
    </row>
    <row r="204" spans="1:14" s="3" customFormat="1" ht="15" customHeight="1" x14ac:dyDescent="0.15">
      <c r="A204" s="870"/>
      <c r="B204" s="171" t="s">
        <v>320</v>
      </c>
      <c r="C204" s="172">
        <f>SUM(C205:C218)</f>
        <v>0</v>
      </c>
      <c r="D204" s="172">
        <f>SUM(D205:D218)</f>
        <v>0</v>
      </c>
      <c r="E204" s="173">
        <f>SUM(E205:E218)</f>
        <v>0</v>
      </c>
      <c r="F204" s="7"/>
      <c r="G204" s="7"/>
      <c r="H204" s="7"/>
      <c r="I204" s="7"/>
      <c r="J204" s="7"/>
      <c r="K204" s="7"/>
      <c r="L204" s="7"/>
    </row>
    <row r="205" spans="1:14" s="3" customFormat="1" ht="15" customHeight="1" x14ac:dyDescent="0.15">
      <c r="A205" s="20" t="s">
        <v>321</v>
      </c>
      <c r="B205" s="78" t="s">
        <v>322</v>
      </c>
      <c r="C205" s="150">
        <f>[9]B!$C$2745</f>
        <v>0</v>
      </c>
      <c r="D205" s="150">
        <f>[9]B!$E$2745</f>
        <v>0</v>
      </c>
      <c r="E205" s="129">
        <f>[9]B!$AL$2745</f>
        <v>0</v>
      </c>
      <c r="F205" s="7"/>
      <c r="G205" s="7"/>
      <c r="H205" s="7"/>
      <c r="I205" s="7"/>
      <c r="J205" s="7"/>
      <c r="K205" s="7"/>
      <c r="L205" s="7"/>
    </row>
    <row r="206" spans="1:14" s="3" customFormat="1" ht="15" customHeight="1" x14ac:dyDescent="0.15">
      <c r="A206" s="25" t="s">
        <v>323</v>
      </c>
      <c r="B206" s="81" t="s">
        <v>324</v>
      </c>
      <c r="C206" s="22">
        <f>[9]B!$C$2746</f>
        <v>0</v>
      </c>
      <c r="D206" s="22">
        <f>[9]B!$E$2746</f>
        <v>0</v>
      </c>
      <c r="E206" s="129">
        <f>[9]B!$AL$2746</f>
        <v>0</v>
      </c>
      <c r="F206" s="7"/>
      <c r="G206" s="7"/>
      <c r="H206" s="7"/>
      <c r="I206" s="7"/>
      <c r="J206" s="7"/>
      <c r="K206" s="7"/>
      <c r="L206" s="7"/>
    </row>
    <row r="207" spans="1:14" s="3" customFormat="1" ht="15" customHeight="1" x14ac:dyDescent="0.15">
      <c r="A207" s="25" t="s">
        <v>325</v>
      </c>
      <c r="B207" s="81" t="s">
        <v>326</v>
      </c>
      <c r="C207" s="22">
        <f>[9]B!$C$2747</f>
        <v>0</v>
      </c>
      <c r="D207" s="22">
        <f>[9]B!$E$2747</f>
        <v>0</v>
      </c>
      <c r="E207" s="129">
        <f>[9]B!$AL$2747</f>
        <v>0</v>
      </c>
      <c r="F207" s="7"/>
      <c r="G207" s="7"/>
      <c r="H207" s="7"/>
      <c r="I207" s="7"/>
      <c r="J207" s="7"/>
      <c r="K207" s="7"/>
      <c r="L207" s="7"/>
    </row>
    <row r="208" spans="1:14" s="3" customFormat="1" ht="15" customHeight="1" x14ac:dyDescent="0.15">
      <c r="A208" s="25" t="s">
        <v>327</v>
      </c>
      <c r="B208" s="81" t="s">
        <v>328</v>
      </c>
      <c r="C208" s="22">
        <f>[9]B!$C$2748</f>
        <v>0</v>
      </c>
      <c r="D208" s="22">
        <f>[9]B!$E$2748</f>
        <v>0</v>
      </c>
      <c r="E208" s="129">
        <f>[9]B!$AL$2748</f>
        <v>0</v>
      </c>
      <c r="F208" s="7"/>
      <c r="G208" s="7"/>
      <c r="H208" s="7"/>
      <c r="I208" s="7"/>
      <c r="J208" s="7"/>
      <c r="K208" s="7"/>
      <c r="L208" s="7"/>
    </row>
    <row r="209" spans="1:12" s="3" customFormat="1" ht="15" customHeight="1" x14ac:dyDescent="0.15">
      <c r="A209" s="25" t="s">
        <v>329</v>
      </c>
      <c r="B209" s="81" t="s">
        <v>330</v>
      </c>
      <c r="C209" s="22">
        <f>[9]B!$C$2749</f>
        <v>0</v>
      </c>
      <c r="D209" s="22">
        <f>[9]B!$E$2749</f>
        <v>0</v>
      </c>
      <c r="E209" s="129">
        <f>[9]B!$AL$2749</f>
        <v>0</v>
      </c>
      <c r="F209" s="7"/>
      <c r="G209" s="7"/>
      <c r="H209" s="7"/>
      <c r="I209" s="7"/>
      <c r="J209" s="7"/>
      <c r="K209" s="7"/>
      <c r="L209" s="7"/>
    </row>
    <row r="210" spans="1:12" s="3" customFormat="1" ht="15" customHeight="1" x14ac:dyDescent="0.15">
      <c r="A210" s="25" t="s">
        <v>331</v>
      </c>
      <c r="B210" s="81" t="s">
        <v>332</v>
      </c>
      <c r="C210" s="22">
        <f>[9]B!$C$2750</f>
        <v>0</v>
      </c>
      <c r="D210" s="22">
        <f>[9]B!$E$2750</f>
        <v>0</v>
      </c>
      <c r="E210" s="129">
        <f>[9]B!$AL$2750</f>
        <v>0</v>
      </c>
      <c r="F210" s="7"/>
      <c r="G210" s="7"/>
      <c r="H210" s="7"/>
      <c r="I210" s="7"/>
      <c r="J210" s="7"/>
      <c r="K210" s="7"/>
      <c r="L210" s="7"/>
    </row>
    <row r="211" spans="1:12" s="3" customFormat="1" ht="15" customHeight="1" x14ac:dyDescent="0.15">
      <c r="A211" s="25" t="s">
        <v>333</v>
      </c>
      <c r="B211" s="81" t="s">
        <v>334</v>
      </c>
      <c r="C211" s="22">
        <f>[9]B!$C$2751</f>
        <v>0</v>
      </c>
      <c r="D211" s="22">
        <f>[9]B!$E$2751</f>
        <v>0</v>
      </c>
      <c r="E211" s="129">
        <f>[9]B!$AL$2751</f>
        <v>0</v>
      </c>
      <c r="F211" s="7"/>
      <c r="G211" s="7"/>
      <c r="H211" s="7"/>
      <c r="I211" s="7"/>
      <c r="J211" s="7"/>
      <c r="K211" s="7"/>
      <c r="L211" s="7"/>
    </row>
    <row r="212" spans="1:12" s="3" customFormat="1" ht="15" customHeight="1" x14ac:dyDescent="0.15">
      <c r="A212" s="25" t="s">
        <v>335</v>
      </c>
      <c r="B212" s="81" t="s">
        <v>336</v>
      </c>
      <c r="C212" s="22">
        <f>[9]B!$C$2752</f>
        <v>0</v>
      </c>
      <c r="D212" s="22">
        <f>[9]B!$E$2752</f>
        <v>0</v>
      </c>
      <c r="E212" s="129">
        <f>[9]B!$AL$2752</f>
        <v>0</v>
      </c>
      <c r="F212" s="7"/>
      <c r="G212" s="7"/>
      <c r="H212" s="7"/>
      <c r="I212" s="7"/>
      <c r="J212" s="7"/>
      <c r="K212" s="7"/>
      <c r="L212" s="7"/>
    </row>
    <row r="213" spans="1:12" s="3" customFormat="1" ht="15" customHeight="1" x14ac:dyDescent="0.15">
      <c r="A213" s="25" t="s">
        <v>337</v>
      </c>
      <c r="B213" s="81" t="s">
        <v>338</v>
      </c>
      <c r="C213" s="22">
        <f>[9]B!$C$2753</f>
        <v>0</v>
      </c>
      <c r="D213" s="22">
        <f>[9]B!$E$2753</f>
        <v>0</v>
      </c>
      <c r="E213" s="129">
        <f>[9]B!$AL$2753</f>
        <v>0</v>
      </c>
      <c r="F213" s="7"/>
      <c r="G213" s="7"/>
      <c r="H213" s="7"/>
      <c r="I213" s="7"/>
      <c r="J213" s="7"/>
      <c r="K213" s="7"/>
      <c r="L213" s="7"/>
    </row>
    <row r="214" spans="1:12" s="3" customFormat="1" ht="15" customHeight="1" x14ac:dyDescent="0.15">
      <c r="A214" s="25" t="s">
        <v>339</v>
      </c>
      <c r="B214" s="81" t="s">
        <v>340</v>
      </c>
      <c r="C214" s="22">
        <f>[9]B!$C$2754</f>
        <v>0</v>
      </c>
      <c r="D214" s="22">
        <f>[9]B!$E$2754</f>
        <v>0</v>
      </c>
      <c r="E214" s="129">
        <f>[9]B!$AL$2754</f>
        <v>0</v>
      </c>
      <c r="F214" s="7"/>
      <c r="G214" s="7"/>
      <c r="H214" s="7"/>
      <c r="I214" s="7"/>
      <c r="J214" s="7"/>
      <c r="K214" s="7"/>
      <c r="L214" s="7"/>
    </row>
    <row r="215" spans="1:12" s="3" customFormat="1" ht="15" customHeight="1" x14ac:dyDescent="0.15">
      <c r="A215" s="25" t="s">
        <v>341</v>
      </c>
      <c r="B215" s="81" t="s">
        <v>342</v>
      </c>
      <c r="C215" s="22">
        <f>[9]B!$C$2755</f>
        <v>0</v>
      </c>
      <c r="D215" s="22">
        <f>[9]B!$E$2755</f>
        <v>0</v>
      </c>
      <c r="E215" s="129">
        <f>[9]B!$AL$2755</f>
        <v>0</v>
      </c>
      <c r="F215" s="7"/>
      <c r="G215" s="7"/>
      <c r="H215" s="7"/>
      <c r="I215" s="7"/>
      <c r="J215" s="7"/>
      <c r="K215" s="7"/>
      <c r="L215" s="7"/>
    </row>
    <row r="216" spans="1:12" s="3" customFormat="1" ht="15" customHeight="1" x14ac:dyDescent="0.15">
      <c r="A216" s="25" t="s">
        <v>343</v>
      </c>
      <c r="B216" s="81" t="s">
        <v>344</v>
      </c>
      <c r="C216" s="22">
        <f>[9]B!$C$2756</f>
        <v>0</v>
      </c>
      <c r="D216" s="22">
        <f>[9]B!$E$2756</f>
        <v>0</v>
      </c>
      <c r="E216" s="129">
        <f>[9]B!$AL$2756</f>
        <v>0</v>
      </c>
      <c r="F216" s="7"/>
      <c r="G216" s="7"/>
      <c r="H216" s="7"/>
      <c r="I216" s="7"/>
      <c r="J216" s="7"/>
      <c r="K216" s="7"/>
      <c r="L216" s="7"/>
    </row>
    <row r="217" spans="1:12" s="3" customFormat="1" ht="15" customHeight="1" x14ac:dyDescent="0.15">
      <c r="A217" s="25" t="s">
        <v>345</v>
      </c>
      <c r="B217" s="81" t="s">
        <v>346</v>
      </c>
      <c r="C217" s="22">
        <f>[9]B!$C$2757</f>
        <v>0</v>
      </c>
      <c r="D217" s="22">
        <f>[9]B!$E$2757</f>
        <v>0</v>
      </c>
      <c r="E217" s="129">
        <f>[9]B!$AL$2757</f>
        <v>0</v>
      </c>
      <c r="F217" s="7"/>
      <c r="G217" s="7"/>
      <c r="H217" s="7"/>
      <c r="I217" s="7"/>
      <c r="J217" s="7"/>
      <c r="K217" s="7"/>
      <c r="L217" s="7"/>
    </row>
    <row r="218" spans="1:12" s="3" customFormat="1" ht="15" customHeight="1" x14ac:dyDescent="0.15">
      <c r="A218" s="38" t="s">
        <v>347</v>
      </c>
      <c r="B218" s="108" t="s">
        <v>348</v>
      </c>
      <c r="C218" s="151">
        <f>[9]B!$C$2758</f>
        <v>0</v>
      </c>
      <c r="D218" s="151">
        <f>[9]B!$E$2758</f>
        <v>0</v>
      </c>
      <c r="E218" s="129">
        <f>[9]B!$AL$2758</f>
        <v>0</v>
      </c>
      <c r="F218" s="7"/>
      <c r="G218" s="7"/>
      <c r="H218" s="7"/>
      <c r="I218" s="7"/>
      <c r="J218" s="7"/>
      <c r="K218" s="7"/>
      <c r="L218" s="7"/>
    </row>
    <row r="219" spans="1:12" s="3" customFormat="1" ht="15" customHeight="1" x14ac:dyDescent="0.15">
      <c r="A219" s="871" t="s">
        <v>349</v>
      </c>
      <c r="B219" s="872"/>
      <c r="C219" s="172">
        <f>SUM(C220:C237)</f>
        <v>0</v>
      </c>
      <c r="D219" s="172">
        <f>SUM(D220:D237)</f>
        <v>0</v>
      </c>
      <c r="E219" s="164">
        <f>SUM(E220:E237)</f>
        <v>0</v>
      </c>
      <c r="F219" s="7"/>
      <c r="G219" s="7"/>
      <c r="H219" s="7"/>
      <c r="I219" s="7"/>
      <c r="J219" s="7"/>
      <c r="K219" s="7"/>
      <c r="L219" s="7"/>
    </row>
    <row r="220" spans="1:12" s="3" customFormat="1" ht="15" customHeight="1" x14ac:dyDescent="0.15">
      <c r="A220" s="20" t="s">
        <v>350</v>
      </c>
      <c r="B220" s="78" t="s">
        <v>322</v>
      </c>
      <c r="C220" s="150">
        <f>[9]B!$C$2759</f>
        <v>0</v>
      </c>
      <c r="D220" s="150">
        <f>[9]B!$E$2759</f>
        <v>0</v>
      </c>
      <c r="E220" s="129">
        <f>[9]B!$AL$2759</f>
        <v>0</v>
      </c>
      <c r="F220" s="7"/>
      <c r="G220" s="7"/>
      <c r="H220" s="7"/>
      <c r="I220" s="7"/>
      <c r="J220" s="7"/>
      <c r="K220" s="7"/>
      <c r="L220" s="7"/>
    </row>
    <row r="221" spans="1:12" s="3" customFormat="1" ht="15" customHeight="1" x14ac:dyDescent="0.15">
      <c r="A221" s="25" t="s">
        <v>351</v>
      </c>
      <c r="B221" s="81" t="s">
        <v>352</v>
      </c>
      <c r="C221" s="22">
        <f>[9]B!$C$2760</f>
        <v>0</v>
      </c>
      <c r="D221" s="22">
        <f>[9]B!$E$2760</f>
        <v>0</v>
      </c>
      <c r="E221" s="129">
        <f>[9]B!$AL$2760</f>
        <v>0</v>
      </c>
      <c r="F221" s="7"/>
      <c r="G221" s="7"/>
      <c r="H221" s="7"/>
      <c r="I221" s="7"/>
      <c r="J221" s="7"/>
      <c r="K221" s="7"/>
      <c r="L221" s="7"/>
    </row>
    <row r="222" spans="1:12" s="3" customFormat="1" ht="15" customHeight="1" x14ac:dyDescent="0.15">
      <c r="A222" s="25" t="s">
        <v>353</v>
      </c>
      <c r="B222" s="81" t="s">
        <v>354</v>
      </c>
      <c r="C222" s="22">
        <f>[9]B!$C$2761</f>
        <v>0</v>
      </c>
      <c r="D222" s="22">
        <f>[9]B!$E$2761</f>
        <v>0</v>
      </c>
      <c r="E222" s="129">
        <f>[9]B!$AL$2761</f>
        <v>0</v>
      </c>
      <c r="F222" s="7"/>
      <c r="G222" s="7"/>
      <c r="H222" s="7"/>
      <c r="I222" s="7"/>
      <c r="J222" s="7"/>
      <c r="K222" s="7"/>
      <c r="L222" s="7"/>
    </row>
    <row r="223" spans="1:12" s="3" customFormat="1" ht="15" customHeight="1" x14ac:dyDescent="0.15">
      <c r="A223" s="25" t="s">
        <v>355</v>
      </c>
      <c r="B223" s="81" t="s">
        <v>356</v>
      </c>
      <c r="C223" s="22">
        <f>[9]B!$C$2762</f>
        <v>0</v>
      </c>
      <c r="D223" s="22">
        <f>[9]B!$E$2762</f>
        <v>0</v>
      </c>
      <c r="E223" s="129">
        <f>[9]B!$AL$2762</f>
        <v>0</v>
      </c>
      <c r="F223" s="7"/>
      <c r="G223" s="7"/>
      <c r="H223" s="7"/>
      <c r="I223" s="7"/>
      <c r="J223" s="7"/>
      <c r="K223" s="7"/>
      <c r="L223" s="7"/>
    </row>
    <row r="224" spans="1:12" s="3" customFormat="1" ht="15" customHeight="1" x14ac:dyDescent="0.15">
      <c r="A224" s="25" t="s">
        <v>357</v>
      </c>
      <c r="B224" s="81" t="s">
        <v>358</v>
      </c>
      <c r="C224" s="22">
        <f>[9]B!$C$2763</f>
        <v>0</v>
      </c>
      <c r="D224" s="22">
        <f>[9]B!$E$2763</f>
        <v>0</v>
      </c>
      <c r="E224" s="129">
        <f>[9]B!$AL$2763</f>
        <v>0</v>
      </c>
      <c r="F224" s="7"/>
      <c r="G224" s="7"/>
      <c r="H224" s="7"/>
      <c r="I224" s="7"/>
      <c r="J224" s="7"/>
      <c r="K224" s="7"/>
      <c r="L224" s="7"/>
    </row>
    <row r="225" spans="1:12" s="3" customFormat="1" ht="15" customHeight="1" x14ac:dyDescent="0.15">
      <c r="A225" s="25" t="s">
        <v>359</v>
      </c>
      <c r="B225" s="81" t="s">
        <v>360</v>
      </c>
      <c r="C225" s="22">
        <f>[9]B!$C$2764</f>
        <v>0</v>
      </c>
      <c r="D225" s="22">
        <f>[9]B!$E$2764</f>
        <v>0</v>
      </c>
      <c r="E225" s="129">
        <f>[9]B!$AL$2764</f>
        <v>0</v>
      </c>
      <c r="F225" s="7"/>
      <c r="G225" s="7"/>
      <c r="H225" s="7"/>
      <c r="I225" s="7"/>
      <c r="J225" s="7"/>
      <c r="K225" s="7"/>
      <c r="L225" s="7"/>
    </row>
    <row r="226" spans="1:12" s="3" customFormat="1" ht="15" customHeight="1" x14ac:dyDescent="0.15">
      <c r="A226" s="25" t="s">
        <v>361</v>
      </c>
      <c r="B226" s="81" t="s">
        <v>362</v>
      </c>
      <c r="C226" s="22">
        <f>[9]B!$C$2765</f>
        <v>0</v>
      </c>
      <c r="D226" s="22">
        <f>[9]B!$E$2765</f>
        <v>0</v>
      </c>
      <c r="E226" s="129">
        <f>[9]B!$AL$2765</f>
        <v>0</v>
      </c>
      <c r="F226" s="7"/>
      <c r="G226" s="7"/>
      <c r="H226" s="7"/>
      <c r="I226" s="7"/>
      <c r="J226" s="7"/>
      <c r="K226" s="7"/>
      <c r="L226" s="7"/>
    </row>
    <row r="227" spans="1:12" s="3" customFormat="1" ht="15" customHeight="1" x14ac:dyDescent="0.15">
      <c r="A227" s="25" t="s">
        <v>363</v>
      </c>
      <c r="B227" s="81" t="s">
        <v>364</v>
      </c>
      <c r="C227" s="22">
        <f>[9]B!$C$2766</f>
        <v>0</v>
      </c>
      <c r="D227" s="22">
        <f>[9]B!$E$2766</f>
        <v>0</v>
      </c>
      <c r="E227" s="129">
        <f>[9]B!$AL$2766</f>
        <v>0</v>
      </c>
      <c r="F227" s="7"/>
      <c r="G227" s="7"/>
      <c r="H227" s="7"/>
      <c r="I227" s="7"/>
      <c r="J227" s="7"/>
      <c r="K227" s="7"/>
      <c r="L227" s="7"/>
    </row>
    <row r="228" spans="1:12" s="3" customFormat="1" ht="15" customHeight="1" x14ac:dyDescent="0.15">
      <c r="A228" s="25" t="s">
        <v>365</v>
      </c>
      <c r="B228" s="81" t="s">
        <v>366</v>
      </c>
      <c r="C228" s="22">
        <f>[9]B!$C$2767</f>
        <v>0</v>
      </c>
      <c r="D228" s="22">
        <f>[9]B!$E$2767</f>
        <v>0</v>
      </c>
      <c r="E228" s="129">
        <f>[9]B!$AL$2767</f>
        <v>0</v>
      </c>
      <c r="F228" s="7"/>
      <c r="G228" s="7"/>
      <c r="H228" s="7"/>
      <c r="I228" s="7"/>
      <c r="J228" s="7"/>
      <c r="K228" s="7"/>
      <c r="L228" s="7"/>
    </row>
    <row r="229" spans="1:12" s="3" customFormat="1" ht="15" customHeight="1" x14ac:dyDescent="0.15">
      <c r="A229" s="25" t="s">
        <v>367</v>
      </c>
      <c r="B229" s="81" t="s">
        <v>368</v>
      </c>
      <c r="C229" s="22">
        <f>[9]B!$C$2768</f>
        <v>0</v>
      </c>
      <c r="D229" s="22">
        <f>[9]B!$E$2768</f>
        <v>0</v>
      </c>
      <c r="E229" s="129">
        <f>[9]B!$AL$2768</f>
        <v>0</v>
      </c>
      <c r="F229" s="7"/>
      <c r="G229" s="7"/>
      <c r="H229" s="7"/>
      <c r="I229" s="7"/>
      <c r="J229" s="7"/>
      <c r="K229" s="7"/>
      <c r="L229" s="7"/>
    </row>
    <row r="230" spans="1:12" s="3" customFormat="1" ht="15" customHeight="1" x14ac:dyDescent="0.15">
      <c r="A230" s="25" t="s">
        <v>369</v>
      </c>
      <c r="B230" s="81" t="s">
        <v>370</v>
      </c>
      <c r="C230" s="22">
        <f>[9]B!$C$2769</f>
        <v>0</v>
      </c>
      <c r="D230" s="22">
        <f>[9]B!$E$2769</f>
        <v>0</v>
      </c>
      <c r="E230" s="129">
        <f>[9]B!$AL$2769</f>
        <v>0</v>
      </c>
      <c r="F230" s="7"/>
      <c r="G230" s="7"/>
      <c r="H230" s="7"/>
      <c r="I230" s="7"/>
      <c r="J230" s="7"/>
      <c r="K230" s="7"/>
      <c r="L230" s="7"/>
    </row>
    <row r="231" spans="1:12" s="3" customFormat="1" ht="15" customHeight="1" x14ac:dyDescent="0.15">
      <c r="A231" s="25" t="s">
        <v>371</v>
      </c>
      <c r="B231" s="81" t="s">
        <v>372</v>
      </c>
      <c r="C231" s="22">
        <f>[9]B!$C$2770</f>
        <v>0</v>
      </c>
      <c r="D231" s="22">
        <f>[9]B!$E$2770</f>
        <v>0</v>
      </c>
      <c r="E231" s="129">
        <f>[9]B!$AL$2770</f>
        <v>0</v>
      </c>
      <c r="F231" s="7"/>
      <c r="G231" s="7"/>
      <c r="H231" s="7"/>
      <c r="I231" s="7"/>
      <c r="J231" s="7"/>
      <c r="K231" s="7"/>
      <c r="L231" s="7"/>
    </row>
    <row r="232" spans="1:12" s="3" customFormat="1" ht="15" customHeight="1" x14ac:dyDescent="0.15">
      <c r="A232" s="25" t="s">
        <v>373</v>
      </c>
      <c r="B232" s="81" t="s">
        <v>374</v>
      </c>
      <c r="C232" s="22">
        <f>[9]B!$C$2771</f>
        <v>0</v>
      </c>
      <c r="D232" s="22">
        <f>[9]B!$E$2771</f>
        <v>0</v>
      </c>
      <c r="E232" s="129">
        <f>[9]B!$AL$2771</f>
        <v>0</v>
      </c>
      <c r="F232" s="7"/>
      <c r="G232" s="7"/>
      <c r="H232" s="7"/>
      <c r="I232" s="7"/>
      <c r="J232" s="7"/>
      <c r="K232" s="7"/>
      <c r="L232" s="7"/>
    </row>
    <row r="233" spans="1:12" s="3" customFormat="1" ht="15" customHeight="1" x14ac:dyDescent="0.15">
      <c r="A233" s="25" t="s">
        <v>375</v>
      </c>
      <c r="B233" s="81" t="s">
        <v>376</v>
      </c>
      <c r="C233" s="22">
        <f>[9]B!$C$2772</f>
        <v>0</v>
      </c>
      <c r="D233" s="22">
        <f>[9]B!$E$2772</f>
        <v>0</v>
      </c>
      <c r="E233" s="129">
        <f>[9]B!$AL$2772</f>
        <v>0</v>
      </c>
      <c r="F233" s="7"/>
      <c r="G233" s="7"/>
      <c r="H233" s="7"/>
      <c r="I233" s="7"/>
      <c r="J233" s="7"/>
      <c r="K233" s="7"/>
      <c r="L233" s="7"/>
    </row>
    <row r="234" spans="1:12" s="3" customFormat="1" ht="15" customHeight="1" x14ac:dyDescent="0.15">
      <c r="A234" s="25" t="s">
        <v>377</v>
      </c>
      <c r="B234" s="81" t="s">
        <v>378</v>
      </c>
      <c r="C234" s="22">
        <f>[9]B!$C$2773</f>
        <v>0</v>
      </c>
      <c r="D234" s="22">
        <f>[9]B!$E$2773</f>
        <v>0</v>
      </c>
      <c r="E234" s="129">
        <f>[9]B!$AL$2773</f>
        <v>0</v>
      </c>
      <c r="F234" s="7"/>
      <c r="G234" s="7"/>
      <c r="H234" s="7"/>
      <c r="I234" s="7"/>
      <c r="J234" s="7"/>
      <c r="K234" s="7"/>
      <c r="L234" s="7"/>
    </row>
    <row r="235" spans="1:12" s="3" customFormat="1" ht="15" customHeight="1" x14ac:dyDescent="0.15">
      <c r="A235" s="25" t="s">
        <v>379</v>
      </c>
      <c r="B235" s="81" t="s">
        <v>380</v>
      </c>
      <c r="C235" s="22">
        <f>[9]B!$C$2774</f>
        <v>0</v>
      </c>
      <c r="D235" s="22">
        <f>[9]B!$E$2774</f>
        <v>0</v>
      </c>
      <c r="E235" s="129">
        <f>[9]B!$AL$2774</f>
        <v>0</v>
      </c>
      <c r="F235" s="7"/>
      <c r="G235" s="7"/>
      <c r="H235" s="7"/>
      <c r="I235" s="7"/>
      <c r="J235" s="7"/>
      <c r="K235" s="7"/>
      <c r="L235" s="7"/>
    </row>
    <row r="236" spans="1:12" s="3" customFormat="1" ht="15" customHeight="1" x14ac:dyDescent="0.15">
      <c r="A236" s="25" t="s">
        <v>381</v>
      </c>
      <c r="B236" s="81" t="s">
        <v>382</v>
      </c>
      <c r="C236" s="22">
        <f>[9]B!$C$2775</f>
        <v>0</v>
      </c>
      <c r="D236" s="22">
        <f>[9]B!$E$2775</f>
        <v>0</v>
      </c>
      <c r="E236" s="129">
        <f>[9]B!$AL$2775</f>
        <v>0</v>
      </c>
      <c r="F236" s="7"/>
      <c r="G236" s="7"/>
      <c r="H236" s="7"/>
      <c r="I236" s="7"/>
      <c r="J236" s="7"/>
      <c r="K236" s="7"/>
      <c r="L236" s="7"/>
    </row>
    <row r="237" spans="1:12" s="3" customFormat="1" ht="15" customHeight="1" x14ac:dyDescent="0.15">
      <c r="A237" s="38" t="s">
        <v>383</v>
      </c>
      <c r="B237" s="108" t="s">
        <v>384</v>
      </c>
      <c r="C237" s="151">
        <f>[9]B!$C$2776</f>
        <v>0</v>
      </c>
      <c r="D237" s="151">
        <f>[9]B!$E$2776</f>
        <v>0</v>
      </c>
      <c r="E237" s="129">
        <f>[9]B!$AL$2776</f>
        <v>0</v>
      </c>
      <c r="F237" s="7"/>
      <c r="G237" s="7"/>
      <c r="H237" s="7"/>
      <c r="I237" s="7"/>
      <c r="J237" s="7"/>
      <c r="K237" s="7"/>
      <c r="L237" s="7"/>
    </row>
    <row r="238" spans="1:12" s="3" customFormat="1" ht="15" customHeight="1" x14ac:dyDescent="0.15">
      <c r="A238" s="122"/>
      <c r="B238" s="40" t="s">
        <v>385</v>
      </c>
      <c r="C238" s="172">
        <f>SUM(C239:C244)</f>
        <v>87</v>
      </c>
      <c r="D238" s="172">
        <f>SUM(D239:D244)</f>
        <v>87</v>
      </c>
      <c r="E238" s="164">
        <f>SUM(E239:E244)</f>
        <v>3441720</v>
      </c>
      <c r="F238" s="7"/>
      <c r="G238" s="7"/>
      <c r="H238" s="7"/>
      <c r="I238" s="7"/>
      <c r="J238" s="7"/>
      <c r="K238" s="7"/>
      <c r="L238" s="7"/>
    </row>
    <row r="239" spans="1:12" s="3" customFormat="1" ht="15" customHeight="1" x14ac:dyDescent="0.15">
      <c r="A239" s="20" t="s">
        <v>386</v>
      </c>
      <c r="B239" s="78" t="s">
        <v>387</v>
      </c>
      <c r="C239" s="150">
        <f>[9]B!$C$2777</f>
        <v>0</v>
      </c>
      <c r="D239" s="150">
        <f>[9]B!$E$2777</f>
        <v>0</v>
      </c>
      <c r="E239" s="129">
        <f>[9]B!$AL$2777</f>
        <v>0</v>
      </c>
      <c r="F239" s="7"/>
      <c r="G239" s="7"/>
      <c r="H239" s="7"/>
      <c r="I239" s="7"/>
      <c r="J239" s="7"/>
      <c r="K239" s="7"/>
      <c r="L239" s="7"/>
    </row>
    <row r="240" spans="1:12" s="3" customFormat="1" ht="15" customHeight="1" x14ac:dyDescent="0.15">
      <c r="A240" s="25" t="s">
        <v>388</v>
      </c>
      <c r="B240" s="81" t="s">
        <v>389</v>
      </c>
      <c r="C240" s="22">
        <f>[9]B!$C$2778</f>
        <v>0</v>
      </c>
      <c r="D240" s="22">
        <f>[9]B!$E$2778</f>
        <v>0</v>
      </c>
      <c r="E240" s="129">
        <f>[9]B!$AL$2778</f>
        <v>0</v>
      </c>
      <c r="F240" s="7"/>
      <c r="G240" s="7"/>
      <c r="H240" s="7"/>
      <c r="I240" s="7"/>
      <c r="J240" s="7"/>
      <c r="K240" s="7"/>
      <c r="L240" s="7"/>
    </row>
    <row r="241" spans="1:12" s="3" customFormat="1" ht="15" customHeight="1" x14ac:dyDescent="0.15">
      <c r="A241" s="25" t="s">
        <v>390</v>
      </c>
      <c r="B241" s="81" t="s">
        <v>391</v>
      </c>
      <c r="C241" s="22">
        <f>[9]B!$C$2779</f>
        <v>0</v>
      </c>
      <c r="D241" s="22">
        <f>[9]B!$E$2779</f>
        <v>0</v>
      </c>
      <c r="E241" s="129">
        <f>[9]B!$AL$2779</f>
        <v>0</v>
      </c>
      <c r="F241" s="7"/>
      <c r="G241" s="7"/>
      <c r="H241" s="7"/>
      <c r="I241" s="7"/>
      <c r="J241" s="7"/>
      <c r="K241" s="7"/>
      <c r="L241" s="7"/>
    </row>
    <row r="242" spans="1:12" s="3" customFormat="1" ht="15" customHeight="1" x14ac:dyDescent="0.15">
      <c r="A242" s="25" t="s">
        <v>392</v>
      </c>
      <c r="B242" s="81" t="s">
        <v>393</v>
      </c>
      <c r="C242" s="22">
        <f>[9]B!$C$2780</f>
        <v>0</v>
      </c>
      <c r="D242" s="22">
        <f>[9]B!$E$2780</f>
        <v>0</v>
      </c>
      <c r="E242" s="129">
        <f>[9]B!$AL$2780</f>
        <v>0</v>
      </c>
      <c r="F242" s="7"/>
      <c r="G242" s="7"/>
      <c r="H242" s="7"/>
      <c r="I242" s="7"/>
      <c r="J242" s="7"/>
      <c r="K242" s="7"/>
      <c r="L242" s="7"/>
    </row>
    <row r="243" spans="1:12" s="3" customFormat="1" ht="15" customHeight="1" x14ac:dyDescent="0.15">
      <c r="A243" s="25" t="s">
        <v>394</v>
      </c>
      <c r="B243" s="81" t="s">
        <v>395</v>
      </c>
      <c r="C243" s="22">
        <f>[9]B!$C$2781</f>
        <v>0</v>
      </c>
      <c r="D243" s="22">
        <f>[9]B!$E$2781</f>
        <v>0</v>
      </c>
      <c r="E243" s="129">
        <f>[9]B!$AL$2781</f>
        <v>0</v>
      </c>
      <c r="F243" s="7"/>
      <c r="G243" s="7"/>
      <c r="H243" s="7"/>
      <c r="I243" s="7"/>
      <c r="J243" s="7"/>
      <c r="K243" s="7"/>
      <c r="L243" s="7"/>
    </row>
    <row r="244" spans="1:12" s="3" customFormat="1" ht="15" customHeight="1" x14ac:dyDescent="0.15">
      <c r="A244" s="38" t="s">
        <v>396</v>
      </c>
      <c r="B244" s="108" t="s">
        <v>397</v>
      </c>
      <c r="C244" s="65">
        <f>[9]B!$C$2782</f>
        <v>87</v>
      </c>
      <c r="D244" s="65">
        <f>[9]B!$E$2782</f>
        <v>87</v>
      </c>
      <c r="E244" s="129">
        <f>[9]B!$AL$2782</f>
        <v>3441720</v>
      </c>
      <c r="F244" s="7"/>
      <c r="G244" s="7"/>
      <c r="H244" s="7"/>
      <c r="I244" s="7"/>
      <c r="J244" s="7"/>
      <c r="K244" s="7"/>
      <c r="L244" s="7"/>
    </row>
    <row r="245" spans="1:12" s="3" customFormat="1" ht="15" customHeight="1" x14ac:dyDescent="0.15">
      <c r="A245" s="122"/>
      <c r="B245" s="109" t="s">
        <v>398</v>
      </c>
      <c r="C245" s="172">
        <f>SUM(C246:C252)</f>
        <v>0</v>
      </c>
      <c r="D245" s="172"/>
      <c r="E245" s="164"/>
      <c r="F245" s="7"/>
      <c r="G245" s="7"/>
      <c r="H245" s="7"/>
      <c r="I245" s="7"/>
      <c r="J245" s="7"/>
      <c r="K245" s="7"/>
      <c r="L245" s="7"/>
    </row>
    <row r="246" spans="1:12" s="3" customFormat="1" ht="15" customHeight="1" x14ac:dyDescent="0.15">
      <c r="A246" s="20"/>
      <c r="B246" s="176" t="s">
        <v>399</v>
      </c>
      <c r="C246" s="134">
        <f>[9]B!$C$2785</f>
        <v>0</v>
      </c>
      <c r="D246" s="177"/>
      <c r="E246" s="178"/>
      <c r="F246" s="7"/>
      <c r="G246" s="7"/>
      <c r="H246" s="7"/>
      <c r="I246" s="7"/>
      <c r="J246" s="7"/>
      <c r="K246" s="7"/>
      <c r="L246" s="7"/>
    </row>
    <row r="247" spans="1:12" s="3" customFormat="1" ht="15" customHeight="1" x14ac:dyDescent="0.15">
      <c r="A247" s="25"/>
      <c r="B247" s="179" t="s">
        <v>400</v>
      </c>
      <c r="C247" s="135">
        <f>[9]B!$C$2786</f>
        <v>0</v>
      </c>
      <c r="D247" s="141"/>
      <c r="E247" s="142"/>
      <c r="F247" s="7"/>
      <c r="G247" s="7"/>
      <c r="H247" s="7"/>
      <c r="I247" s="7"/>
      <c r="J247" s="7"/>
      <c r="K247" s="7"/>
      <c r="L247" s="7"/>
    </row>
    <row r="248" spans="1:12" s="3" customFormat="1" ht="15" customHeight="1" x14ac:dyDescent="0.15">
      <c r="A248" s="25"/>
      <c r="B248" s="179" t="s">
        <v>401</v>
      </c>
      <c r="C248" s="135">
        <f>[9]B!$C$2787</f>
        <v>0</v>
      </c>
      <c r="D248" s="141"/>
      <c r="E248" s="142"/>
      <c r="F248" s="7"/>
      <c r="G248" s="7"/>
      <c r="H248" s="7"/>
      <c r="I248" s="7"/>
      <c r="J248" s="7"/>
      <c r="K248" s="7"/>
      <c r="L248" s="7"/>
    </row>
    <row r="249" spans="1:12" s="3" customFormat="1" ht="15" customHeight="1" x14ac:dyDescent="0.15">
      <c r="A249" s="25"/>
      <c r="B249" s="179" t="s">
        <v>402</v>
      </c>
      <c r="C249" s="135">
        <f>[9]B!$C$2788</f>
        <v>0</v>
      </c>
      <c r="D249" s="141"/>
      <c r="E249" s="142"/>
      <c r="F249" s="7"/>
      <c r="G249" s="7"/>
      <c r="H249" s="7"/>
      <c r="I249" s="7"/>
      <c r="J249" s="7"/>
      <c r="K249" s="7"/>
      <c r="L249" s="7"/>
    </row>
    <row r="250" spans="1:12" s="3" customFormat="1" ht="15" customHeight="1" x14ac:dyDescent="0.15">
      <c r="A250" s="25"/>
      <c r="B250" s="179" t="s">
        <v>403</v>
      </c>
      <c r="C250" s="135">
        <f>[9]B!$C$2789</f>
        <v>0</v>
      </c>
      <c r="D250" s="141"/>
      <c r="E250" s="142"/>
      <c r="F250" s="7"/>
      <c r="G250" s="7"/>
      <c r="H250" s="7"/>
      <c r="I250" s="7"/>
      <c r="J250" s="7"/>
      <c r="K250" s="7"/>
      <c r="L250" s="7"/>
    </row>
    <row r="251" spans="1:12" s="3" customFormat="1" ht="15" customHeight="1" x14ac:dyDescent="0.15">
      <c r="A251" s="25"/>
      <c r="B251" s="179" t="s">
        <v>404</v>
      </c>
      <c r="C251" s="135">
        <f>[9]B!$C$2790</f>
        <v>0</v>
      </c>
      <c r="D251" s="141"/>
      <c r="E251" s="142"/>
      <c r="F251" s="7"/>
      <c r="G251" s="7"/>
      <c r="H251" s="7"/>
      <c r="I251" s="7"/>
      <c r="J251" s="7"/>
      <c r="K251" s="7"/>
      <c r="L251" s="7"/>
    </row>
    <row r="252" spans="1:12" s="3" customFormat="1" ht="15" customHeight="1" x14ac:dyDescent="0.15">
      <c r="A252" s="38"/>
      <c r="B252" s="180" t="s">
        <v>405</v>
      </c>
      <c r="C252" s="136">
        <f>[9]B!$C$2791</f>
        <v>0</v>
      </c>
      <c r="D252" s="181"/>
      <c r="E252" s="182"/>
      <c r="F252" s="7"/>
      <c r="G252" s="7"/>
      <c r="H252" s="7"/>
      <c r="I252" s="7"/>
      <c r="J252" s="7"/>
      <c r="K252" s="7"/>
      <c r="L252" s="7"/>
    </row>
    <row r="253" spans="1:12" s="3" customFormat="1" ht="15" customHeight="1" x14ac:dyDescent="0.15">
      <c r="A253" s="122"/>
      <c r="B253" s="183" t="s">
        <v>406</v>
      </c>
      <c r="C253" s="139">
        <f>+C254</f>
        <v>0</v>
      </c>
      <c r="D253" s="542"/>
      <c r="E253" s="543"/>
      <c r="F253" s="7"/>
      <c r="G253" s="7"/>
      <c r="H253" s="7"/>
      <c r="I253" s="7"/>
      <c r="J253" s="7"/>
      <c r="K253" s="7"/>
      <c r="L253" s="7"/>
    </row>
    <row r="254" spans="1:12" s="3" customFormat="1" ht="15" customHeight="1" x14ac:dyDescent="0.15">
      <c r="A254" s="122"/>
      <c r="B254" s="185" t="s">
        <v>407</v>
      </c>
      <c r="C254" s="139">
        <f>[9]B!$C$2812</f>
        <v>0</v>
      </c>
      <c r="D254" s="544"/>
      <c r="E254" s="545"/>
      <c r="F254" s="7"/>
      <c r="G254" s="7"/>
      <c r="H254" s="7"/>
      <c r="I254" s="7"/>
      <c r="J254" s="7"/>
      <c r="K254" s="7"/>
      <c r="L254" s="7"/>
    </row>
    <row r="255" spans="1:12" s="3" customFormat="1" ht="15" customHeight="1" x14ac:dyDescent="0.15">
      <c r="A255" s="122"/>
      <c r="B255" s="186" t="s">
        <v>104</v>
      </c>
      <c r="C255" s="187">
        <f>SUM(C204+C219+C238+C245+C253)</f>
        <v>87</v>
      </c>
      <c r="D255" s="187">
        <f>SUM(D204+D219+D238)</f>
        <v>87</v>
      </c>
      <c r="E255" s="164">
        <f>SUM(E204+E219+E238)</f>
        <v>3441720</v>
      </c>
      <c r="F255" s="7"/>
      <c r="G255" s="7"/>
      <c r="H255" s="7"/>
      <c r="I255" s="7"/>
      <c r="J255" s="7"/>
      <c r="K255" s="7"/>
      <c r="L255" s="7"/>
    </row>
    <row r="256" spans="1:12" s="3" customFormat="1" ht="24.95" customHeight="1" x14ac:dyDescent="0.15">
      <c r="A256" s="165" t="s">
        <v>408</v>
      </c>
      <c r="B256" s="166"/>
      <c r="C256" s="167"/>
      <c r="D256" s="167"/>
      <c r="E256" s="168"/>
      <c r="F256" s="7"/>
      <c r="G256" s="7"/>
      <c r="H256" s="7"/>
      <c r="I256" s="7"/>
      <c r="J256" s="7"/>
      <c r="K256" s="7"/>
      <c r="L256" s="7"/>
    </row>
    <row r="257" spans="1:22" s="3" customFormat="1" ht="30" customHeight="1" x14ac:dyDescent="0.15">
      <c r="A257" s="13" t="s">
        <v>5</v>
      </c>
      <c r="B257" s="570" t="s">
        <v>409</v>
      </c>
      <c r="C257" s="73" t="s">
        <v>7</v>
      </c>
      <c r="D257" s="159" t="s">
        <v>8</v>
      </c>
      <c r="E257" s="73" t="s">
        <v>9</v>
      </c>
      <c r="F257" s="7"/>
      <c r="G257" s="7"/>
      <c r="H257" s="7"/>
      <c r="I257" s="7"/>
      <c r="J257" s="7"/>
      <c r="K257" s="7"/>
      <c r="L257" s="7"/>
    </row>
    <row r="258" spans="1:22" s="3" customFormat="1" ht="15" customHeight="1" x14ac:dyDescent="0.15">
      <c r="A258" s="20" t="s">
        <v>410</v>
      </c>
      <c r="B258" s="176" t="s">
        <v>411</v>
      </c>
      <c r="C258" s="188">
        <f>[9]B!$C$2814</f>
        <v>8</v>
      </c>
      <c r="D258" s="188">
        <f>[9]B!$E$2814</f>
        <v>8</v>
      </c>
      <c r="E258" s="56">
        <f>[9]B!$AL$2814</f>
        <v>62320</v>
      </c>
      <c r="F258" s="7"/>
      <c r="G258" s="7"/>
      <c r="H258" s="7"/>
      <c r="I258" s="7"/>
      <c r="J258" s="7"/>
      <c r="K258" s="7"/>
      <c r="L258" s="7"/>
    </row>
    <row r="259" spans="1:22" s="3" customFormat="1" ht="15" customHeight="1" x14ac:dyDescent="0.15">
      <c r="A259" s="25" t="s">
        <v>412</v>
      </c>
      <c r="B259" s="179" t="s">
        <v>413</v>
      </c>
      <c r="C259" s="189">
        <f>[9]B!$C$2815</f>
        <v>0</v>
      </c>
      <c r="D259" s="189">
        <f>[9]B!$E$2815</f>
        <v>0</v>
      </c>
      <c r="E259" s="58">
        <f>[9]B!$AL$2815</f>
        <v>0</v>
      </c>
      <c r="F259" s="7"/>
      <c r="G259" s="7"/>
      <c r="H259" s="7"/>
      <c r="I259" s="7"/>
      <c r="J259" s="7"/>
      <c r="K259" s="7"/>
      <c r="L259" s="7"/>
    </row>
    <row r="260" spans="1:22" s="3" customFormat="1" ht="15" customHeight="1" x14ac:dyDescent="0.15">
      <c r="A260" s="25" t="s">
        <v>414</v>
      </c>
      <c r="B260" s="179" t="s">
        <v>415</v>
      </c>
      <c r="C260" s="189">
        <f>[9]B!$C$2816</f>
        <v>0</v>
      </c>
      <c r="D260" s="189">
        <f>[9]B!$E$2816</f>
        <v>0</v>
      </c>
      <c r="E260" s="58">
        <f>[9]B!$AL$2816</f>
        <v>0</v>
      </c>
      <c r="F260" s="7"/>
      <c r="G260" s="7"/>
      <c r="H260" s="7"/>
      <c r="I260" s="7"/>
      <c r="J260" s="7"/>
      <c r="K260" s="7"/>
      <c r="L260" s="7"/>
    </row>
    <row r="261" spans="1:22" s="3" customFormat="1" ht="15" customHeight="1" x14ac:dyDescent="0.15">
      <c r="A261" s="25" t="s">
        <v>416</v>
      </c>
      <c r="B261" s="179" t="s">
        <v>417</v>
      </c>
      <c r="C261" s="189">
        <f>[9]B!$C$2817</f>
        <v>0</v>
      </c>
      <c r="D261" s="189">
        <f>[9]B!$E$2817</f>
        <v>0</v>
      </c>
      <c r="E261" s="58">
        <f>[9]B!$AL$2817</f>
        <v>0</v>
      </c>
      <c r="F261" s="7"/>
      <c r="G261" s="7"/>
      <c r="H261" s="7"/>
      <c r="I261" s="7"/>
      <c r="J261" s="7"/>
      <c r="K261" s="7"/>
      <c r="L261" s="7"/>
    </row>
    <row r="262" spans="1:22" s="3" customFormat="1" ht="15" customHeight="1" x14ac:dyDescent="0.15">
      <c r="A262" s="38" t="s">
        <v>418</v>
      </c>
      <c r="B262" s="180" t="s">
        <v>419</v>
      </c>
      <c r="C262" s="190">
        <f>[9]B!$C$2818</f>
        <v>0</v>
      </c>
      <c r="D262" s="190">
        <f>[9]B!$E$2818</f>
        <v>0</v>
      </c>
      <c r="E262" s="191">
        <f>[9]B!$AL$2818</f>
        <v>0</v>
      </c>
      <c r="F262" s="7"/>
      <c r="G262" s="7"/>
      <c r="H262" s="7"/>
      <c r="I262" s="7"/>
      <c r="J262" s="7"/>
      <c r="K262" s="7"/>
      <c r="L262" s="7"/>
    </row>
    <row r="263" spans="1:22" s="3" customFormat="1" ht="15" customHeight="1" x14ac:dyDescent="0.15">
      <c r="A263" s="122"/>
      <c r="B263" s="192" t="s">
        <v>420</v>
      </c>
      <c r="C263" s="193">
        <f>SUM(C258:C262)</f>
        <v>8</v>
      </c>
      <c r="D263" s="193">
        <f>SUM(D258:D262)</f>
        <v>8</v>
      </c>
      <c r="E263" s="164">
        <f>SUM(E258:E262)</f>
        <v>62320</v>
      </c>
      <c r="F263" s="7"/>
      <c r="G263" s="7"/>
      <c r="H263" s="7"/>
      <c r="I263" s="7"/>
      <c r="J263" s="7"/>
      <c r="K263" s="7"/>
      <c r="L263" s="7"/>
    </row>
    <row r="264" spans="1:22" s="196" customFormat="1" ht="24.95" customHeight="1" x14ac:dyDescent="0.15">
      <c r="A264" s="873" t="s">
        <v>421</v>
      </c>
      <c r="B264" s="873"/>
      <c r="C264" s="194"/>
      <c r="D264" s="194"/>
      <c r="E264" s="195"/>
    </row>
    <row r="265" spans="1:22" s="3" customFormat="1" ht="35.1" customHeight="1" x14ac:dyDescent="0.15">
      <c r="A265" s="13" t="s">
        <v>5</v>
      </c>
      <c r="B265" s="570" t="s">
        <v>422</v>
      </c>
      <c r="C265" s="73" t="s">
        <v>7</v>
      </c>
      <c r="D265" s="159" t="s">
        <v>8</v>
      </c>
      <c r="E265" s="73" t="s">
        <v>9</v>
      </c>
      <c r="F265" s="7"/>
      <c r="G265" s="7"/>
      <c r="H265" s="7"/>
      <c r="I265" s="7"/>
      <c r="J265" s="7"/>
      <c r="K265" s="7"/>
      <c r="L265" s="7"/>
    </row>
    <row r="266" spans="1:22" s="3" customFormat="1" ht="15" customHeight="1" x14ac:dyDescent="0.15">
      <c r="A266" s="20" t="s">
        <v>423</v>
      </c>
      <c r="B266" s="176" t="s">
        <v>424</v>
      </c>
      <c r="C266" s="188">
        <f>[9]B!$C$2598</f>
        <v>194</v>
      </c>
      <c r="D266" s="188">
        <f>[9]B!$E$2598</f>
        <v>194</v>
      </c>
      <c r="E266" s="56">
        <f>[9]B!$AL$2598</f>
        <v>4039080</v>
      </c>
      <c r="F266" s="7"/>
      <c r="G266" s="7"/>
      <c r="H266" s="7"/>
      <c r="I266" s="7"/>
      <c r="J266" s="7"/>
      <c r="K266" s="7"/>
      <c r="L266" s="7"/>
    </row>
    <row r="267" spans="1:22" s="3" customFormat="1" ht="15" customHeight="1" x14ac:dyDescent="0.15">
      <c r="A267" s="25" t="s">
        <v>425</v>
      </c>
      <c r="B267" s="179" t="s">
        <v>426</v>
      </c>
      <c r="C267" s="189">
        <f>[9]B!$C$2599</f>
        <v>257</v>
      </c>
      <c r="D267" s="189">
        <f>[9]B!$E$2599</f>
        <v>257</v>
      </c>
      <c r="E267" s="58">
        <f>[9]B!$AL$2599</f>
        <v>16833500</v>
      </c>
      <c r="F267" s="7"/>
      <c r="G267" s="7"/>
      <c r="H267" s="7"/>
      <c r="I267" s="7"/>
      <c r="J267" s="7"/>
      <c r="K267" s="7"/>
      <c r="L267" s="7"/>
    </row>
    <row r="268" spans="1:22" s="3" customFormat="1" ht="15" customHeight="1" x14ac:dyDescent="0.15">
      <c r="A268" s="25" t="s">
        <v>427</v>
      </c>
      <c r="B268" s="179" t="s">
        <v>428</v>
      </c>
      <c r="C268" s="189">
        <f>[9]B!$C$2600</f>
        <v>0</v>
      </c>
      <c r="D268" s="189">
        <f>[9]B!$E$2600</f>
        <v>0</v>
      </c>
      <c r="E268" s="58">
        <f>[9]B!$AL$2600</f>
        <v>0</v>
      </c>
      <c r="F268" s="7"/>
      <c r="G268" s="7"/>
      <c r="H268" s="7"/>
      <c r="I268" s="7"/>
      <c r="J268" s="7"/>
      <c r="K268" s="7"/>
      <c r="L268" s="7"/>
    </row>
    <row r="269" spans="1:22" s="3" customFormat="1" ht="15" customHeight="1" x14ac:dyDescent="0.15">
      <c r="A269" s="25" t="s">
        <v>429</v>
      </c>
      <c r="B269" s="179" t="s">
        <v>430</v>
      </c>
      <c r="C269" s="189">
        <f>[9]B!$C$2601</f>
        <v>236</v>
      </c>
      <c r="D269" s="189">
        <f>[9]B!$E$2601</f>
        <v>232</v>
      </c>
      <c r="E269" s="58">
        <f>[9]B!$AL$2601</f>
        <v>661200</v>
      </c>
      <c r="F269" s="7"/>
      <c r="G269" s="7"/>
      <c r="H269" s="7"/>
      <c r="I269" s="7"/>
      <c r="J269" s="7"/>
      <c r="K269" s="7"/>
      <c r="L269" s="7"/>
    </row>
    <row r="270" spans="1:22" s="3" customFormat="1" ht="15" customHeight="1" x14ac:dyDescent="0.15">
      <c r="A270" s="25" t="s">
        <v>431</v>
      </c>
      <c r="B270" s="179" t="s">
        <v>432</v>
      </c>
      <c r="C270" s="189">
        <f>[9]B!$C$2602</f>
        <v>0</v>
      </c>
      <c r="D270" s="189">
        <f>[9]B!$E$2602</f>
        <v>0</v>
      </c>
      <c r="E270" s="58">
        <f>[9]B!$AL$2602</f>
        <v>0</v>
      </c>
      <c r="F270" s="7"/>
      <c r="G270" s="7"/>
      <c r="H270" s="7"/>
      <c r="I270" s="7"/>
      <c r="J270" s="7"/>
      <c r="K270" s="7"/>
      <c r="L270" s="7"/>
    </row>
    <row r="271" spans="1:22" s="3" customFormat="1" ht="15" customHeight="1" x14ac:dyDescent="0.15">
      <c r="A271" s="25" t="s">
        <v>433</v>
      </c>
      <c r="B271" s="179" t="s">
        <v>434</v>
      </c>
      <c r="C271" s="189">
        <f>[9]B!$C$2603</f>
        <v>0</v>
      </c>
      <c r="D271" s="189">
        <f>[9]B!$E$2603</f>
        <v>0</v>
      </c>
      <c r="E271" s="58">
        <f>[9]B!$AL$2603</f>
        <v>0</v>
      </c>
      <c r="F271" s="7"/>
      <c r="G271" s="7"/>
      <c r="H271" s="7"/>
      <c r="I271" s="7"/>
      <c r="J271" s="7"/>
      <c r="K271" s="7"/>
      <c r="L271" s="7"/>
      <c r="V271" s="197"/>
    </row>
    <row r="272" spans="1:22" s="3" customFormat="1" ht="15" customHeight="1" x14ac:dyDescent="0.15">
      <c r="A272" s="38" t="s">
        <v>435</v>
      </c>
      <c r="B272" s="180" t="s">
        <v>436</v>
      </c>
      <c r="C272" s="190">
        <f>[9]B!$C$2604</f>
        <v>0</v>
      </c>
      <c r="D272" s="190">
        <f>[9]B!$E$2604</f>
        <v>0</v>
      </c>
      <c r="E272" s="191">
        <f>[9]B!$AL$2604</f>
        <v>0</v>
      </c>
      <c r="F272" s="7"/>
      <c r="G272" s="7"/>
      <c r="H272" s="7"/>
      <c r="I272" s="7"/>
      <c r="J272" s="7"/>
      <c r="K272" s="7"/>
      <c r="L272" s="7"/>
      <c r="V272" s="197"/>
    </row>
    <row r="273" spans="1:22" s="3" customFormat="1" ht="15" customHeight="1" x14ac:dyDescent="0.15">
      <c r="A273" s="122"/>
      <c r="B273" s="192" t="s">
        <v>437</v>
      </c>
      <c r="C273" s="198">
        <f>SUM(C266:C272)</f>
        <v>687</v>
      </c>
      <c r="D273" s="198">
        <f>SUM(D266:D272)</f>
        <v>683</v>
      </c>
      <c r="E273" s="164">
        <f>SUM(E266:E272)</f>
        <v>21533780</v>
      </c>
      <c r="F273" s="7"/>
      <c r="G273" s="7"/>
      <c r="H273" s="7"/>
      <c r="I273" s="7"/>
      <c r="J273" s="7"/>
      <c r="K273" s="7"/>
      <c r="L273" s="7"/>
      <c r="V273" s="197"/>
    </row>
    <row r="274" spans="1:22" s="202" customFormat="1" ht="24.95" customHeight="1" x14ac:dyDescent="0.15">
      <c r="A274" s="866" t="s">
        <v>438</v>
      </c>
      <c r="B274" s="866"/>
      <c r="C274" s="199"/>
      <c r="D274" s="199"/>
      <c r="E274" s="158"/>
      <c r="F274" s="200"/>
      <c r="G274" s="200"/>
      <c r="H274" s="200"/>
      <c r="I274" s="200"/>
      <c r="J274" s="200"/>
      <c r="K274" s="200"/>
      <c r="L274" s="200"/>
      <c r="M274" s="200"/>
      <c r="N274" s="200"/>
      <c r="O274" s="201"/>
      <c r="V274" s="203"/>
    </row>
    <row r="275" spans="1:22" ht="35.1" customHeight="1" x14ac:dyDescent="0.15">
      <c r="A275" s="13" t="s">
        <v>5</v>
      </c>
      <c r="B275" s="13" t="s">
        <v>6</v>
      </c>
      <c r="C275" s="73" t="s">
        <v>7</v>
      </c>
      <c r="D275" s="159" t="s">
        <v>8</v>
      </c>
      <c r="E275" s="73" t="s">
        <v>9</v>
      </c>
      <c r="F275" s="204"/>
      <c r="G275" s="204"/>
      <c r="H275" s="204"/>
      <c r="I275" s="204"/>
      <c r="J275" s="204"/>
      <c r="K275" s="204"/>
      <c r="L275" s="204"/>
      <c r="M275" s="204"/>
      <c r="N275" s="204"/>
      <c r="O275" s="205"/>
      <c r="V275" s="206"/>
    </row>
    <row r="276" spans="1:22" ht="15" customHeight="1" x14ac:dyDescent="0.15">
      <c r="A276" s="20" t="s">
        <v>439</v>
      </c>
      <c r="B276" s="176" t="s">
        <v>440</v>
      </c>
      <c r="C276" s="188">
        <f>[9]B!$C$2273</f>
        <v>55</v>
      </c>
      <c r="D276" s="188">
        <f>[9]B!$E$2273</f>
        <v>52</v>
      </c>
      <c r="E276" s="56">
        <f>[9]B!$AL$2273</f>
        <v>7575880</v>
      </c>
      <c r="F276" s="204"/>
      <c r="G276" s="204"/>
      <c r="H276" s="204"/>
      <c r="I276" s="204"/>
      <c r="J276" s="204"/>
      <c r="K276" s="204"/>
      <c r="L276" s="204"/>
      <c r="M276" s="204"/>
      <c r="N276" s="204"/>
      <c r="O276" s="205"/>
      <c r="V276" s="206"/>
    </row>
    <row r="277" spans="1:22" ht="15" customHeight="1" x14ac:dyDescent="0.15">
      <c r="A277" s="38" t="s">
        <v>441</v>
      </c>
      <c r="B277" s="180" t="s">
        <v>442</v>
      </c>
      <c r="C277" s="190">
        <f>[9]B!$C$2274</f>
        <v>2</v>
      </c>
      <c r="D277" s="190">
        <f>[9]B!$E$2274</f>
        <v>1</v>
      </c>
      <c r="E277" s="191">
        <f>[9]B!$AL$2274</f>
        <v>153280</v>
      </c>
      <c r="F277" s="204"/>
      <c r="G277" s="204"/>
      <c r="H277" s="204"/>
      <c r="I277" s="204"/>
      <c r="J277" s="204"/>
      <c r="K277" s="204"/>
      <c r="L277" s="204"/>
      <c r="M277" s="204"/>
      <c r="N277" s="204"/>
      <c r="O277" s="205"/>
      <c r="V277" s="206"/>
    </row>
    <row r="278" spans="1:22" ht="15" customHeight="1" x14ac:dyDescent="0.15">
      <c r="A278" s="143">
        <v>2004003</v>
      </c>
      <c r="B278" s="180" t="s">
        <v>443</v>
      </c>
      <c r="C278" s="207">
        <f>[9]B!C2278</f>
        <v>0</v>
      </c>
      <c r="D278" s="181"/>
      <c r="E278" s="70"/>
      <c r="F278" s="204"/>
      <c r="G278" s="204"/>
      <c r="H278" s="204"/>
      <c r="I278" s="204"/>
      <c r="J278" s="204"/>
      <c r="K278" s="204"/>
      <c r="L278" s="204"/>
      <c r="M278" s="204"/>
      <c r="N278" s="204"/>
      <c r="O278" s="205"/>
      <c r="V278" s="206"/>
    </row>
    <row r="279" spans="1:22" ht="15" customHeight="1" x14ac:dyDescent="0.15">
      <c r="A279" s="122"/>
      <c r="B279" s="192" t="s">
        <v>444</v>
      </c>
      <c r="C279" s="193">
        <f>SUM(C276:C277)</f>
        <v>57</v>
      </c>
      <c r="D279" s="193">
        <f>SUM(D276:D277)</f>
        <v>53</v>
      </c>
      <c r="E279" s="164">
        <f>SUM(E276:E277)</f>
        <v>7729160</v>
      </c>
      <c r="F279" s="204"/>
      <c r="G279" s="204"/>
      <c r="H279" s="204"/>
      <c r="I279" s="204"/>
      <c r="J279" s="204"/>
      <c r="K279" s="204"/>
      <c r="L279" s="204"/>
      <c r="M279" s="204"/>
      <c r="N279" s="204"/>
      <c r="O279" s="205"/>
      <c r="V279" s="206"/>
    </row>
    <row r="280" spans="1:22" s="202" customFormat="1" ht="24.95" customHeight="1" x14ac:dyDescent="0.15">
      <c r="A280" s="866" t="s">
        <v>445</v>
      </c>
      <c r="B280" s="866"/>
      <c r="C280" s="208"/>
      <c r="D280" s="208"/>
      <c r="E280" s="158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1"/>
      <c r="V280" s="209"/>
    </row>
    <row r="281" spans="1:22" ht="35.1" customHeight="1" x14ac:dyDescent="0.15">
      <c r="A281" s="13"/>
      <c r="B281" s="13" t="s">
        <v>446</v>
      </c>
      <c r="C281" s="73" t="s">
        <v>7</v>
      </c>
      <c r="D281" s="159" t="s">
        <v>8</v>
      </c>
      <c r="E281" s="14" t="s">
        <v>9</v>
      </c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5"/>
    </row>
    <row r="282" spans="1:22" ht="15" customHeight="1" x14ac:dyDescent="0.15">
      <c r="A282" s="20" t="s">
        <v>447</v>
      </c>
      <c r="B282" s="176" t="s">
        <v>448</v>
      </c>
      <c r="C282" s="134">
        <f>[9]B!$C$2625</f>
        <v>1164</v>
      </c>
      <c r="D282" s="134">
        <f>[9]B!$E$2625</f>
        <v>1164</v>
      </c>
      <c r="E282" s="56">
        <f>[9]B!$AL$2625</f>
        <v>5804880</v>
      </c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5"/>
    </row>
    <row r="283" spans="1:22" ht="15" customHeight="1" x14ac:dyDescent="0.15">
      <c r="A283" s="25" t="s">
        <v>449</v>
      </c>
      <c r="B283" s="179" t="s">
        <v>450</v>
      </c>
      <c r="C283" s="135">
        <f>[9]B!C2662+[9]B!C2684+[9]B!C2685</f>
        <v>352</v>
      </c>
      <c r="D283" s="135">
        <f>[9]B!E2651+[9]B!E2684+[9]B!E2685</f>
        <v>349</v>
      </c>
      <c r="E283" s="58">
        <f>[9]B!$AL$2651+[9]B!AL2684+[9]B!AL2685</f>
        <v>8034440</v>
      </c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5"/>
    </row>
    <row r="284" spans="1:22" ht="15" customHeight="1" x14ac:dyDescent="0.15">
      <c r="A284" s="25" t="s">
        <v>451</v>
      </c>
      <c r="B284" s="179" t="s">
        <v>452</v>
      </c>
      <c r="C284" s="135">
        <f>[9]B!$C$2688</f>
        <v>66</v>
      </c>
      <c r="D284" s="135">
        <f>[9]B!$H$2688</f>
        <v>66</v>
      </c>
      <c r="E284" s="58">
        <f>[9]B!$AL$2688</f>
        <v>3128190</v>
      </c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5"/>
    </row>
    <row r="285" spans="1:22" ht="15" customHeight="1" x14ac:dyDescent="0.15">
      <c r="A285" s="38"/>
      <c r="B285" s="180" t="s">
        <v>453</v>
      </c>
      <c r="C285" s="136">
        <f>[9]B!$C$2738</f>
        <v>0</v>
      </c>
      <c r="D285" s="181"/>
      <c r="E285" s="70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5"/>
    </row>
    <row r="286" spans="1:22" ht="15" customHeight="1" x14ac:dyDescent="0.15">
      <c r="A286" s="122"/>
      <c r="B286" s="192" t="s">
        <v>454</v>
      </c>
      <c r="C286" s="210">
        <f>SUM(C282:C285)</f>
        <v>1582</v>
      </c>
      <c r="D286" s="210">
        <f>SUM(D282:D284)</f>
        <v>1579</v>
      </c>
      <c r="E286" s="211">
        <f>SUM(E282:E284)</f>
        <v>16967510</v>
      </c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5"/>
    </row>
    <row r="287" spans="1:22" ht="15" customHeight="1" x14ac:dyDescent="0.15">
      <c r="A287" s="867" t="s">
        <v>455</v>
      </c>
      <c r="B287" s="867"/>
      <c r="C287" s="212"/>
      <c r="D287" s="212"/>
      <c r="E287" s="213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5"/>
    </row>
    <row r="288" spans="1:22" ht="32.25" customHeight="1" x14ac:dyDescent="0.15">
      <c r="A288" s="13" t="s">
        <v>5</v>
      </c>
      <c r="B288" s="13" t="s">
        <v>6</v>
      </c>
      <c r="C288" s="73" t="s">
        <v>7</v>
      </c>
      <c r="D288" s="159" t="s">
        <v>8</v>
      </c>
      <c r="E288" s="73" t="s">
        <v>9</v>
      </c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5"/>
    </row>
    <row r="289" spans="1:17" ht="15" customHeight="1" x14ac:dyDescent="0.2">
      <c r="A289" s="20">
        <v>1901023</v>
      </c>
      <c r="B289" s="176" t="s">
        <v>456</v>
      </c>
      <c r="C289" s="134">
        <f>[9]B!$C$2101</f>
        <v>0</v>
      </c>
      <c r="D289" s="134">
        <f>[9]B!$E$2101</f>
        <v>0</v>
      </c>
      <c r="E289" s="214">
        <f>[9]B!$AL$2101</f>
        <v>0</v>
      </c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5"/>
    </row>
    <row r="290" spans="1:17" ht="15" customHeight="1" x14ac:dyDescent="0.2">
      <c r="A290" s="25">
        <v>1901024</v>
      </c>
      <c r="B290" s="179" t="s">
        <v>457</v>
      </c>
      <c r="C290" s="135">
        <f>[9]B!$C$2102</f>
        <v>0</v>
      </c>
      <c r="D290" s="135">
        <f>[9]B!$E$2102</f>
        <v>0</v>
      </c>
      <c r="E290" s="215">
        <f>[9]B!$AL$2102</f>
        <v>0</v>
      </c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5"/>
    </row>
    <row r="291" spans="1:17" ht="15" customHeight="1" x14ac:dyDescent="0.2">
      <c r="A291" s="25" t="s">
        <v>458</v>
      </c>
      <c r="B291" s="179" t="s">
        <v>459</v>
      </c>
      <c r="C291" s="135">
        <f>[9]B!$C$2103</f>
        <v>0</v>
      </c>
      <c r="D291" s="135">
        <f>[9]B!$E$2103</f>
        <v>0</v>
      </c>
      <c r="E291" s="215">
        <f>[9]B!$AL$2103</f>
        <v>0</v>
      </c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5"/>
    </row>
    <row r="292" spans="1:17" ht="15" customHeight="1" x14ac:dyDescent="0.2">
      <c r="A292" s="25" t="s">
        <v>460</v>
      </c>
      <c r="B292" s="179" t="s">
        <v>461</v>
      </c>
      <c r="C292" s="135">
        <f>[9]B!$C$2104</f>
        <v>0</v>
      </c>
      <c r="D292" s="135">
        <f>[9]B!$E$2104</f>
        <v>0</v>
      </c>
      <c r="E292" s="215">
        <f>[9]B!$AL$2104</f>
        <v>0</v>
      </c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5"/>
    </row>
    <row r="293" spans="1:17" ht="15" customHeight="1" x14ac:dyDescent="0.2">
      <c r="A293" s="25">
        <v>1901126</v>
      </c>
      <c r="B293" s="179" t="s">
        <v>462</v>
      </c>
      <c r="C293" s="135">
        <f>[9]B!$C$2105</f>
        <v>0</v>
      </c>
      <c r="D293" s="135">
        <f>[9]B!$E$2105</f>
        <v>0</v>
      </c>
      <c r="E293" s="215">
        <f>[9]B!$AL$2105</f>
        <v>0</v>
      </c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5"/>
    </row>
    <row r="294" spans="1:17" ht="15" customHeight="1" x14ac:dyDescent="0.2">
      <c r="A294" s="25" t="s">
        <v>463</v>
      </c>
      <c r="B294" s="179" t="s">
        <v>464</v>
      </c>
      <c r="C294" s="135">
        <f>[9]B!$C$2106</f>
        <v>0</v>
      </c>
      <c r="D294" s="135">
        <f>[9]B!$E$2106</f>
        <v>0</v>
      </c>
      <c r="E294" s="215">
        <f>[9]B!$AL$2106</f>
        <v>0</v>
      </c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5"/>
    </row>
    <row r="295" spans="1:17" ht="15" customHeight="1" x14ac:dyDescent="0.2">
      <c r="A295" s="25" t="s">
        <v>465</v>
      </c>
      <c r="B295" s="179" t="s">
        <v>466</v>
      </c>
      <c r="C295" s="135">
        <f>[9]B!$C$2107</f>
        <v>0</v>
      </c>
      <c r="D295" s="135">
        <f>[9]B!$E$2107</f>
        <v>0</v>
      </c>
      <c r="E295" s="215">
        <f>[9]B!$AL$2107</f>
        <v>0</v>
      </c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5"/>
    </row>
    <row r="296" spans="1:17" ht="15" customHeight="1" x14ac:dyDescent="0.2">
      <c r="A296" s="38">
        <v>1901029</v>
      </c>
      <c r="B296" s="180" t="s">
        <v>467</v>
      </c>
      <c r="C296" s="136">
        <f>[9]B!$C$2108</f>
        <v>0</v>
      </c>
      <c r="D296" s="136">
        <f>[9]B!$E$2108</f>
        <v>0</v>
      </c>
      <c r="E296" s="216">
        <f>[9]B!$AL$2108</f>
        <v>0</v>
      </c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5"/>
    </row>
    <row r="297" spans="1:17" ht="15" customHeight="1" x14ac:dyDescent="0.15">
      <c r="A297" s="143"/>
      <c r="B297" s="217" t="s">
        <v>468</v>
      </c>
      <c r="C297" s="218">
        <f>SUM(C289:C296)</f>
        <v>0</v>
      </c>
      <c r="D297" s="218">
        <f>SUM(D289:D296)</f>
        <v>0</v>
      </c>
      <c r="E297" s="211">
        <f>SUM(E289:E296)</f>
        <v>0</v>
      </c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5"/>
    </row>
    <row r="298" spans="1:17" ht="15" customHeight="1" x14ac:dyDescent="0.15">
      <c r="A298" s="219"/>
      <c r="B298" s="220"/>
      <c r="C298" s="212"/>
      <c r="D298" s="212"/>
      <c r="E298" s="213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5"/>
    </row>
    <row r="299" spans="1:17" s="196" customFormat="1" ht="24.95" customHeight="1" x14ac:dyDescent="0.15">
      <c r="A299" s="866" t="s">
        <v>469</v>
      </c>
      <c r="B299" s="866"/>
      <c r="C299" s="199"/>
      <c r="D299" s="199"/>
      <c r="E299" s="158"/>
    </row>
    <row r="300" spans="1:17" s="3" customFormat="1" ht="35.1" customHeight="1" x14ac:dyDescent="0.15">
      <c r="A300" s="13" t="s">
        <v>5</v>
      </c>
      <c r="B300" s="13" t="s">
        <v>6</v>
      </c>
      <c r="C300" s="73" t="s">
        <v>7</v>
      </c>
      <c r="D300" s="159" t="s">
        <v>8</v>
      </c>
      <c r="E300" s="73" t="s">
        <v>9</v>
      </c>
      <c r="F300" s="7"/>
      <c r="G300" s="7"/>
      <c r="H300" s="7"/>
      <c r="I300" s="7"/>
      <c r="J300" s="7"/>
      <c r="K300" s="7"/>
      <c r="L300" s="7"/>
      <c r="M300" s="7"/>
      <c r="N300" s="7"/>
    </row>
    <row r="301" spans="1:17" s="3" customFormat="1" ht="15" customHeight="1" x14ac:dyDescent="0.15">
      <c r="A301" s="20"/>
      <c r="B301" s="176" t="s">
        <v>470</v>
      </c>
      <c r="C301" s="150">
        <f>[9]B!$C$102</f>
        <v>0</v>
      </c>
      <c r="D301" s="221"/>
      <c r="E301" s="222"/>
      <c r="F301" s="7"/>
      <c r="G301" s="7"/>
      <c r="H301" s="7"/>
      <c r="I301" s="7"/>
      <c r="J301" s="7"/>
      <c r="K301" s="7"/>
      <c r="L301" s="7"/>
      <c r="M301" s="7"/>
      <c r="N301" s="7"/>
    </row>
    <row r="302" spans="1:17" s="3" customFormat="1" ht="15" customHeight="1" x14ac:dyDescent="0.15">
      <c r="A302" s="25"/>
      <c r="B302" s="179" t="s">
        <v>471</v>
      </c>
      <c r="C302" s="22">
        <f>[9]B!$C$103</f>
        <v>0</v>
      </c>
      <c r="D302" s="34"/>
      <c r="E302" s="68"/>
      <c r="F302" s="7"/>
      <c r="G302" s="7"/>
      <c r="H302" s="7"/>
      <c r="I302" s="7"/>
      <c r="J302" s="7"/>
      <c r="K302" s="7"/>
      <c r="L302" s="7"/>
      <c r="M302" s="7"/>
      <c r="N302" s="7"/>
    </row>
    <row r="303" spans="1:17" s="3" customFormat="1" ht="15" customHeight="1" x14ac:dyDescent="0.15">
      <c r="A303" s="25"/>
      <c r="B303" s="179" t="s">
        <v>472</v>
      </c>
      <c r="C303" s="22">
        <f>[9]B!$C$104</f>
        <v>0</v>
      </c>
      <c r="D303" s="34"/>
      <c r="E303" s="68"/>
      <c r="F303" s="7"/>
      <c r="G303" s="7"/>
      <c r="H303" s="7"/>
      <c r="I303" s="7"/>
      <c r="J303" s="7"/>
      <c r="K303" s="7"/>
      <c r="L303" s="7"/>
      <c r="M303" s="7"/>
      <c r="N303" s="7"/>
    </row>
    <row r="304" spans="1:17" s="3" customFormat="1" ht="15" customHeight="1" x14ac:dyDescent="0.15">
      <c r="A304" s="25"/>
      <c r="B304" s="179" t="s">
        <v>473</v>
      </c>
      <c r="C304" s="22">
        <f>[9]B!$C$105</f>
        <v>0</v>
      </c>
      <c r="D304" s="34"/>
      <c r="E304" s="68"/>
      <c r="F304" s="7"/>
      <c r="G304" s="7"/>
      <c r="H304" s="7"/>
      <c r="I304" s="7"/>
      <c r="J304" s="7"/>
      <c r="K304" s="7"/>
      <c r="L304" s="7"/>
      <c r="M304" s="7"/>
      <c r="N304" s="7"/>
    </row>
    <row r="305" spans="1:14" s="3" customFormat="1" ht="15" customHeight="1" x14ac:dyDescent="0.15">
      <c r="A305" s="25"/>
      <c r="B305" s="179" t="s">
        <v>474</v>
      </c>
      <c r="C305" s="22">
        <f>[9]B!$C$106</f>
        <v>0</v>
      </c>
      <c r="D305" s="34"/>
      <c r="E305" s="68"/>
      <c r="F305" s="7"/>
      <c r="G305" s="7"/>
      <c r="H305" s="7"/>
      <c r="I305" s="7"/>
      <c r="J305" s="7"/>
      <c r="K305" s="7"/>
      <c r="L305" s="7"/>
      <c r="M305" s="7"/>
      <c r="N305" s="7"/>
    </row>
    <row r="306" spans="1:14" s="3" customFormat="1" ht="15" customHeight="1" x14ac:dyDescent="0.15">
      <c r="A306" s="25"/>
      <c r="B306" s="179" t="s">
        <v>475</v>
      </c>
      <c r="C306" s="22">
        <f>[9]B!$C$107</f>
        <v>0</v>
      </c>
      <c r="D306" s="34"/>
      <c r="E306" s="68"/>
      <c r="F306" s="7"/>
      <c r="G306" s="7"/>
      <c r="H306" s="7"/>
      <c r="I306" s="7"/>
      <c r="J306" s="7"/>
      <c r="K306" s="7"/>
      <c r="L306" s="7"/>
      <c r="M306" s="7"/>
      <c r="N306" s="7"/>
    </row>
    <row r="307" spans="1:14" s="3" customFormat="1" ht="15" customHeight="1" x14ac:dyDescent="0.15">
      <c r="A307" s="25"/>
      <c r="B307" s="179" t="s">
        <v>476</v>
      </c>
      <c r="C307" s="22">
        <f>[9]B!$C$108</f>
        <v>0</v>
      </c>
      <c r="D307" s="34"/>
      <c r="E307" s="68"/>
      <c r="F307" s="7"/>
      <c r="G307" s="7"/>
      <c r="H307" s="7"/>
      <c r="I307" s="7"/>
      <c r="J307" s="7"/>
      <c r="K307" s="7"/>
      <c r="L307" s="7"/>
      <c r="M307" s="7"/>
      <c r="N307" s="7"/>
    </row>
    <row r="308" spans="1:14" s="3" customFormat="1" ht="15" customHeight="1" x14ac:dyDescent="0.15">
      <c r="A308" s="25"/>
      <c r="B308" s="179" t="s">
        <v>477</v>
      </c>
      <c r="C308" s="22">
        <f>[9]B!$C$109</f>
        <v>0</v>
      </c>
      <c r="D308" s="34"/>
      <c r="E308" s="68"/>
      <c r="F308" s="7"/>
      <c r="G308" s="7"/>
      <c r="H308" s="7"/>
      <c r="I308" s="7"/>
      <c r="J308" s="7"/>
      <c r="K308" s="7"/>
      <c r="L308" s="7"/>
      <c r="M308" s="7"/>
      <c r="N308" s="7"/>
    </row>
    <row r="309" spans="1:14" s="3" customFormat="1" ht="15" customHeight="1" x14ac:dyDescent="0.15">
      <c r="A309" s="25"/>
      <c r="B309" s="179" t="s">
        <v>478</v>
      </c>
      <c r="C309" s="22">
        <f>[9]B!$C$110</f>
        <v>0</v>
      </c>
      <c r="D309" s="34"/>
      <c r="E309" s="68"/>
      <c r="F309" s="7"/>
      <c r="G309" s="7"/>
      <c r="H309" s="7"/>
      <c r="I309" s="7"/>
      <c r="J309" s="7"/>
      <c r="K309" s="7"/>
      <c r="L309" s="7"/>
      <c r="M309" s="7"/>
      <c r="N309" s="7"/>
    </row>
    <row r="310" spans="1:14" s="3" customFormat="1" ht="15" customHeight="1" x14ac:dyDescent="0.15">
      <c r="A310" s="25"/>
      <c r="B310" s="179" t="s">
        <v>479</v>
      </c>
      <c r="C310" s="22">
        <f>[9]B!$C$111</f>
        <v>0</v>
      </c>
      <c r="D310" s="34"/>
      <c r="E310" s="68"/>
      <c r="F310" s="7"/>
      <c r="G310" s="7"/>
      <c r="H310" s="7"/>
      <c r="I310" s="7"/>
      <c r="J310" s="7"/>
      <c r="K310" s="7"/>
      <c r="L310" s="7"/>
      <c r="M310" s="7"/>
      <c r="N310" s="7"/>
    </row>
    <row r="311" spans="1:14" s="3" customFormat="1" ht="15" customHeight="1" x14ac:dyDescent="0.15">
      <c r="A311" s="25">
        <v>1802100</v>
      </c>
      <c r="B311" s="179" t="s">
        <v>480</v>
      </c>
      <c r="C311" s="22">
        <f>[9]B!$C$1988</f>
        <v>0</v>
      </c>
      <c r="D311" s="34"/>
      <c r="E311" s="68"/>
      <c r="F311" s="7"/>
      <c r="G311" s="7"/>
      <c r="H311" s="7"/>
      <c r="I311" s="7"/>
      <c r="J311" s="7"/>
      <c r="K311" s="7"/>
      <c r="L311" s="7"/>
      <c r="M311" s="7"/>
      <c r="N311" s="7"/>
    </row>
    <row r="312" spans="1:14" s="3" customFormat="1" ht="15" customHeight="1" x14ac:dyDescent="0.15">
      <c r="A312" s="25"/>
      <c r="B312" s="179" t="s">
        <v>481</v>
      </c>
      <c r="C312" s="22">
        <f>[9]B!$C$1790</f>
        <v>0</v>
      </c>
      <c r="D312" s="34"/>
      <c r="E312" s="68"/>
      <c r="F312" s="7"/>
      <c r="G312" s="7"/>
      <c r="H312" s="7"/>
      <c r="I312" s="7"/>
      <c r="J312" s="7"/>
      <c r="K312" s="7"/>
      <c r="L312" s="7"/>
      <c r="M312" s="7"/>
      <c r="N312" s="7"/>
    </row>
    <row r="313" spans="1:14" s="3" customFormat="1" ht="15" customHeight="1" x14ac:dyDescent="0.15">
      <c r="A313" s="25">
        <v>1902003</v>
      </c>
      <c r="B313" s="179" t="s">
        <v>482</v>
      </c>
      <c r="C313" s="22">
        <f>[9]B!$C$2113</f>
        <v>0</v>
      </c>
      <c r="D313" s="34"/>
      <c r="E313" s="68"/>
      <c r="F313" s="7"/>
      <c r="G313" s="7"/>
      <c r="H313" s="7"/>
      <c r="I313" s="7"/>
      <c r="J313" s="7"/>
      <c r="K313" s="7"/>
      <c r="L313" s="7"/>
      <c r="M313" s="7"/>
      <c r="N313" s="7"/>
    </row>
    <row r="314" spans="1:14" s="3" customFormat="1" ht="15" customHeight="1" x14ac:dyDescent="0.15">
      <c r="A314" s="38"/>
      <c r="B314" s="180" t="s">
        <v>483</v>
      </c>
      <c r="C314" s="151">
        <f>[9]B!$C$112</f>
        <v>0</v>
      </c>
      <c r="D314" s="223"/>
      <c r="E314" s="70"/>
      <c r="F314" s="7"/>
      <c r="G314" s="7"/>
      <c r="H314" s="7"/>
      <c r="I314" s="7"/>
      <c r="J314" s="7"/>
      <c r="K314" s="7"/>
      <c r="L314" s="7"/>
      <c r="M314" s="7"/>
      <c r="N314" s="7"/>
    </row>
    <row r="315" spans="1:14" s="3" customFormat="1" ht="15" customHeight="1" x14ac:dyDescent="0.15">
      <c r="A315" s="122"/>
      <c r="B315" s="192" t="s">
        <v>484</v>
      </c>
      <c r="C315" s="224">
        <f>SUM(C301:C314)</f>
        <v>0</v>
      </c>
      <c r="D315" s="224"/>
      <c r="E315" s="211"/>
      <c r="F315" s="7"/>
      <c r="G315" s="7"/>
      <c r="H315" s="7"/>
      <c r="I315" s="7"/>
      <c r="J315" s="7"/>
      <c r="K315" s="7"/>
      <c r="L315" s="7"/>
      <c r="M315" s="7"/>
      <c r="N315" s="7"/>
    </row>
    <row r="316" spans="1:14" s="106" customFormat="1" ht="24.95" customHeight="1" x14ac:dyDescent="0.15">
      <c r="A316" s="225" t="s">
        <v>485</v>
      </c>
      <c r="B316" s="226"/>
      <c r="C316" s="227"/>
      <c r="D316" s="227"/>
      <c r="E316" s="228"/>
    </row>
    <row r="317" spans="1:14" s="106" customFormat="1" ht="35.1" customHeight="1" x14ac:dyDescent="0.15">
      <c r="A317" s="13" t="s">
        <v>5</v>
      </c>
      <c r="B317" s="13" t="s">
        <v>6</v>
      </c>
      <c r="C317" s="73" t="s">
        <v>7</v>
      </c>
      <c r="D317" s="159" t="s">
        <v>8</v>
      </c>
      <c r="E317" s="73" t="s">
        <v>9</v>
      </c>
    </row>
    <row r="318" spans="1:14" s="106" customFormat="1" ht="15" customHeight="1" x14ac:dyDescent="0.15">
      <c r="A318" s="20" t="s">
        <v>486</v>
      </c>
      <c r="B318" s="176" t="s">
        <v>487</v>
      </c>
      <c r="C318" s="229">
        <f>[9]B!$C$2741</f>
        <v>128</v>
      </c>
      <c r="D318" s="229">
        <f>[9]B!$E$2741</f>
        <v>128</v>
      </c>
      <c r="E318" s="56">
        <f>[9]B!$AL$2741</f>
        <v>2792960</v>
      </c>
    </row>
    <row r="319" spans="1:14" s="106" customFormat="1" ht="15" customHeight="1" x14ac:dyDescent="0.15">
      <c r="A319" s="38" t="s">
        <v>488</v>
      </c>
      <c r="B319" s="180" t="s">
        <v>489</v>
      </c>
      <c r="C319" s="230">
        <f>[9]B!$C$2742</f>
        <v>0</v>
      </c>
      <c r="D319" s="230">
        <f>[9]B!$E$2742</f>
        <v>0</v>
      </c>
      <c r="E319" s="191">
        <f>[9]B!$AL$2742</f>
        <v>0</v>
      </c>
    </row>
    <row r="320" spans="1:14" s="106" customFormat="1" ht="15" customHeight="1" x14ac:dyDescent="0.15">
      <c r="A320" s="122"/>
      <c r="B320" s="180" t="s">
        <v>490</v>
      </c>
      <c r="C320" s="88">
        <f>SUM(C318:C319)</f>
        <v>128</v>
      </c>
      <c r="D320" s="88">
        <f>SUM(D318:D319)</f>
        <v>128</v>
      </c>
      <c r="E320" s="211">
        <f>SUM(E318:E319)</f>
        <v>2792960</v>
      </c>
    </row>
    <row r="321" spans="1:20" s="106" customFormat="1" ht="24.95" customHeight="1" x14ac:dyDescent="0.15">
      <c r="A321" s="165" t="s">
        <v>491</v>
      </c>
      <c r="B321" s="156"/>
      <c r="C321" s="208"/>
      <c r="D321" s="208"/>
      <c r="E321" s="158"/>
    </row>
    <row r="322" spans="1:20" s="106" customFormat="1" ht="35.1" customHeight="1" x14ac:dyDescent="0.15">
      <c r="A322" s="13" t="s">
        <v>5</v>
      </c>
      <c r="B322" s="570" t="s">
        <v>6</v>
      </c>
      <c r="C322" s="231" t="s">
        <v>492</v>
      </c>
      <c r="D322" s="159" t="s">
        <v>8</v>
      </c>
      <c r="E322" s="73" t="s">
        <v>9</v>
      </c>
    </row>
    <row r="323" spans="1:20" s="106" customFormat="1" ht="15" customHeight="1" x14ac:dyDescent="0.15">
      <c r="A323" s="232" t="s">
        <v>493</v>
      </c>
      <c r="B323" s="192" t="s">
        <v>494</v>
      </c>
      <c r="C323" s="233">
        <f>[9]B!$C$946</f>
        <v>1057</v>
      </c>
      <c r="D323" s="233">
        <f>[9]B!$E$946</f>
        <v>1043</v>
      </c>
      <c r="E323" s="234">
        <f>[9]B!$AL$946</f>
        <v>7690740</v>
      </c>
    </row>
    <row r="324" spans="1:20" s="3" customFormat="1" ht="25.5" customHeight="1" x14ac:dyDescent="0.15">
      <c r="A324" s="9" t="s">
        <v>495</v>
      </c>
      <c r="B324" s="235"/>
      <c r="C324" s="106"/>
      <c r="D324" s="106"/>
      <c r="E324" s="106"/>
      <c r="F324" s="7"/>
      <c r="G324" s="7"/>
      <c r="H324" s="7"/>
      <c r="I324" s="7"/>
      <c r="J324" s="7"/>
      <c r="K324" s="7"/>
      <c r="L324" s="7"/>
      <c r="M324" s="7"/>
      <c r="N324" s="7"/>
    </row>
    <row r="325" spans="1:20" ht="24.95" customHeight="1" x14ac:dyDescent="0.15">
      <c r="A325" s="12" t="s">
        <v>496</v>
      </c>
    </row>
    <row r="326" spans="1:20" ht="24" customHeight="1" x14ac:dyDescent="0.15">
      <c r="A326" s="797" t="s">
        <v>106</v>
      </c>
      <c r="B326" s="855"/>
      <c r="C326" s="692" t="s">
        <v>0</v>
      </c>
      <c r="D326" s="771" t="s">
        <v>497</v>
      </c>
      <c r="E326" s="772"/>
      <c r="F326" s="772"/>
      <c r="G326" s="772"/>
      <c r="H326" s="780" t="s">
        <v>498</v>
      </c>
      <c r="I326" s="781"/>
      <c r="J326" s="782"/>
      <c r="K326" s="863" t="s">
        <v>499</v>
      </c>
      <c r="L326" s="864"/>
      <c r="M326" s="865"/>
      <c r="N326" s="785" t="s">
        <v>500</v>
      </c>
      <c r="O326" s="788" t="s">
        <v>501</v>
      </c>
      <c r="P326" s="789"/>
      <c r="Q326" s="751" t="s">
        <v>502</v>
      </c>
    </row>
    <row r="327" spans="1:20" ht="18" customHeight="1" x14ac:dyDescent="0.15">
      <c r="A327" s="819"/>
      <c r="B327" s="856"/>
      <c r="C327" s="693"/>
      <c r="D327" s="754" t="s">
        <v>503</v>
      </c>
      <c r="E327" s="827" t="s">
        <v>504</v>
      </c>
      <c r="F327" s="828"/>
      <c r="G327" s="757" t="s">
        <v>505</v>
      </c>
      <c r="H327" s="759" t="s">
        <v>506</v>
      </c>
      <c r="I327" s="761" t="s">
        <v>507</v>
      </c>
      <c r="J327" s="773" t="s">
        <v>508</v>
      </c>
      <c r="K327" s="775" t="s">
        <v>509</v>
      </c>
      <c r="L327" s="776" t="s">
        <v>510</v>
      </c>
      <c r="M327" s="777" t="s">
        <v>511</v>
      </c>
      <c r="N327" s="786"/>
      <c r="O327" s="778" t="s">
        <v>512</v>
      </c>
      <c r="P327" s="779" t="s">
        <v>513</v>
      </c>
      <c r="Q327" s="752"/>
      <c r="R327" s="236"/>
    </row>
    <row r="328" spans="1:20" ht="18" customHeight="1" x14ac:dyDescent="0.15">
      <c r="A328" s="799"/>
      <c r="B328" s="857"/>
      <c r="C328" s="770"/>
      <c r="D328" s="755"/>
      <c r="E328" s="237" t="s">
        <v>514</v>
      </c>
      <c r="F328" s="238" t="s">
        <v>515</v>
      </c>
      <c r="G328" s="758"/>
      <c r="H328" s="760"/>
      <c r="I328" s="762"/>
      <c r="J328" s="774"/>
      <c r="K328" s="775"/>
      <c r="L328" s="776"/>
      <c r="M328" s="777"/>
      <c r="N328" s="787"/>
      <c r="O328" s="778"/>
      <c r="P328" s="779"/>
      <c r="Q328" s="753"/>
      <c r="R328" s="236"/>
    </row>
    <row r="329" spans="1:20" s="76" customFormat="1" ht="15" customHeight="1" x14ac:dyDescent="0.2">
      <c r="A329" s="849" t="s">
        <v>107</v>
      </c>
      <c r="B329" s="850"/>
      <c r="C329" s="239">
        <f t="shared" ref="C329:Q329" si="1">+C330+C331+C332+C333+C334+C335+C339+C340+C341+C342</f>
        <v>80916</v>
      </c>
      <c r="D329" s="239">
        <f t="shared" si="1"/>
        <v>80084</v>
      </c>
      <c r="E329" s="239">
        <f t="shared" si="1"/>
        <v>80084</v>
      </c>
      <c r="F329" s="239">
        <f t="shared" si="1"/>
        <v>0</v>
      </c>
      <c r="G329" s="240">
        <f t="shared" si="1"/>
        <v>832</v>
      </c>
      <c r="H329" s="241">
        <f t="shared" si="1"/>
        <v>27659</v>
      </c>
      <c r="I329" s="242">
        <f t="shared" si="1"/>
        <v>31580</v>
      </c>
      <c r="J329" s="239">
        <f t="shared" si="1"/>
        <v>21677</v>
      </c>
      <c r="K329" s="241">
        <f t="shared" si="1"/>
        <v>0</v>
      </c>
      <c r="L329" s="242">
        <f t="shared" si="1"/>
        <v>0</v>
      </c>
      <c r="M329" s="239">
        <f t="shared" si="1"/>
        <v>0</v>
      </c>
      <c r="N329" s="240">
        <f>+N330+N331+N332+N333+N334+N335+N339+N340+N341+N342</f>
        <v>0</v>
      </c>
      <c r="O329" s="243">
        <f t="shared" si="1"/>
        <v>0</v>
      </c>
      <c r="P329" s="244">
        <f t="shared" si="1"/>
        <v>348</v>
      </c>
      <c r="Q329" s="245">
        <f t="shared" si="1"/>
        <v>0</v>
      </c>
      <c r="R329" s="246"/>
      <c r="S329" s="247"/>
      <c r="T329" s="247"/>
    </row>
    <row r="330" spans="1:20" ht="15" customHeight="1" x14ac:dyDescent="0.15">
      <c r="A330" s="77" t="s">
        <v>108</v>
      </c>
      <c r="B330" s="248" t="s">
        <v>109</v>
      </c>
      <c r="C330" s="249">
        <f>[9]B!C210</f>
        <v>28542</v>
      </c>
      <c r="D330" s="249">
        <f>[9]B!D210</f>
        <v>28080</v>
      </c>
      <c r="E330" s="249">
        <f>[9]B!E210</f>
        <v>28080</v>
      </c>
      <c r="F330" s="249">
        <f>[9]B!F210</f>
        <v>0</v>
      </c>
      <c r="G330" s="249">
        <f>[9]B!G210</f>
        <v>462</v>
      </c>
      <c r="H330" s="249">
        <f>[9]B!AA210</f>
        <v>11618</v>
      </c>
      <c r="I330" s="249">
        <f>[9]B!AB210</f>
        <v>7500</v>
      </c>
      <c r="J330" s="249">
        <f>[9]B!AC210</f>
        <v>9424</v>
      </c>
      <c r="K330" s="249">
        <f>[9]B!AD210</f>
        <v>0</v>
      </c>
      <c r="L330" s="249">
        <f>[9]B!AE210</f>
        <v>0</v>
      </c>
      <c r="M330" s="249">
        <f>[9]B!AF210</f>
        <v>0</v>
      </c>
      <c r="N330" s="249">
        <f>[9]B!AG210</f>
        <v>0</v>
      </c>
      <c r="O330" s="249">
        <f>[9]B!AH210</f>
        <v>0</v>
      </c>
      <c r="P330" s="249">
        <f>[9]B!AI210</f>
        <v>70</v>
      </c>
      <c r="Q330" s="249">
        <f>[9]B!AJ210</f>
        <v>0</v>
      </c>
      <c r="R330" s="246"/>
      <c r="S330" s="250"/>
      <c r="T330" s="250"/>
    </row>
    <row r="331" spans="1:20" ht="15" customHeight="1" x14ac:dyDescent="0.15">
      <c r="A331" s="568" t="s">
        <v>110</v>
      </c>
      <c r="B331" s="251" t="s">
        <v>111</v>
      </c>
      <c r="C331" s="252">
        <f>[9]B!C272</f>
        <v>38727</v>
      </c>
      <c r="D331" s="252">
        <f>[9]B!D272</f>
        <v>38425</v>
      </c>
      <c r="E331" s="252">
        <f>[9]B!E272</f>
        <v>38425</v>
      </c>
      <c r="F331" s="252">
        <f>[9]B!F272</f>
        <v>0</v>
      </c>
      <c r="G331" s="252">
        <f>[9]B!G272</f>
        <v>302</v>
      </c>
      <c r="H331" s="252">
        <f>[9]B!AA272</f>
        <v>12673</v>
      </c>
      <c r="I331" s="252">
        <f>[9]B!AB272</f>
        <v>15607</v>
      </c>
      <c r="J331" s="252">
        <f>[9]B!AC272</f>
        <v>10447</v>
      </c>
      <c r="K331" s="252">
        <f>[9]B!AD272</f>
        <v>0</v>
      </c>
      <c r="L331" s="252">
        <f>[9]B!AE272</f>
        <v>0</v>
      </c>
      <c r="M331" s="252">
        <f>[9]B!AF272</f>
        <v>0</v>
      </c>
      <c r="N331" s="252">
        <f>[9]B!AG272</f>
        <v>0</v>
      </c>
      <c r="O331" s="252">
        <f>[9]B!AH272</f>
        <v>0</v>
      </c>
      <c r="P331" s="252">
        <f>[9]B!AI272</f>
        <v>31</v>
      </c>
      <c r="Q331" s="252">
        <f>[9]B!AJ272</f>
        <v>0</v>
      </c>
      <c r="R331" s="246"/>
      <c r="S331" s="250"/>
      <c r="T331" s="250"/>
    </row>
    <row r="332" spans="1:20" ht="15" customHeight="1" x14ac:dyDescent="0.15">
      <c r="A332" s="568" t="s">
        <v>112</v>
      </c>
      <c r="B332" s="251" t="s">
        <v>113</v>
      </c>
      <c r="C332" s="252">
        <f>[9]B!C311</f>
        <v>2253</v>
      </c>
      <c r="D332" s="252">
        <f>[9]B!D311</f>
        <v>2247</v>
      </c>
      <c r="E332" s="252">
        <f>[9]B!E311</f>
        <v>2247</v>
      </c>
      <c r="F332" s="252">
        <f>[9]B!F311</f>
        <v>0</v>
      </c>
      <c r="G332" s="252">
        <f>[9]B!G311</f>
        <v>6</v>
      </c>
      <c r="H332" s="252">
        <f>[9]B!AA311</f>
        <v>124</v>
      </c>
      <c r="I332" s="252">
        <f>[9]B!AB311</f>
        <v>2121</v>
      </c>
      <c r="J332" s="252">
        <f>[9]B!AC311</f>
        <v>8</v>
      </c>
      <c r="K332" s="252">
        <f>[9]B!AD311</f>
        <v>0</v>
      </c>
      <c r="L332" s="252">
        <f>[9]B!AE311</f>
        <v>0</v>
      </c>
      <c r="M332" s="252">
        <f>[9]B!AF311</f>
        <v>0</v>
      </c>
      <c r="N332" s="252">
        <f>[9]B!AG311</f>
        <v>0</v>
      </c>
      <c r="O332" s="252">
        <f>[9]B!AH311</f>
        <v>0</v>
      </c>
      <c r="P332" s="252">
        <f>[9]B!AI311</f>
        <v>101</v>
      </c>
      <c r="Q332" s="252">
        <f>[9]B!AJ311</f>
        <v>0</v>
      </c>
      <c r="R332" s="246"/>
      <c r="S332" s="250"/>
      <c r="T332" s="250"/>
    </row>
    <row r="333" spans="1:20" ht="15" customHeight="1" x14ac:dyDescent="0.15">
      <c r="A333" s="568" t="s">
        <v>114</v>
      </c>
      <c r="B333" s="251" t="s">
        <v>115</v>
      </c>
      <c r="C333" s="252">
        <f>[9]B!C318</f>
        <v>0</v>
      </c>
      <c r="D333" s="252">
        <f>[9]B!D318</f>
        <v>0</v>
      </c>
      <c r="E333" s="252">
        <f>[9]B!E318</f>
        <v>0</v>
      </c>
      <c r="F333" s="252">
        <f>[9]B!F318</f>
        <v>0</v>
      </c>
      <c r="G333" s="252">
        <f>[9]B!G318</f>
        <v>0</v>
      </c>
      <c r="H333" s="252">
        <f>[9]B!AA318</f>
        <v>0</v>
      </c>
      <c r="I333" s="252">
        <f>[9]B!AB318</f>
        <v>0</v>
      </c>
      <c r="J333" s="252">
        <f>[9]B!AC318</f>
        <v>0</v>
      </c>
      <c r="K333" s="252">
        <f>[9]B!AD318</f>
        <v>0</v>
      </c>
      <c r="L333" s="252">
        <f>[9]B!AE318</f>
        <v>0</v>
      </c>
      <c r="M333" s="252">
        <f>[9]B!AF318</f>
        <v>0</v>
      </c>
      <c r="N333" s="252">
        <f>[9]B!AG318</f>
        <v>0</v>
      </c>
      <c r="O333" s="252">
        <f>[9]B!AH318</f>
        <v>0</v>
      </c>
      <c r="P333" s="252">
        <f>[9]B!AI318</f>
        <v>0</v>
      </c>
      <c r="Q333" s="252">
        <f>[9]B!AJ318</f>
        <v>0</v>
      </c>
      <c r="R333" s="246"/>
      <c r="S333" s="250"/>
      <c r="T333" s="250"/>
    </row>
    <row r="334" spans="1:20" ht="15" customHeight="1" x14ac:dyDescent="0.15">
      <c r="A334" s="253" t="s">
        <v>116</v>
      </c>
      <c r="B334" s="254" t="s">
        <v>117</v>
      </c>
      <c r="C334" s="255">
        <f>[9]B!C374</f>
        <v>2603</v>
      </c>
      <c r="D334" s="255">
        <f>[9]B!D374</f>
        <v>2586</v>
      </c>
      <c r="E334" s="255">
        <f>[9]B!E374</f>
        <v>2586</v>
      </c>
      <c r="F334" s="255">
        <f>[9]B!F374</f>
        <v>0</v>
      </c>
      <c r="G334" s="255">
        <f>[9]B!G374</f>
        <v>17</v>
      </c>
      <c r="H334" s="255">
        <f>[9]B!AA374</f>
        <v>1126</v>
      </c>
      <c r="I334" s="255">
        <f>[9]B!AB374</f>
        <v>511</v>
      </c>
      <c r="J334" s="255">
        <f>[9]B!AC374</f>
        <v>966</v>
      </c>
      <c r="K334" s="255">
        <f>[9]B!AD374</f>
        <v>0</v>
      </c>
      <c r="L334" s="255">
        <f>[9]B!AE374</f>
        <v>0</v>
      </c>
      <c r="M334" s="255">
        <f>[9]B!AF374</f>
        <v>0</v>
      </c>
      <c r="N334" s="255">
        <f>[9]B!AG374</f>
        <v>0</v>
      </c>
      <c r="O334" s="255">
        <f>[9]B!AH374</f>
        <v>0</v>
      </c>
      <c r="P334" s="255">
        <f>[9]B!AI374</f>
        <v>129</v>
      </c>
      <c r="Q334" s="255">
        <f>[9]B!AJ374</f>
        <v>0</v>
      </c>
      <c r="R334" s="246"/>
      <c r="S334" s="250"/>
      <c r="T334" s="250"/>
    </row>
    <row r="335" spans="1:20" ht="15" customHeight="1" x14ac:dyDescent="0.15">
      <c r="A335" s="858" t="s">
        <v>118</v>
      </c>
      <c r="B335" s="256" t="s">
        <v>119</v>
      </c>
      <c r="C335" s="257">
        <f>SUM(C336:C338)</f>
        <v>5505</v>
      </c>
      <c r="D335" s="258">
        <f>SUM(D336:D338)</f>
        <v>5476</v>
      </c>
      <c r="E335" s="259">
        <f t="shared" ref="E335:Q335" si="2">SUM(E336:E338)</f>
        <v>5476</v>
      </c>
      <c r="F335" s="260">
        <f t="shared" si="2"/>
        <v>0</v>
      </c>
      <c r="G335" s="261">
        <f t="shared" si="2"/>
        <v>29</v>
      </c>
      <c r="H335" s="261">
        <f t="shared" si="2"/>
        <v>1767</v>
      </c>
      <c r="I335" s="261">
        <f t="shared" si="2"/>
        <v>3541</v>
      </c>
      <c r="J335" s="261">
        <f t="shared" si="2"/>
        <v>197</v>
      </c>
      <c r="K335" s="261">
        <f t="shared" si="2"/>
        <v>0</v>
      </c>
      <c r="L335" s="261">
        <f t="shared" si="2"/>
        <v>0</v>
      </c>
      <c r="M335" s="261">
        <f t="shared" si="2"/>
        <v>0</v>
      </c>
      <c r="N335" s="261">
        <f t="shared" si="2"/>
        <v>0</v>
      </c>
      <c r="O335" s="261">
        <f t="shared" si="2"/>
        <v>0</v>
      </c>
      <c r="P335" s="261">
        <f t="shared" si="2"/>
        <v>14</v>
      </c>
      <c r="Q335" s="262">
        <f t="shared" si="2"/>
        <v>0</v>
      </c>
      <c r="R335" s="246"/>
      <c r="S335" s="250"/>
      <c r="T335" s="250"/>
    </row>
    <row r="336" spans="1:20" ht="15" customHeight="1" x14ac:dyDescent="0.15">
      <c r="A336" s="858"/>
      <c r="B336" s="263" t="s">
        <v>120</v>
      </c>
      <c r="C336" s="249">
        <f>[9]B!C411</f>
        <v>4709</v>
      </c>
      <c r="D336" s="249">
        <f>[9]B!D411</f>
        <v>4685</v>
      </c>
      <c r="E336" s="249">
        <f>[9]B!E411</f>
        <v>4685</v>
      </c>
      <c r="F336" s="249">
        <f>[9]B!F411</f>
        <v>0</v>
      </c>
      <c r="G336" s="249">
        <f>[9]B!G411</f>
        <v>24</v>
      </c>
      <c r="H336" s="249">
        <f>[9]B!AA411</f>
        <v>1547</v>
      </c>
      <c r="I336" s="249">
        <f>[9]B!AB411</f>
        <v>2994</v>
      </c>
      <c r="J336" s="249">
        <f>[9]B!AC411</f>
        <v>168</v>
      </c>
      <c r="K336" s="249">
        <f>[9]B!AD411</f>
        <v>0</v>
      </c>
      <c r="L336" s="249">
        <f>[9]B!AE411</f>
        <v>0</v>
      </c>
      <c r="M336" s="249">
        <f>[9]B!AF411</f>
        <v>0</v>
      </c>
      <c r="N336" s="249">
        <f>[9]B!AG411</f>
        <v>0</v>
      </c>
      <c r="O336" s="249">
        <f>[9]B!AH411</f>
        <v>0</v>
      </c>
      <c r="P336" s="249">
        <f>[9]B!AI411</f>
        <v>1</v>
      </c>
      <c r="Q336" s="249">
        <f>[9]B!AJ411</f>
        <v>0</v>
      </c>
      <c r="R336" s="246"/>
      <c r="S336" s="250"/>
      <c r="T336" s="250"/>
    </row>
    <row r="337" spans="1:20" ht="15" customHeight="1" x14ac:dyDescent="0.15">
      <c r="A337" s="858"/>
      <c r="B337" s="93" t="s">
        <v>121</v>
      </c>
      <c r="C337" s="252">
        <f>[9]B!C432</f>
        <v>56</v>
      </c>
      <c r="D337" s="252">
        <f>[9]B!D432</f>
        <v>56</v>
      </c>
      <c r="E337" s="252">
        <f>[9]B!E432</f>
        <v>56</v>
      </c>
      <c r="F337" s="252">
        <f>[9]B!F432</f>
        <v>0</v>
      </c>
      <c r="G337" s="252">
        <f>[9]B!G432</f>
        <v>0</v>
      </c>
      <c r="H337" s="252">
        <f>[9]B!AA432</f>
        <v>4</v>
      </c>
      <c r="I337" s="252">
        <f>[9]B!AB432</f>
        <v>52</v>
      </c>
      <c r="J337" s="252">
        <f>[9]B!AC432</f>
        <v>0</v>
      </c>
      <c r="K337" s="252">
        <f>[9]B!AD432</f>
        <v>0</v>
      </c>
      <c r="L337" s="252">
        <f>[9]B!AE432</f>
        <v>0</v>
      </c>
      <c r="M337" s="252">
        <f>[9]B!AF432</f>
        <v>0</v>
      </c>
      <c r="N337" s="252">
        <f>[9]B!AG432</f>
        <v>0</v>
      </c>
      <c r="O337" s="252">
        <f>[9]B!AH432</f>
        <v>0</v>
      </c>
      <c r="P337" s="252">
        <f>[9]B!AI432</f>
        <v>2</v>
      </c>
      <c r="Q337" s="252">
        <f>[9]B!AJ432</f>
        <v>0</v>
      </c>
      <c r="R337" s="246"/>
      <c r="S337" s="250"/>
      <c r="T337" s="250"/>
    </row>
    <row r="338" spans="1:20" ht="15" customHeight="1" x14ac:dyDescent="0.15">
      <c r="A338" s="859"/>
      <c r="B338" s="264" t="s">
        <v>122</v>
      </c>
      <c r="C338" s="265">
        <f>[9]B!C451</f>
        <v>740</v>
      </c>
      <c r="D338" s="265">
        <f>[9]B!D451</f>
        <v>735</v>
      </c>
      <c r="E338" s="265">
        <f>[9]B!E451</f>
        <v>735</v>
      </c>
      <c r="F338" s="265">
        <f>[9]B!F451</f>
        <v>0</v>
      </c>
      <c r="G338" s="265">
        <f>[9]B!G451</f>
        <v>5</v>
      </c>
      <c r="H338" s="265">
        <f>[9]B!AA451</f>
        <v>216</v>
      </c>
      <c r="I338" s="265">
        <f>[9]B!AB451</f>
        <v>495</v>
      </c>
      <c r="J338" s="265">
        <f>[9]B!AC451</f>
        <v>29</v>
      </c>
      <c r="K338" s="265">
        <f>[9]B!AD451</f>
        <v>0</v>
      </c>
      <c r="L338" s="265">
        <f>[9]B!AE451</f>
        <v>0</v>
      </c>
      <c r="M338" s="265">
        <f>[9]B!AF451</f>
        <v>0</v>
      </c>
      <c r="N338" s="265">
        <f>[9]B!AG451</f>
        <v>0</v>
      </c>
      <c r="O338" s="265">
        <f>[9]B!AH451</f>
        <v>0</v>
      </c>
      <c r="P338" s="265">
        <f>[9]B!AI451</f>
        <v>11</v>
      </c>
      <c r="Q338" s="265">
        <f>[9]B!AJ451</f>
        <v>0</v>
      </c>
      <c r="R338" s="246"/>
      <c r="S338" s="250"/>
      <c r="T338" s="250"/>
    </row>
    <row r="339" spans="1:20" ht="15" customHeight="1" x14ac:dyDescent="0.15">
      <c r="A339" s="77" t="s">
        <v>123</v>
      </c>
      <c r="B339" s="248" t="s">
        <v>124</v>
      </c>
      <c r="C339" s="249">
        <f>[9]B!C461</f>
        <v>0</v>
      </c>
      <c r="D339" s="249">
        <f>[9]B!D461</f>
        <v>0</v>
      </c>
      <c r="E339" s="249">
        <f>[9]B!E461</f>
        <v>0</v>
      </c>
      <c r="F339" s="249">
        <f>[9]B!F461</f>
        <v>0</v>
      </c>
      <c r="G339" s="249">
        <f>[9]B!G461</f>
        <v>0</v>
      </c>
      <c r="H339" s="249">
        <f>[9]B!AA461</f>
        <v>0</v>
      </c>
      <c r="I339" s="249">
        <f>[9]B!AB461</f>
        <v>0</v>
      </c>
      <c r="J339" s="249">
        <f>[9]B!AC461</f>
        <v>0</v>
      </c>
      <c r="K339" s="249">
        <f>[9]B!AD461</f>
        <v>0</v>
      </c>
      <c r="L339" s="249">
        <f>[9]B!AE461</f>
        <v>0</v>
      </c>
      <c r="M339" s="249">
        <f>[9]B!AF461</f>
        <v>0</v>
      </c>
      <c r="N339" s="249">
        <f>[9]B!AG461</f>
        <v>0</v>
      </c>
      <c r="O339" s="249">
        <f>[9]B!AH461</f>
        <v>0</v>
      </c>
      <c r="P339" s="249">
        <f>[9]B!AI461</f>
        <v>0</v>
      </c>
      <c r="Q339" s="249">
        <f>[9]B!AJ461</f>
        <v>0</v>
      </c>
      <c r="R339" s="246"/>
      <c r="S339" s="250"/>
      <c r="T339" s="250"/>
    </row>
    <row r="340" spans="1:20" s="96" customFormat="1" ht="15" customHeight="1" x14ac:dyDescent="0.15">
      <c r="A340" s="568" t="s">
        <v>125</v>
      </c>
      <c r="B340" s="81" t="s">
        <v>126</v>
      </c>
      <c r="C340" s="252">
        <f>[9]B!C512</f>
        <v>69</v>
      </c>
      <c r="D340" s="252">
        <f>[9]B!D512</f>
        <v>67</v>
      </c>
      <c r="E340" s="252">
        <f>[9]B!E512</f>
        <v>67</v>
      </c>
      <c r="F340" s="252">
        <f>[9]B!F512</f>
        <v>0</v>
      </c>
      <c r="G340" s="252">
        <f>[9]B!G512</f>
        <v>2</v>
      </c>
      <c r="H340" s="252">
        <f>[9]B!AA512</f>
        <v>26</v>
      </c>
      <c r="I340" s="252">
        <f>[9]B!AB512</f>
        <v>39</v>
      </c>
      <c r="J340" s="252">
        <f>[9]B!AC512</f>
        <v>4</v>
      </c>
      <c r="K340" s="252">
        <f>[9]B!AD512</f>
        <v>0</v>
      </c>
      <c r="L340" s="252">
        <f>[9]B!AE512</f>
        <v>0</v>
      </c>
      <c r="M340" s="252">
        <f>[9]B!AF512</f>
        <v>0</v>
      </c>
      <c r="N340" s="252">
        <f>[9]B!AG512</f>
        <v>0</v>
      </c>
      <c r="O340" s="252">
        <f>[9]B!AH512</f>
        <v>0</v>
      </c>
      <c r="P340" s="252">
        <f>[9]B!AI512</f>
        <v>0</v>
      </c>
      <c r="Q340" s="252">
        <f>[9]B!AJ512</f>
        <v>0</v>
      </c>
      <c r="R340" s="246"/>
      <c r="S340" s="250"/>
      <c r="T340" s="250"/>
    </row>
    <row r="341" spans="1:20" ht="15" customHeight="1" x14ac:dyDescent="0.15">
      <c r="A341" s="568" t="s">
        <v>127</v>
      </c>
      <c r="B341" s="81" t="s">
        <v>128</v>
      </c>
      <c r="C341" s="252">
        <f>[9]B!C542</f>
        <v>3191</v>
      </c>
      <c r="D341" s="252">
        <f>[9]B!D542</f>
        <v>3179</v>
      </c>
      <c r="E341" s="252">
        <f>[9]B!E542</f>
        <v>3179</v>
      </c>
      <c r="F341" s="252">
        <f>[9]B!F542</f>
        <v>0</v>
      </c>
      <c r="G341" s="252">
        <f>[9]B!G542</f>
        <v>12</v>
      </c>
      <c r="H341" s="252">
        <f>[9]B!AA542</f>
        <v>309</v>
      </c>
      <c r="I341" s="252">
        <f>[9]B!AB542</f>
        <v>2260</v>
      </c>
      <c r="J341" s="252">
        <f>[9]B!AC542</f>
        <v>622</v>
      </c>
      <c r="K341" s="252">
        <f>[9]B!AD542</f>
        <v>0</v>
      </c>
      <c r="L341" s="252">
        <f>[9]B!AE542</f>
        <v>0</v>
      </c>
      <c r="M341" s="252">
        <f>[9]B!AF542</f>
        <v>0</v>
      </c>
      <c r="N341" s="252">
        <f>[9]B!AG542</f>
        <v>0</v>
      </c>
      <c r="O341" s="252">
        <f>[9]B!AH542</f>
        <v>0</v>
      </c>
      <c r="P341" s="252">
        <f>[9]B!AI542</f>
        <v>0</v>
      </c>
      <c r="Q341" s="252">
        <f>[9]B!AJ542</f>
        <v>0</v>
      </c>
      <c r="R341" s="246"/>
      <c r="S341" s="250"/>
      <c r="T341" s="250"/>
    </row>
    <row r="342" spans="1:20" s="99" customFormat="1" ht="15" customHeight="1" x14ac:dyDescent="0.15">
      <c r="A342" s="266" t="s">
        <v>129</v>
      </c>
      <c r="B342" s="267" t="s">
        <v>130</v>
      </c>
      <c r="C342" s="255">
        <f>[9]B!C2939</f>
        <v>26</v>
      </c>
      <c r="D342" s="255">
        <f>[9]B!D2939</f>
        <v>24</v>
      </c>
      <c r="E342" s="255">
        <f>[9]B!E2939</f>
        <v>24</v>
      </c>
      <c r="F342" s="255">
        <f>[9]B!F2939</f>
        <v>0</v>
      </c>
      <c r="G342" s="255">
        <f>[9]B!G2939</f>
        <v>2</v>
      </c>
      <c r="H342" s="255">
        <f>[9]B!AA2939</f>
        <v>16</v>
      </c>
      <c r="I342" s="255">
        <f>[9]B!AB2939</f>
        <v>1</v>
      </c>
      <c r="J342" s="255">
        <f>[9]B!AC2939</f>
        <v>9</v>
      </c>
      <c r="K342" s="255">
        <f>[9]B!AD2939</f>
        <v>0</v>
      </c>
      <c r="L342" s="255">
        <f>[9]B!AE2939</f>
        <v>0</v>
      </c>
      <c r="M342" s="255">
        <f>[9]B!AF2939</f>
        <v>0</v>
      </c>
      <c r="N342" s="255">
        <f>[9]B!AG2939</f>
        <v>0</v>
      </c>
      <c r="O342" s="255">
        <f>[9]B!AH2939</f>
        <v>0</v>
      </c>
      <c r="P342" s="255">
        <f>[9]B!AI2939</f>
        <v>3</v>
      </c>
      <c r="Q342" s="255">
        <f>[9]B!AJ2939</f>
        <v>0</v>
      </c>
      <c r="R342" s="246"/>
      <c r="S342" s="268"/>
      <c r="T342" s="268"/>
    </row>
    <row r="343" spans="1:20" s="3" customFormat="1" ht="15" customHeight="1" x14ac:dyDescent="0.15">
      <c r="A343" s="849" t="s">
        <v>131</v>
      </c>
      <c r="B343" s="850"/>
      <c r="C343" s="269">
        <f t="shared" ref="C343:Q343" si="3">+C344+C345+C346+C347+C351+C352</f>
        <v>5999</v>
      </c>
      <c r="D343" s="270">
        <f t="shared" si="3"/>
        <v>5944</v>
      </c>
      <c r="E343" s="259">
        <f t="shared" si="3"/>
        <v>5944</v>
      </c>
      <c r="F343" s="260">
        <f t="shared" si="3"/>
        <v>0</v>
      </c>
      <c r="G343" s="261">
        <f t="shared" si="3"/>
        <v>55</v>
      </c>
      <c r="H343" s="259">
        <f t="shared" si="3"/>
        <v>692</v>
      </c>
      <c r="I343" s="271">
        <f t="shared" si="3"/>
        <v>2868</v>
      </c>
      <c r="J343" s="260">
        <f t="shared" si="3"/>
        <v>2439</v>
      </c>
      <c r="K343" s="259">
        <f t="shared" si="3"/>
        <v>2</v>
      </c>
      <c r="L343" s="271">
        <f t="shared" si="3"/>
        <v>0</v>
      </c>
      <c r="M343" s="260">
        <f t="shared" si="3"/>
        <v>0</v>
      </c>
      <c r="N343" s="260">
        <f t="shared" si="3"/>
        <v>0</v>
      </c>
      <c r="O343" s="272">
        <f t="shared" si="3"/>
        <v>0</v>
      </c>
      <c r="P343" s="273">
        <f t="shared" si="3"/>
        <v>2</v>
      </c>
      <c r="Q343" s="274">
        <f t="shared" si="3"/>
        <v>0</v>
      </c>
      <c r="R343" s="246"/>
      <c r="S343" s="275"/>
      <c r="T343" s="275"/>
    </row>
    <row r="344" spans="1:20" ht="15" customHeight="1" x14ac:dyDescent="0.15">
      <c r="A344" s="77" t="s">
        <v>132</v>
      </c>
      <c r="B344" s="78" t="s">
        <v>133</v>
      </c>
      <c r="C344" s="249">
        <f>[9]B!C600</f>
        <v>3259</v>
      </c>
      <c r="D344" s="249">
        <f>[9]B!D600</f>
        <v>3209</v>
      </c>
      <c r="E344" s="249">
        <f>[9]B!E600</f>
        <v>3209</v>
      </c>
      <c r="F344" s="249">
        <f>[9]B!F600</f>
        <v>0</v>
      </c>
      <c r="G344" s="249">
        <f>[9]B!G600</f>
        <v>50</v>
      </c>
      <c r="H344" s="249">
        <f>[9]B!AA600</f>
        <v>350</v>
      </c>
      <c r="I344" s="249">
        <f>[9]B!AB600</f>
        <v>1144</v>
      </c>
      <c r="J344" s="249">
        <f>[9]B!AC600</f>
        <v>1765</v>
      </c>
      <c r="K344" s="249">
        <f>[9]B!AD600</f>
        <v>2</v>
      </c>
      <c r="L344" s="249">
        <f>[9]B!AE600</f>
        <v>0</v>
      </c>
      <c r="M344" s="249">
        <f>[9]B!AF600</f>
        <v>0</v>
      </c>
      <c r="N344" s="249">
        <f>[9]B!AG600</f>
        <v>0</v>
      </c>
      <c r="O344" s="249">
        <f>[9]B!AH600</f>
        <v>0</v>
      </c>
      <c r="P344" s="249">
        <f>[9]B!AI600</f>
        <v>0</v>
      </c>
      <c r="Q344" s="249">
        <f>[9]B!AJ600</f>
        <v>0</v>
      </c>
      <c r="R344" s="246"/>
      <c r="S344" s="250"/>
      <c r="T344" s="250"/>
    </row>
    <row r="345" spans="1:20" ht="15" customHeight="1" x14ac:dyDescent="0.15">
      <c r="A345" s="253" t="s">
        <v>134</v>
      </c>
      <c r="B345" s="276" t="s">
        <v>135</v>
      </c>
      <c r="C345" s="252">
        <f>[9]B!C623</f>
        <v>2</v>
      </c>
      <c r="D345" s="252">
        <f>[9]B!D623</f>
        <v>2</v>
      </c>
      <c r="E345" s="252">
        <f>[9]B!E623</f>
        <v>2</v>
      </c>
      <c r="F345" s="252">
        <f>[9]B!F623</f>
        <v>0</v>
      </c>
      <c r="G345" s="252">
        <f>[9]B!G623</f>
        <v>0</v>
      </c>
      <c r="H345" s="252">
        <f>[9]B!AA623</f>
        <v>0</v>
      </c>
      <c r="I345" s="252">
        <f>[9]B!AB623</f>
        <v>2</v>
      </c>
      <c r="J345" s="252">
        <f>[9]B!AC623</f>
        <v>0</v>
      </c>
      <c r="K345" s="252">
        <f>[9]B!AD623</f>
        <v>0</v>
      </c>
      <c r="L345" s="252">
        <f>[9]B!AE623</f>
        <v>0</v>
      </c>
      <c r="M345" s="252">
        <f>[9]B!AF623</f>
        <v>0</v>
      </c>
      <c r="N345" s="252">
        <f>[9]B!AG623</f>
        <v>0</v>
      </c>
      <c r="O345" s="252">
        <f>[9]B!AH623</f>
        <v>0</v>
      </c>
      <c r="P345" s="252">
        <f>[9]B!AI623</f>
        <v>0</v>
      </c>
      <c r="Q345" s="252">
        <f>[9]B!AJ623</f>
        <v>0</v>
      </c>
      <c r="R345" s="246"/>
      <c r="S345" s="250"/>
      <c r="T345" s="250"/>
    </row>
    <row r="346" spans="1:20" ht="15" customHeight="1" x14ac:dyDescent="0.15">
      <c r="A346" s="563" t="s">
        <v>136</v>
      </c>
      <c r="B346" s="278" t="s">
        <v>137</v>
      </c>
      <c r="C346" s="255">
        <f>[9]B!C650</f>
        <v>1288</v>
      </c>
      <c r="D346" s="255">
        <f>[9]B!D650</f>
        <v>1283</v>
      </c>
      <c r="E346" s="255">
        <f>[9]B!E650</f>
        <v>1283</v>
      </c>
      <c r="F346" s="255">
        <f>[9]B!F650</f>
        <v>0</v>
      </c>
      <c r="G346" s="255">
        <f>[9]B!G650</f>
        <v>5</v>
      </c>
      <c r="H346" s="255">
        <f>[9]B!AA650</f>
        <v>239</v>
      </c>
      <c r="I346" s="255">
        <f>[9]B!AB650</f>
        <v>375</v>
      </c>
      <c r="J346" s="255">
        <f>[9]B!AC650</f>
        <v>674</v>
      </c>
      <c r="K346" s="255">
        <f>[9]B!AD650</f>
        <v>0</v>
      </c>
      <c r="L346" s="255">
        <f>[9]B!AE650</f>
        <v>0</v>
      </c>
      <c r="M346" s="255">
        <f>[9]B!AF650</f>
        <v>0</v>
      </c>
      <c r="N346" s="255">
        <f>[9]B!AG650</f>
        <v>0</v>
      </c>
      <c r="O346" s="255">
        <f>[9]B!AH650</f>
        <v>0</v>
      </c>
      <c r="P346" s="255">
        <f>[9]B!AI650</f>
        <v>0</v>
      </c>
      <c r="Q346" s="255">
        <f>[9]B!AJ650</f>
        <v>0</v>
      </c>
      <c r="R346" s="246"/>
      <c r="S346" s="250"/>
      <c r="T346" s="250"/>
    </row>
    <row r="347" spans="1:20" ht="15" customHeight="1" x14ac:dyDescent="0.15">
      <c r="A347" s="748" t="s">
        <v>112</v>
      </c>
      <c r="B347" s="78" t="s">
        <v>138</v>
      </c>
      <c r="C347" s="279">
        <f>SUM(C348:C350)</f>
        <v>1450</v>
      </c>
      <c r="D347" s="55">
        <f>SUM(D348:D350)</f>
        <v>1450</v>
      </c>
      <c r="E347" s="150">
        <f t="shared" ref="E347:Q347" si="4">SUM(E348:E350)</f>
        <v>1450</v>
      </c>
      <c r="F347" s="280">
        <f t="shared" si="4"/>
        <v>0</v>
      </c>
      <c r="G347" s="281">
        <f t="shared" si="4"/>
        <v>0</v>
      </c>
      <c r="H347" s="150">
        <f t="shared" si="4"/>
        <v>103</v>
      </c>
      <c r="I347" s="282">
        <f t="shared" si="4"/>
        <v>1347</v>
      </c>
      <c r="J347" s="280">
        <f t="shared" si="4"/>
        <v>0</v>
      </c>
      <c r="K347" s="150">
        <f t="shared" si="4"/>
        <v>0</v>
      </c>
      <c r="L347" s="282">
        <f t="shared" si="4"/>
        <v>0</v>
      </c>
      <c r="M347" s="280">
        <f t="shared" si="4"/>
        <v>0</v>
      </c>
      <c r="N347" s="280">
        <f>SUM(N348:N350)</f>
        <v>0</v>
      </c>
      <c r="O347" s="283">
        <f t="shared" si="4"/>
        <v>0</v>
      </c>
      <c r="P347" s="284">
        <f t="shared" si="4"/>
        <v>0</v>
      </c>
      <c r="Q347" s="285">
        <f t="shared" si="4"/>
        <v>0</v>
      </c>
      <c r="R347" s="246"/>
      <c r="S347" s="250"/>
      <c r="T347" s="250"/>
    </row>
    <row r="348" spans="1:20" ht="15" customHeight="1" x14ac:dyDescent="0.15">
      <c r="A348" s="748"/>
      <c r="B348" s="93" t="s">
        <v>139</v>
      </c>
      <c r="C348" s="249">
        <f>[9]B!C672-[9]B!C652-[9]B!C653</f>
        <v>984</v>
      </c>
      <c r="D348" s="249">
        <f>[9]B!D672-[9]B!D652-[9]B!D653</f>
        <v>984</v>
      </c>
      <c r="E348" s="249">
        <f>[9]B!E672-[9]B!E652-[9]B!E653</f>
        <v>984</v>
      </c>
      <c r="F348" s="249">
        <f>[9]B!F672-[9]B!F652-[9]B!F653</f>
        <v>0</v>
      </c>
      <c r="G348" s="249">
        <f>[9]B!G672-[9]B!G652-[9]B!G653</f>
        <v>0</v>
      </c>
      <c r="H348" s="249">
        <f>[9]B!AA672-[9]B!AA652-[9]B!AA653</f>
        <v>25</v>
      </c>
      <c r="I348" s="249">
        <f>[9]B!AB672-[9]B!AB652-[9]B!AB653</f>
        <v>959</v>
      </c>
      <c r="J348" s="249">
        <f>[9]B!AC672-[9]B!AC652-[9]B!AC653</f>
        <v>0</v>
      </c>
      <c r="K348" s="249">
        <f>[9]B!AD672-[9]B!AD652-[9]B!AD653</f>
        <v>0</v>
      </c>
      <c r="L348" s="249">
        <f>[9]B!AE672-[9]B!AE652-[9]B!AE653</f>
        <v>0</v>
      </c>
      <c r="M348" s="249">
        <f>[9]B!AF672-[9]B!AF652-[9]B!AF653</f>
        <v>0</v>
      </c>
      <c r="N348" s="249">
        <f>[9]B!AG672-[9]B!AG652-[9]B!AG653</f>
        <v>0</v>
      </c>
      <c r="O348" s="249">
        <f>[9]B!AH672-[9]B!AH652-[9]B!AH653</f>
        <v>0</v>
      </c>
      <c r="P348" s="249">
        <f>[9]B!AI672-[9]B!AI652-[9]B!AI653</f>
        <v>0</v>
      </c>
      <c r="Q348" s="249">
        <f>[9]B!AJ672-[9]B!AJ652-[9]B!AJ653</f>
        <v>0</v>
      </c>
      <c r="R348" s="246"/>
      <c r="S348" s="250"/>
      <c r="T348" s="250"/>
    </row>
    <row r="349" spans="1:20" ht="15" customHeight="1" x14ac:dyDescent="0.15">
      <c r="A349" s="748"/>
      <c r="B349" s="93" t="s">
        <v>140</v>
      </c>
      <c r="C349" s="252">
        <f>[9]B!C652</f>
        <v>195</v>
      </c>
      <c r="D349" s="252">
        <f>[9]B!D652</f>
        <v>195</v>
      </c>
      <c r="E349" s="252">
        <f>[9]B!E652</f>
        <v>195</v>
      </c>
      <c r="F349" s="252">
        <f>[9]B!F652</f>
        <v>0</v>
      </c>
      <c r="G349" s="252">
        <f>[9]B!G652</f>
        <v>0</v>
      </c>
      <c r="H349" s="252">
        <f>[9]B!AA652</f>
        <v>0</v>
      </c>
      <c r="I349" s="252">
        <f>[9]B!AB652</f>
        <v>195</v>
      </c>
      <c r="J349" s="252">
        <f>[9]B!AC652</f>
        <v>0</v>
      </c>
      <c r="K349" s="252">
        <f>[9]B!AD652</f>
        <v>0</v>
      </c>
      <c r="L349" s="252">
        <f>[9]B!AE652</f>
        <v>0</v>
      </c>
      <c r="M349" s="252">
        <f>[9]B!AF652</f>
        <v>0</v>
      </c>
      <c r="N349" s="252">
        <f>[9]B!AG652</f>
        <v>0</v>
      </c>
      <c r="O349" s="252">
        <f>[9]B!AH652</f>
        <v>0</v>
      </c>
      <c r="P349" s="252">
        <f>[9]B!AI652</f>
        <v>0</v>
      </c>
      <c r="Q349" s="252">
        <f>[9]B!AJ652</f>
        <v>0</v>
      </c>
      <c r="R349" s="246"/>
      <c r="S349" s="250"/>
      <c r="T349" s="250"/>
    </row>
    <row r="350" spans="1:20" ht="15" customHeight="1" x14ac:dyDescent="0.15">
      <c r="A350" s="748"/>
      <c r="B350" s="264" t="s">
        <v>141</v>
      </c>
      <c r="C350" s="255">
        <f>[9]B!C653</f>
        <v>271</v>
      </c>
      <c r="D350" s="255">
        <f>[9]B!D653</f>
        <v>271</v>
      </c>
      <c r="E350" s="255">
        <f>[9]B!E653</f>
        <v>271</v>
      </c>
      <c r="F350" s="255">
        <f>[9]B!F653</f>
        <v>0</v>
      </c>
      <c r="G350" s="255">
        <f>[9]B!G653</f>
        <v>0</v>
      </c>
      <c r="H350" s="255">
        <f>[9]B!AA653</f>
        <v>78</v>
      </c>
      <c r="I350" s="255">
        <f>[9]B!AB653</f>
        <v>193</v>
      </c>
      <c r="J350" s="255">
        <f>[9]B!AC653</f>
        <v>0</v>
      </c>
      <c r="K350" s="255">
        <f>[9]B!AD653</f>
        <v>0</v>
      </c>
      <c r="L350" s="255">
        <f>[9]B!AE653</f>
        <v>0</v>
      </c>
      <c r="M350" s="255">
        <f>[9]B!AF653</f>
        <v>0</v>
      </c>
      <c r="N350" s="255">
        <f>[9]B!AG653</f>
        <v>0</v>
      </c>
      <c r="O350" s="255">
        <f>[9]B!AH653</f>
        <v>0</v>
      </c>
      <c r="P350" s="255">
        <f>[9]B!AI653</f>
        <v>0</v>
      </c>
      <c r="Q350" s="255">
        <f>[9]B!AJ653</f>
        <v>0</v>
      </c>
      <c r="R350" s="246"/>
      <c r="S350" s="250"/>
      <c r="T350" s="250"/>
    </row>
    <row r="351" spans="1:20" ht="15" customHeight="1" x14ac:dyDescent="0.15">
      <c r="A351" s="77" t="s">
        <v>114</v>
      </c>
      <c r="B351" s="286" t="s">
        <v>142</v>
      </c>
      <c r="C351" s="287">
        <f>[9]B!C704</f>
        <v>0</v>
      </c>
      <c r="D351" s="287">
        <f>[9]B!D704</f>
        <v>0</v>
      </c>
      <c r="E351" s="287">
        <f>[9]B!E704</f>
        <v>0</v>
      </c>
      <c r="F351" s="287">
        <f>[9]B!F704</f>
        <v>0</v>
      </c>
      <c r="G351" s="287">
        <f>[9]B!G704</f>
        <v>0</v>
      </c>
      <c r="H351" s="287">
        <f>[9]B!AA704</f>
        <v>0</v>
      </c>
      <c r="I351" s="287">
        <f>[9]B!AB704</f>
        <v>0</v>
      </c>
      <c r="J351" s="287">
        <f>[9]B!AC704</f>
        <v>0</v>
      </c>
      <c r="K351" s="287">
        <f>[9]B!AD704</f>
        <v>0</v>
      </c>
      <c r="L351" s="287">
        <f>[9]B!AE704</f>
        <v>0</v>
      </c>
      <c r="M351" s="287">
        <f>[9]B!AF704</f>
        <v>0</v>
      </c>
      <c r="N351" s="287">
        <f>[9]B!AG704</f>
        <v>0</v>
      </c>
      <c r="O351" s="287">
        <f>[9]B!AH704</f>
        <v>0</v>
      </c>
      <c r="P351" s="287">
        <f>[9]B!AI704</f>
        <v>2</v>
      </c>
      <c r="Q351" s="287">
        <f>[9]B!AJ704</f>
        <v>0</v>
      </c>
      <c r="R351" s="246"/>
      <c r="S351" s="250"/>
      <c r="T351" s="250"/>
    </row>
    <row r="352" spans="1:20" s="99" customFormat="1" ht="15" customHeight="1" x14ac:dyDescent="0.15">
      <c r="A352" s="253"/>
      <c r="B352" s="288" t="s">
        <v>143</v>
      </c>
      <c r="C352" s="255">
        <f>[9]B!C763</f>
        <v>0</v>
      </c>
      <c r="D352" s="255">
        <f>[9]B!D763</f>
        <v>0</v>
      </c>
      <c r="E352" s="255">
        <f>[9]B!E763</f>
        <v>0</v>
      </c>
      <c r="F352" s="255">
        <f>[9]B!F763</f>
        <v>0</v>
      </c>
      <c r="G352" s="255">
        <f>[9]B!G763</f>
        <v>0</v>
      </c>
      <c r="H352" s="255">
        <f>[9]B!AA763</f>
        <v>0</v>
      </c>
      <c r="I352" s="255">
        <f>[9]B!AB763</f>
        <v>0</v>
      </c>
      <c r="J352" s="255">
        <f>[9]B!AC763</f>
        <v>0</v>
      </c>
      <c r="K352" s="255">
        <f>[9]B!AD763</f>
        <v>0</v>
      </c>
      <c r="L352" s="255">
        <f>[9]B!AE763</f>
        <v>0</v>
      </c>
      <c r="M352" s="255">
        <f>[9]B!AF763</f>
        <v>0</v>
      </c>
      <c r="N352" s="255">
        <f>[9]B!AG763</f>
        <v>0</v>
      </c>
      <c r="O352" s="255">
        <f>[9]B!AH763</f>
        <v>0</v>
      </c>
      <c r="P352" s="255">
        <f>[9]B!AI763</f>
        <v>0</v>
      </c>
      <c r="Q352" s="255">
        <f>[9]B!AJ763</f>
        <v>0</v>
      </c>
      <c r="R352" s="246"/>
      <c r="S352" s="268"/>
      <c r="T352" s="268"/>
    </row>
    <row r="353" spans="1:22" s="99" customFormat="1" ht="15" customHeight="1" x14ac:dyDescent="0.15">
      <c r="A353" s="851" t="s">
        <v>516</v>
      </c>
      <c r="B353" s="852"/>
      <c r="C353" s="249">
        <f>[9]B!C473</f>
        <v>5708</v>
      </c>
      <c r="D353" s="249">
        <f>[9]B!D473</f>
        <v>5542</v>
      </c>
      <c r="E353" s="249">
        <f>[9]B!E473</f>
        <v>5542</v>
      </c>
      <c r="F353" s="249">
        <f>[9]B!F473</f>
        <v>0</v>
      </c>
      <c r="G353" s="249">
        <f>[9]B!G473</f>
        <v>166</v>
      </c>
      <c r="H353" s="249">
        <f>[9]B!AA473</f>
        <v>2621</v>
      </c>
      <c r="I353" s="249">
        <f>[9]B!AB473</f>
        <v>1919</v>
      </c>
      <c r="J353" s="249">
        <f>[9]B!AC473</f>
        <v>1168</v>
      </c>
      <c r="K353" s="249">
        <f>[9]B!AD473</f>
        <v>0</v>
      </c>
      <c r="L353" s="249">
        <f>[9]B!AE473</f>
        <v>0</v>
      </c>
      <c r="M353" s="249">
        <f>[9]B!AF473</f>
        <v>0</v>
      </c>
      <c r="N353" s="249">
        <f>[9]B!AG473</f>
        <v>0</v>
      </c>
      <c r="O353" s="249">
        <f>[9]B!AH473</f>
        <v>0</v>
      </c>
      <c r="P353" s="249">
        <f>[9]B!AI473</f>
        <v>0</v>
      </c>
      <c r="Q353" s="249">
        <f>[9]B!AJ473</f>
        <v>0</v>
      </c>
      <c r="R353" s="246"/>
      <c r="S353" s="268"/>
      <c r="T353" s="268"/>
    </row>
    <row r="354" spans="1:22" s="3" customFormat="1" ht="15" customHeight="1" x14ac:dyDescent="0.15">
      <c r="A354" s="853" t="s">
        <v>144</v>
      </c>
      <c r="B354" s="854"/>
      <c r="C354" s="289">
        <f>[9]B!C958</f>
        <v>0</v>
      </c>
      <c r="D354" s="289">
        <f>[9]B!D958</f>
        <v>0</v>
      </c>
      <c r="E354" s="289">
        <f>[9]B!E958</f>
        <v>0</v>
      </c>
      <c r="F354" s="289">
        <f>[9]B!F958</f>
        <v>0</v>
      </c>
      <c r="G354" s="289">
        <f>[9]B!G958</f>
        <v>0</v>
      </c>
      <c r="H354" s="289">
        <f>[9]B!AA958</f>
        <v>0</v>
      </c>
      <c r="I354" s="289">
        <f>[9]B!AB958</f>
        <v>0</v>
      </c>
      <c r="J354" s="289">
        <f>[9]B!AC958</f>
        <v>0</v>
      </c>
      <c r="K354" s="289">
        <f>[9]B!AD958</f>
        <v>0</v>
      </c>
      <c r="L354" s="289">
        <f>[9]B!AE958</f>
        <v>0</v>
      </c>
      <c r="M354" s="289">
        <f>[9]B!AF958</f>
        <v>0</v>
      </c>
      <c r="N354" s="289">
        <f>[9]B!AG958</f>
        <v>0</v>
      </c>
      <c r="O354" s="289">
        <f>[9]B!AH958</f>
        <v>0</v>
      </c>
      <c r="P354" s="289">
        <f>[9]B!AI958</f>
        <v>689</v>
      </c>
      <c r="Q354" s="289">
        <f>[9]B!AJ958</f>
        <v>0</v>
      </c>
      <c r="R354" s="246"/>
      <c r="S354" s="275"/>
      <c r="T354" s="275"/>
    </row>
    <row r="355" spans="1:22" s="291" customFormat="1" ht="22.5" customHeight="1" x14ac:dyDescent="0.15">
      <c r="A355" s="12" t="s">
        <v>517</v>
      </c>
      <c r="B355" s="290"/>
      <c r="C355" s="290"/>
      <c r="R355" s="292"/>
      <c r="S355" s="292"/>
      <c r="T355" s="292"/>
    </row>
    <row r="356" spans="1:22" ht="24" customHeight="1" x14ac:dyDescent="0.15">
      <c r="A356" s="750" t="s">
        <v>518</v>
      </c>
      <c r="B356" s="835"/>
      <c r="C356" s="692" t="s">
        <v>0</v>
      </c>
      <c r="D356" s="771" t="s">
        <v>519</v>
      </c>
      <c r="E356" s="772"/>
      <c r="F356" s="772"/>
      <c r="G356" s="848"/>
      <c r="H356" s="837" t="s">
        <v>498</v>
      </c>
      <c r="I356" s="837"/>
      <c r="J356" s="838"/>
      <c r="K356" s="784" t="s">
        <v>499</v>
      </c>
      <c r="L356" s="784"/>
      <c r="M356" s="784"/>
      <c r="N356" s="785" t="s">
        <v>500</v>
      </c>
      <c r="O356" s="788" t="s">
        <v>501</v>
      </c>
      <c r="P356" s="789"/>
      <c r="Q356" s="751" t="s">
        <v>502</v>
      </c>
    </row>
    <row r="357" spans="1:22" ht="18" customHeight="1" x14ac:dyDescent="0.15">
      <c r="A357" s="750"/>
      <c r="B357" s="835"/>
      <c r="C357" s="693"/>
      <c r="D357" s="844" t="s">
        <v>503</v>
      </c>
      <c r="E357" s="846" t="s">
        <v>504</v>
      </c>
      <c r="F357" s="847"/>
      <c r="G357" s="844" t="s">
        <v>505</v>
      </c>
      <c r="H357" s="759" t="s">
        <v>506</v>
      </c>
      <c r="I357" s="761" t="s">
        <v>507</v>
      </c>
      <c r="J357" s="773" t="s">
        <v>508</v>
      </c>
      <c r="K357" s="775" t="s">
        <v>509</v>
      </c>
      <c r="L357" s="776" t="s">
        <v>510</v>
      </c>
      <c r="M357" s="777" t="s">
        <v>511</v>
      </c>
      <c r="N357" s="786"/>
      <c r="O357" s="778" t="s">
        <v>512</v>
      </c>
      <c r="P357" s="779" t="s">
        <v>513</v>
      </c>
      <c r="Q357" s="752"/>
      <c r="R357" s="236"/>
    </row>
    <row r="358" spans="1:22" ht="18" customHeight="1" x14ac:dyDescent="0.15">
      <c r="A358" s="750"/>
      <c r="B358" s="835"/>
      <c r="C358" s="770"/>
      <c r="D358" s="845"/>
      <c r="E358" s="237" t="s">
        <v>514</v>
      </c>
      <c r="F358" s="238" t="s">
        <v>515</v>
      </c>
      <c r="G358" s="845"/>
      <c r="H358" s="760"/>
      <c r="I358" s="762"/>
      <c r="J358" s="774"/>
      <c r="K358" s="775"/>
      <c r="L358" s="776"/>
      <c r="M358" s="777"/>
      <c r="N358" s="787"/>
      <c r="O358" s="778"/>
      <c r="P358" s="779"/>
      <c r="Q358" s="753"/>
      <c r="R358" s="236"/>
      <c r="U358" s="250"/>
      <c r="V358" s="250"/>
    </row>
    <row r="359" spans="1:22" ht="14.25" customHeight="1" x14ac:dyDescent="0.15">
      <c r="A359" s="293" t="s">
        <v>520</v>
      </c>
      <c r="B359" s="294"/>
      <c r="C359" s="295"/>
      <c r="D359" s="296"/>
      <c r="E359" s="297"/>
      <c r="F359" s="298"/>
      <c r="G359" s="299"/>
      <c r="H359" s="297"/>
      <c r="I359" s="300"/>
      <c r="J359" s="301"/>
      <c r="K359" s="302"/>
      <c r="L359" s="300"/>
      <c r="M359" s="301"/>
      <c r="N359" s="303"/>
      <c r="O359" s="302"/>
      <c r="P359" s="298"/>
      <c r="Q359" s="304"/>
      <c r="R359" s="305"/>
      <c r="U359" s="250"/>
    </row>
    <row r="360" spans="1:22" ht="15" customHeight="1" x14ac:dyDescent="0.15">
      <c r="A360" s="306" t="s">
        <v>521</v>
      </c>
      <c r="B360" s="307"/>
      <c r="C360" s="295"/>
      <c r="D360" s="296"/>
      <c r="E360" s="297"/>
      <c r="F360" s="298"/>
      <c r="G360" s="299"/>
      <c r="H360" s="297"/>
      <c r="I360" s="300"/>
      <c r="J360" s="301"/>
      <c r="K360" s="302"/>
      <c r="L360" s="300"/>
      <c r="M360" s="301"/>
      <c r="N360" s="303"/>
      <c r="O360" s="302"/>
      <c r="P360" s="298"/>
      <c r="Q360" s="304"/>
      <c r="R360" s="308"/>
      <c r="U360" s="250"/>
    </row>
    <row r="361" spans="1:22" ht="15" customHeight="1" x14ac:dyDescent="0.15">
      <c r="A361" s="790" t="s">
        <v>522</v>
      </c>
      <c r="B361" s="839"/>
      <c r="C361" s="229">
        <f>SUM([9]B!C770,[9]B!C777,[9]B!C781,[9]B!C788,[9]B!C797)</f>
        <v>0</v>
      </c>
      <c r="D361" s="229">
        <f>SUM([9]B!D770,[9]B!D777,[9]B!D781,[9]B!D788,[9]B!D797)</f>
        <v>0</v>
      </c>
      <c r="E361" s="229">
        <f>SUM([9]B!E770,[9]B!E777,[9]B!E781,[9]B!E788,[9]B!E797)</f>
        <v>0</v>
      </c>
      <c r="F361" s="229">
        <f>SUM([9]B!F770,[9]B!F777,[9]B!F781,[9]B!F788,[9]B!F797)</f>
        <v>0</v>
      </c>
      <c r="G361" s="229">
        <f>SUM([9]B!G770,[9]B!G777,[9]B!G781,[9]B!G788,[9]B!G797)</f>
        <v>0</v>
      </c>
      <c r="H361" s="229">
        <f>SUM([9]B!AA770,[9]B!AA777,[9]B!AA781,[9]B!AA788,[9]B!AA797)</f>
        <v>0</v>
      </c>
      <c r="I361" s="229">
        <f>SUM([9]B!AB770,[9]B!AB777,[9]B!AB781,[9]B!AB788,[9]B!AB797)</f>
        <v>0</v>
      </c>
      <c r="J361" s="229">
        <f>SUM([9]B!AC770,[9]B!AC777,[9]B!AC781,[9]B!AC788,[9]B!AC797)</f>
        <v>0</v>
      </c>
      <c r="K361" s="229">
        <f>SUM([9]B!AD770,[9]B!AD777,[9]B!AD781,[9]B!AD788,[9]B!AD797)</f>
        <v>0</v>
      </c>
      <c r="L361" s="229">
        <f>SUM([9]B!AE770,[9]B!AE777,[9]B!AE781,[9]B!AE788,[9]B!AE797)</f>
        <v>0</v>
      </c>
      <c r="M361" s="229">
        <f>SUM([9]B!AF770,[9]B!AF777,[9]B!AF781,[9]B!AF788,[9]B!AF797)</f>
        <v>0</v>
      </c>
      <c r="N361" s="229">
        <f>SUM([9]B!AG770,[9]B!AG777,[9]B!AG781,[9]B!AG788,[9]B!AG797)</f>
        <v>0</v>
      </c>
      <c r="O361" s="229">
        <f>SUM([9]B!AH770,[9]B!AH777,[9]B!AH781,[9]B!AH788,[9]B!AH797)</f>
        <v>0</v>
      </c>
      <c r="P361" s="229">
        <f>SUM([9]B!AI770,[9]B!AI777,[9]B!AI781,[9]B!AI788,[9]B!AI797)</f>
        <v>33</v>
      </c>
      <c r="Q361" s="229">
        <f>SUM([9]B!AJ770,[9]B!AJ777,[9]B!AJ781,[9]B!AJ788,[9]B!AJ797)</f>
        <v>0</v>
      </c>
      <c r="R361" s="246"/>
      <c r="U361" s="250"/>
    </row>
    <row r="362" spans="1:22" ht="15" customHeight="1" x14ac:dyDescent="0.15">
      <c r="A362" s="840" t="s">
        <v>523</v>
      </c>
      <c r="B362" s="841"/>
      <c r="C362" s="190">
        <f>SUM([9]B!C801,[9]B!C805,[9]B!C809,[9]B!C817,[9]B!C820)</f>
        <v>0</v>
      </c>
      <c r="D362" s="190">
        <f>SUM([9]B!D801,[9]B!D805,[9]B!D809,[9]B!D817,[9]B!D820)</f>
        <v>0</v>
      </c>
      <c r="E362" s="190">
        <f>SUM([9]B!E801,[9]B!E805,[9]B!E809,[9]B!E817,[9]B!E820)</f>
        <v>0</v>
      </c>
      <c r="F362" s="190">
        <f>SUM([9]B!F801,[9]B!F805,[9]B!F809,[9]B!F817,[9]B!F820)</f>
        <v>0</v>
      </c>
      <c r="G362" s="190">
        <f>SUM([9]B!G801,[9]B!G805,[9]B!G809,[9]B!G817,[9]B!G820)</f>
        <v>0</v>
      </c>
      <c r="H362" s="229">
        <f>SUM([9]B!AA801,[9]B!AA805,[9]B!AA809,[9]B!AA817,[9]B!AA820)</f>
        <v>0</v>
      </c>
      <c r="I362" s="229">
        <f>SUM([9]B!AB801,[9]B!AB805,[9]B!AB809,[9]B!AB817,[9]B!AB820)</f>
        <v>0</v>
      </c>
      <c r="J362" s="229">
        <f>SUM([9]B!AC801,[9]B!AC805,[9]B!AC809,[9]B!AC817,[9]B!AC820)</f>
        <v>0</v>
      </c>
      <c r="K362" s="229">
        <f>SUM([9]B!AD801,[9]B!AD805,[9]B!AD809,[9]B!AD817,[9]B!AD820)</f>
        <v>0</v>
      </c>
      <c r="L362" s="229">
        <f>SUM([9]B!AE801,[9]B!AE805,[9]B!AE809,[9]B!AE817,[9]B!AE820)</f>
        <v>0</v>
      </c>
      <c r="M362" s="229">
        <f>SUM([9]B!AF801,[9]B!AF805,[9]B!AF809,[9]B!AF817,[9]B!AF820)</f>
        <v>0</v>
      </c>
      <c r="N362" s="229">
        <f>SUM([9]B!AG801,[9]B!AG805,[9]B!AG809,[9]B!AG817,[9]B!AG820)</f>
        <v>0</v>
      </c>
      <c r="O362" s="229">
        <f>SUM([9]B!AH801,[9]B!AH805,[9]B!AH809,[9]B!AH817,[9]B!AH820)</f>
        <v>0</v>
      </c>
      <c r="P362" s="229">
        <f>SUM([9]B!AI801,[9]B!AI805,[9]B!AI809,[9]B!AI817,[9]B!AI820)</f>
        <v>2</v>
      </c>
      <c r="Q362" s="229">
        <f>SUM([9]B!AJ801,[9]B!AJ805,[9]B!AJ809,[9]B!AJ817,[9]B!AJ820)</f>
        <v>0</v>
      </c>
      <c r="R362" s="76"/>
      <c r="U362" s="250"/>
    </row>
    <row r="363" spans="1:22" ht="15" customHeight="1" x14ac:dyDescent="0.15">
      <c r="A363" s="309" t="s">
        <v>524</v>
      </c>
      <c r="B363" s="310"/>
      <c r="C363" s="311"/>
      <c r="D363" s="312"/>
      <c r="E363" s="313"/>
      <c r="F363" s="314"/>
      <c r="G363" s="315"/>
      <c r="H363" s="313"/>
      <c r="I363" s="316"/>
      <c r="J363" s="314"/>
      <c r="K363" s="313"/>
      <c r="L363" s="316"/>
      <c r="M363" s="314"/>
      <c r="N363" s="317"/>
      <c r="O363" s="313"/>
      <c r="P363" s="314"/>
      <c r="Q363" s="312"/>
      <c r="R363" s="246"/>
      <c r="U363" s="250"/>
    </row>
    <row r="364" spans="1:22" ht="15" customHeight="1" x14ac:dyDescent="0.15">
      <c r="A364" s="842" t="s">
        <v>525</v>
      </c>
      <c r="B364" s="843"/>
      <c r="C364" s="233">
        <f>[9]B!C828</f>
        <v>0</v>
      </c>
      <c r="D364" s="233">
        <f>[9]B!D828</f>
        <v>0</v>
      </c>
      <c r="E364" s="233">
        <f>[9]B!E828</f>
        <v>0</v>
      </c>
      <c r="F364" s="233">
        <f>[9]B!F828</f>
        <v>0</v>
      </c>
      <c r="G364" s="233">
        <f>[9]B!G828</f>
        <v>0</v>
      </c>
      <c r="H364" s="229">
        <f>[9]B!AA828</f>
        <v>0</v>
      </c>
      <c r="I364" s="229">
        <f>[9]B!AB828</f>
        <v>0</v>
      </c>
      <c r="J364" s="229">
        <f>[9]B!AC828</f>
        <v>0</v>
      </c>
      <c r="K364" s="229">
        <f>[9]B!AD828</f>
        <v>0</v>
      </c>
      <c r="L364" s="229">
        <f>[9]B!AE828</f>
        <v>0</v>
      </c>
      <c r="M364" s="229">
        <f>[9]B!AF828</f>
        <v>0</v>
      </c>
      <c r="N364" s="229">
        <f>[9]B!AG828</f>
        <v>0</v>
      </c>
      <c r="O364" s="229">
        <f>[9]B!AH828</f>
        <v>0</v>
      </c>
      <c r="P364" s="229">
        <f>[9]B!AI828</f>
        <v>3</v>
      </c>
      <c r="Q364" s="229">
        <f>[9]B!AJ828</f>
        <v>0</v>
      </c>
      <c r="R364" s="246"/>
      <c r="U364" s="250"/>
    </row>
    <row r="365" spans="1:22" ht="15" customHeight="1" x14ac:dyDescent="0.15">
      <c r="A365" s="318" t="s">
        <v>526</v>
      </c>
      <c r="B365" s="319"/>
      <c r="C365" s="311"/>
      <c r="D365" s="312"/>
      <c r="E365" s="313"/>
      <c r="F365" s="314"/>
      <c r="G365" s="315"/>
      <c r="H365" s="313"/>
      <c r="I365" s="316"/>
      <c r="J365" s="314"/>
      <c r="K365" s="313"/>
      <c r="L365" s="316"/>
      <c r="M365" s="314"/>
      <c r="N365" s="317"/>
      <c r="O365" s="313"/>
      <c r="P365" s="314"/>
      <c r="Q365" s="312"/>
      <c r="R365" s="246"/>
      <c r="U365" s="250"/>
    </row>
    <row r="366" spans="1:22" ht="15" customHeight="1" x14ac:dyDescent="0.15">
      <c r="A366" s="790" t="s">
        <v>527</v>
      </c>
      <c r="B366" s="839"/>
      <c r="C366" s="320">
        <f>[9]B!C833</f>
        <v>0</v>
      </c>
      <c r="D366" s="320">
        <f>[9]B!D833</f>
        <v>0</v>
      </c>
      <c r="E366" s="320">
        <f>[9]B!E833</f>
        <v>0</v>
      </c>
      <c r="F366" s="320">
        <f>[9]B!F833</f>
        <v>0</v>
      </c>
      <c r="G366" s="320">
        <f>[9]B!G833</f>
        <v>0</v>
      </c>
      <c r="H366" s="229">
        <f>[9]B!AA833</f>
        <v>0</v>
      </c>
      <c r="I366" s="229">
        <f>[9]B!AB833</f>
        <v>0</v>
      </c>
      <c r="J366" s="229">
        <f>[9]B!AC833</f>
        <v>0</v>
      </c>
      <c r="K366" s="229">
        <f>[9]B!AD833</f>
        <v>0</v>
      </c>
      <c r="L366" s="229">
        <f>[9]B!AE833</f>
        <v>0</v>
      </c>
      <c r="M366" s="229">
        <f>[9]B!AF833</f>
        <v>0</v>
      </c>
      <c r="N366" s="229">
        <f>[9]B!AG833</f>
        <v>0</v>
      </c>
      <c r="O366" s="229">
        <f>[9]B!AH833</f>
        <v>0</v>
      </c>
      <c r="P366" s="229">
        <f>[9]B!AI833</f>
        <v>0</v>
      </c>
      <c r="Q366" s="229">
        <f>[9]B!AJ833</f>
        <v>0</v>
      </c>
      <c r="R366" s="246"/>
      <c r="U366" s="250"/>
    </row>
    <row r="367" spans="1:22" ht="15" customHeight="1" x14ac:dyDescent="0.15">
      <c r="A367" s="831" t="s">
        <v>528</v>
      </c>
      <c r="B367" s="832"/>
      <c r="C367" s="321">
        <f>[9]B!C851</f>
        <v>0</v>
      </c>
      <c r="D367" s="321">
        <f>[9]B!D851</f>
        <v>0</v>
      </c>
      <c r="E367" s="321">
        <f>[9]B!E851</f>
        <v>0</v>
      </c>
      <c r="F367" s="321">
        <f>[9]B!F851</f>
        <v>0</v>
      </c>
      <c r="G367" s="321">
        <f>[9]B!G851</f>
        <v>0</v>
      </c>
      <c r="H367" s="229">
        <f>[9]B!AA851</f>
        <v>0</v>
      </c>
      <c r="I367" s="229">
        <f>[9]B!AB851</f>
        <v>0</v>
      </c>
      <c r="J367" s="229">
        <f>[9]B!AC851</f>
        <v>0</v>
      </c>
      <c r="K367" s="229">
        <f>[9]B!AD851</f>
        <v>0</v>
      </c>
      <c r="L367" s="229">
        <f>[9]B!AE851</f>
        <v>0</v>
      </c>
      <c r="M367" s="229">
        <f>[9]B!AF851</f>
        <v>0</v>
      </c>
      <c r="N367" s="229">
        <f>[9]B!AG851</f>
        <v>0</v>
      </c>
      <c r="O367" s="229">
        <f>[9]B!AH851</f>
        <v>0</v>
      </c>
      <c r="P367" s="229">
        <f>[9]B!AI851</f>
        <v>0</v>
      </c>
      <c r="Q367" s="229">
        <f>[9]B!AJ851</f>
        <v>0</v>
      </c>
      <c r="R367" s="246"/>
      <c r="U367" s="250"/>
    </row>
    <row r="368" spans="1:22" ht="15" customHeight="1" x14ac:dyDescent="0.15">
      <c r="A368" s="831" t="s">
        <v>529</v>
      </c>
      <c r="B368" s="832"/>
      <c r="C368" s="321">
        <f>[9]B!C869</f>
        <v>0</v>
      </c>
      <c r="D368" s="321">
        <f>[9]B!D869</f>
        <v>0</v>
      </c>
      <c r="E368" s="321">
        <f>[9]B!E869</f>
        <v>0</v>
      </c>
      <c r="F368" s="321">
        <f>[9]B!F869</f>
        <v>0</v>
      </c>
      <c r="G368" s="321">
        <f>[9]B!G869</f>
        <v>0</v>
      </c>
      <c r="H368" s="229">
        <f>[9]B!AA869</f>
        <v>0</v>
      </c>
      <c r="I368" s="229">
        <f>[9]B!AB869</f>
        <v>0</v>
      </c>
      <c r="J368" s="229">
        <f>[9]B!AC869</f>
        <v>0</v>
      </c>
      <c r="K368" s="229">
        <f>[9]B!AD869</f>
        <v>0</v>
      </c>
      <c r="L368" s="229">
        <f>[9]B!AE869</f>
        <v>0</v>
      </c>
      <c r="M368" s="229">
        <f>[9]B!AF869</f>
        <v>0</v>
      </c>
      <c r="N368" s="229">
        <f>[9]B!AG869</f>
        <v>0</v>
      </c>
      <c r="O368" s="229">
        <f>[9]B!AH869</f>
        <v>0</v>
      </c>
      <c r="P368" s="229">
        <f>[9]B!AI869</f>
        <v>0</v>
      </c>
      <c r="Q368" s="229">
        <f>[9]B!AJ869</f>
        <v>0</v>
      </c>
      <c r="R368" s="246"/>
      <c r="U368" s="250"/>
    </row>
    <row r="369" spans="1:24" ht="15" customHeight="1" x14ac:dyDescent="0.15">
      <c r="A369" s="833" t="s">
        <v>530</v>
      </c>
      <c r="B369" s="834"/>
      <c r="C369" s="322">
        <f>SUM(C361+C362+C364+C366+C367+C368)</f>
        <v>0</v>
      </c>
      <c r="D369" s="322">
        <f t="shared" ref="D369:Q369" si="5">SUM(D361+D362+D364+D366+D367+D368)</f>
        <v>0</v>
      </c>
      <c r="E369" s="322">
        <f t="shared" si="5"/>
        <v>0</v>
      </c>
      <c r="F369" s="322">
        <f t="shared" si="5"/>
        <v>0</v>
      </c>
      <c r="G369" s="322">
        <f t="shared" si="5"/>
        <v>0</v>
      </c>
      <c r="H369" s="322">
        <f t="shared" si="5"/>
        <v>0</v>
      </c>
      <c r="I369" s="322">
        <f t="shared" si="5"/>
        <v>0</v>
      </c>
      <c r="J369" s="322">
        <f t="shared" si="5"/>
        <v>0</v>
      </c>
      <c r="K369" s="322">
        <f t="shared" si="5"/>
        <v>0</v>
      </c>
      <c r="L369" s="322">
        <f t="shared" si="5"/>
        <v>0</v>
      </c>
      <c r="M369" s="322">
        <f t="shared" si="5"/>
        <v>0</v>
      </c>
      <c r="N369" s="322">
        <f t="shared" si="5"/>
        <v>0</v>
      </c>
      <c r="O369" s="322">
        <f t="shared" si="5"/>
        <v>0</v>
      </c>
      <c r="P369" s="322">
        <f t="shared" si="5"/>
        <v>38</v>
      </c>
      <c r="Q369" s="322">
        <f t="shared" si="5"/>
        <v>0</v>
      </c>
      <c r="R369" s="246"/>
      <c r="U369" s="250"/>
    </row>
    <row r="370" spans="1:24" s="328" customFormat="1" ht="24.95" customHeight="1" x14ac:dyDescent="0.15">
      <c r="A370" s="323" t="s">
        <v>531</v>
      </c>
      <c r="B370" s="324"/>
      <c r="C370" s="324"/>
      <c r="D370" s="325"/>
      <c r="E370" s="325"/>
      <c r="F370" s="325"/>
      <c r="G370" s="325"/>
      <c r="H370" s="325"/>
      <c r="I370" s="325"/>
      <c r="J370" s="325"/>
      <c r="K370" s="325"/>
      <c r="L370" s="325"/>
      <c r="M370" s="325"/>
      <c r="N370" s="325"/>
      <c r="O370" s="326"/>
      <c r="P370" s="326"/>
      <c r="Q370" s="326"/>
      <c r="R370" s="326"/>
      <c r="S370" s="327"/>
      <c r="X370" s="5"/>
    </row>
    <row r="371" spans="1:24" ht="24" customHeight="1" x14ac:dyDescent="0.15">
      <c r="A371" s="750" t="s">
        <v>532</v>
      </c>
      <c r="B371" s="835"/>
      <c r="C371" s="692" t="s">
        <v>0</v>
      </c>
      <c r="D371" s="836" t="s">
        <v>519</v>
      </c>
      <c r="E371" s="836"/>
      <c r="F371" s="836"/>
      <c r="G371" s="836"/>
      <c r="H371" s="837" t="s">
        <v>498</v>
      </c>
      <c r="I371" s="837"/>
      <c r="J371" s="838"/>
      <c r="K371" s="784" t="s">
        <v>499</v>
      </c>
      <c r="L371" s="784"/>
      <c r="M371" s="784"/>
      <c r="N371" s="785" t="s">
        <v>500</v>
      </c>
      <c r="O371" s="788" t="s">
        <v>501</v>
      </c>
      <c r="P371" s="789"/>
      <c r="Q371" s="751" t="s">
        <v>502</v>
      </c>
      <c r="S371" s="236"/>
    </row>
    <row r="372" spans="1:24" ht="18" customHeight="1" x14ac:dyDescent="0.15">
      <c r="A372" s="750"/>
      <c r="B372" s="835"/>
      <c r="C372" s="693"/>
      <c r="D372" s="754" t="s">
        <v>492</v>
      </c>
      <c r="E372" s="827" t="s">
        <v>504</v>
      </c>
      <c r="F372" s="828"/>
      <c r="G372" s="829" t="s">
        <v>533</v>
      </c>
      <c r="H372" s="759" t="s">
        <v>506</v>
      </c>
      <c r="I372" s="761" t="s">
        <v>507</v>
      </c>
      <c r="J372" s="773" t="s">
        <v>508</v>
      </c>
      <c r="K372" s="775" t="s">
        <v>509</v>
      </c>
      <c r="L372" s="776" t="s">
        <v>510</v>
      </c>
      <c r="M372" s="777" t="s">
        <v>511</v>
      </c>
      <c r="N372" s="786"/>
      <c r="O372" s="778" t="s">
        <v>512</v>
      </c>
      <c r="P372" s="779" t="s">
        <v>513</v>
      </c>
      <c r="Q372" s="752"/>
    </row>
    <row r="373" spans="1:24" ht="18" customHeight="1" x14ac:dyDescent="0.15">
      <c r="A373" s="750"/>
      <c r="B373" s="835"/>
      <c r="C373" s="770"/>
      <c r="D373" s="755"/>
      <c r="E373" s="237" t="s">
        <v>514</v>
      </c>
      <c r="F373" s="238" t="s">
        <v>515</v>
      </c>
      <c r="G373" s="830"/>
      <c r="H373" s="760"/>
      <c r="I373" s="762"/>
      <c r="J373" s="774"/>
      <c r="K373" s="775"/>
      <c r="L373" s="776"/>
      <c r="M373" s="777"/>
      <c r="N373" s="787"/>
      <c r="O373" s="778"/>
      <c r="P373" s="779"/>
      <c r="Q373" s="753"/>
    </row>
    <row r="374" spans="1:24" ht="15" customHeight="1" x14ac:dyDescent="0.15">
      <c r="A374" s="329">
        <v>1901023</v>
      </c>
      <c r="B374" s="330" t="s">
        <v>456</v>
      </c>
      <c r="C374" s="331">
        <f>[9]B!C2101</f>
        <v>0</v>
      </c>
      <c r="D374" s="332">
        <f>[9]B!D2101</f>
        <v>0</v>
      </c>
      <c r="E374" s="332">
        <f>[9]B!E2101</f>
        <v>0</v>
      </c>
      <c r="F374" s="332">
        <f>[9]B!F2101</f>
        <v>0</v>
      </c>
      <c r="G374" s="332">
        <f>[9]B!G2101</f>
        <v>0</v>
      </c>
      <c r="H374" s="332">
        <f>[9]B!AA2101</f>
        <v>0</v>
      </c>
      <c r="I374" s="332">
        <f>[9]B!AB2101</f>
        <v>0</v>
      </c>
      <c r="J374" s="332">
        <f>[9]B!AC2101</f>
        <v>0</v>
      </c>
      <c r="K374" s="332">
        <f>[9]B!AD2101</f>
        <v>0</v>
      </c>
      <c r="L374" s="332">
        <f>[9]B!AE2101</f>
        <v>0</v>
      </c>
      <c r="M374" s="332">
        <f>[9]B!AF2101</f>
        <v>0</v>
      </c>
      <c r="N374" s="332">
        <f>[9]B!AG2101</f>
        <v>0</v>
      </c>
      <c r="O374" s="332">
        <f>[9]B!AH2101</f>
        <v>0</v>
      </c>
      <c r="P374" s="332">
        <f>[9]B!AI2101</f>
        <v>0</v>
      </c>
      <c r="Q374" s="332">
        <f>[9]B!AJ2101</f>
        <v>0</v>
      </c>
      <c r="R374" s="246"/>
    </row>
    <row r="375" spans="1:24" ht="15" customHeight="1" x14ac:dyDescent="0.15">
      <c r="A375" s="333">
        <v>1901024</v>
      </c>
      <c r="B375" s="334" t="s">
        <v>457</v>
      </c>
      <c r="C375" s="332">
        <f>[9]B!C2102</f>
        <v>0</v>
      </c>
      <c r="D375" s="332">
        <f>[9]B!D2102</f>
        <v>0</v>
      </c>
      <c r="E375" s="332">
        <f>[9]B!E2102</f>
        <v>0</v>
      </c>
      <c r="F375" s="332">
        <f>[9]B!F2102</f>
        <v>0</v>
      </c>
      <c r="G375" s="332">
        <f>[9]B!G2102</f>
        <v>0</v>
      </c>
      <c r="H375" s="332">
        <f>[9]B!AA2102</f>
        <v>0</v>
      </c>
      <c r="I375" s="332">
        <f>[9]B!AB2102</f>
        <v>0</v>
      </c>
      <c r="J375" s="332">
        <f>[9]B!AC2102</f>
        <v>0</v>
      </c>
      <c r="K375" s="332">
        <f>[9]B!AD2102</f>
        <v>0</v>
      </c>
      <c r="L375" s="332">
        <f>[9]B!AE2102</f>
        <v>0</v>
      </c>
      <c r="M375" s="332">
        <f>[9]B!AF2102</f>
        <v>0</v>
      </c>
      <c r="N375" s="332">
        <f>[9]B!AG2102</f>
        <v>0</v>
      </c>
      <c r="O375" s="332">
        <f>[9]B!AH2102</f>
        <v>0</v>
      </c>
      <c r="P375" s="332">
        <f>[9]B!AI2102</f>
        <v>0</v>
      </c>
      <c r="Q375" s="332">
        <f>[9]B!AJ2102</f>
        <v>0</v>
      </c>
      <c r="R375" s="246"/>
    </row>
    <row r="376" spans="1:24" ht="15" customHeight="1" x14ac:dyDescent="0.15">
      <c r="A376" s="333">
        <v>1901025</v>
      </c>
      <c r="B376" s="334" t="s">
        <v>534</v>
      </c>
      <c r="C376" s="332">
        <f>[9]B!C2103</f>
        <v>0</v>
      </c>
      <c r="D376" s="332">
        <f>[9]B!D2103</f>
        <v>0</v>
      </c>
      <c r="E376" s="332">
        <f>[9]B!E2103</f>
        <v>0</v>
      </c>
      <c r="F376" s="332">
        <f>[9]B!F2103</f>
        <v>0</v>
      </c>
      <c r="G376" s="332">
        <f>[9]B!G2103</f>
        <v>0</v>
      </c>
      <c r="H376" s="332">
        <f>[9]B!AA2103</f>
        <v>0</v>
      </c>
      <c r="I376" s="332">
        <f>[9]B!AB2103</f>
        <v>0</v>
      </c>
      <c r="J376" s="332">
        <f>[9]B!AC2103</f>
        <v>0</v>
      </c>
      <c r="K376" s="332">
        <f>[9]B!AD2103</f>
        <v>0</v>
      </c>
      <c r="L376" s="332">
        <f>[9]B!AE2103</f>
        <v>0</v>
      </c>
      <c r="M376" s="332">
        <f>[9]B!AF2103</f>
        <v>0</v>
      </c>
      <c r="N376" s="332">
        <f>[9]B!AG2103</f>
        <v>0</v>
      </c>
      <c r="O376" s="332">
        <f>[9]B!AH2103</f>
        <v>0</v>
      </c>
      <c r="P376" s="332">
        <f>[9]B!AI2103</f>
        <v>0</v>
      </c>
      <c r="Q376" s="332">
        <f>[9]B!AJ2103</f>
        <v>0</v>
      </c>
      <c r="R376" s="246"/>
    </row>
    <row r="377" spans="1:24" ht="15" customHeight="1" x14ac:dyDescent="0.15">
      <c r="A377" s="333">
        <v>1901026</v>
      </c>
      <c r="B377" s="334" t="s">
        <v>461</v>
      </c>
      <c r="C377" s="332">
        <f>[9]B!C2104</f>
        <v>0</v>
      </c>
      <c r="D377" s="332">
        <f>[9]B!D2104</f>
        <v>0</v>
      </c>
      <c r="E377" s="332">
        <f>[9]B!E2104</f>
        <v>0</v>
      </c>
      <c r="F377" s="332">
        <f>[9]B!F2104</f>
        <v>0</v>
      </c>
      <c r="G377" s="332">
        <f>[9]B!G2104</f>
        <v>0</v>
      </c>
      <c r="H377" s="332">
        <f>[9]B!AA2104</f>
        <v>0</v>
      </c>
      <c r="I377" s="332">
        <f>[9]B!AB2104</f>
        <v>0</v>
      </c>
      <c r="J377" s="332">
        <f>[9]B!AC2104</f>
        <v>0</v>
      </c>
      <c r="K377" s="332">
        <f>[9]B!AD2104</f>
        <v>0</v>
      </c>
      <c r="L377" s="332">
        <f>[9]B!AE2104</f>
        <v>0</v>
      </c>
      <c r="M377" s="332">
        <f>[9]B!AF2104</f>
        <v>0</v>
      </c>
      <c r="N377" s="332">
        <f>[9]B!AG2104</f>
        <v>0</v>
      </c>
      <c r="O377" s="332">
        <f>[9]B!AH2104</f>
        <v>0</v>
      </c>
      <c r="P377" s="332">
        <f>[9]B!AI2104</f>
        <v>0</v>
      </c>
      <c r="Q377" s="332">
        <f>[9]B!AJ2104</f>
        <v>0</v>
      </c>
      <c r="R377" s="246"/>
    </row>
    <row r="378" spans="1:24" ht="15" customHeight="1" x14ac:dyDescent="0.15">
      <c r="A378" s="333">
        <v>1901126</v>
      </c>
      <c r="B378" s="334" t="s">
        <v>462</v>
      </c>
      <c r="C378" s="332">
        <f>[9]B!C2105</f>
        <v>0</v>
      </c>
      <c r="D378" s="332">
        <f>[9]B!D2105</f>
        <v>0</v>
      </c>
      <c r="E378" s="332">
        <f>[9]B!E2105</f>
        <v>0</v>
      </c>
      <c r="F378" s="332">
        <f>[9]B!F2105</f>
        <v>0</v>
      </c>
      <c r="G378" s="332">
        <f>[9]B!G2105</f>
        <v>0</v>
      </c>
      <c r="H378" s="332">
        <f>[9]B!AA2105</f>
        <v>0</v>
      </c>
      <c r="I378" s="332">
        <f>[9]B!AB2105</f>
        <v>0</v>
      </c>
      <c r="J378" s="332">
        <f>[9]B!AC2105</f>
        <v>0</v>
      </c>
      <c r="K378" s="332">
        <f>[9]B!AD2105</f>
        <v>0</v>
      </c>
      <c r="L378" s="332">
        <f>[9]B!AE2105</f>
        <v>0</v>
      </c>
      <c r="M378" s="332">
        <f>[9]B!AF2105</f>
        <v>0</v>
      </c>
      <c r="N378" s="332">
        <f>[9]B!AG2105</f>
        <v>0</v>
      </c>
      <c r="O378" s="332">
        <f>[9]B!AH2105</f>
        <v>0</v>
      </c>
      <c r="P378" s="332">
        <f>[9]B!AI2105</f>
        <v>0</v>
      </c>
      <c r="Q378" s="332">
        <f>[9]B!AJ2105</f>
        <v>0</v>
      </c>
      <c r="R378" s="246"/>
    </row>
    <row r="379" spans="1:24" ht="15" customHeight="1" x14ac:dyDescent="0.15">
      <c r="A379" s="333">
        <v>1901027</v>
      </c>
      <c r="B379" s="334" t="s">
        <v>535</v>
      </c>
      <c r="C379" s="332">
        <f>[9]B!C2106</f>
        <v>0</v>
      </c>
      <c r="D379" s="332">
        <f>[9]B!D2106</f>
        <v>0</v>
      </c>
      <c r="E379" s="332">
        <f>[9]B!E2106</f>
        <v>0</v>
      </c>
      <c r="F379" s="332">
        <f>[9]B!F2106</f>
        <v>0</v>
      </c>
      <c r="G379" s="332">
        <f>[9]B!G2106</f>
        <v>0</v>
      </c>
      <c r="H379" s="332">
        <f>[9]B!AA2106</f>
        <v>0</v>
      </c>
      <c r="I379" s="332">
        <f>[9]B!AB2106</f>
        <v>0</v>
      </c>
      <c r="J379" s="332">
        <f>[9]B!AC2106</f>
        <v>0</v>
      </c>
      <c r="K379" s="332">
        <f>[9]B!AD2106</f>
        <v>0</v>
      </c>
      <c r="L379" s="332">
        <f>[9]B!AE2106</f>
        <v>0</v>
      </c>
      <c r="M379" s="332">
        <f>[9]B!AF2106</f>
        <v>0</v>
      </c>
      <c r="N379" s="332">
        <f>[9]B!AG2106</f>
        <v>0</v>
      </c>
      <c r="O379" s="332">
        <f>[9]B!AH2106</f>
        <v>0</v>
      </c>
      <c r="P379" s="332">
        <f>[9]B!AI2106</f>
        <v>0</v>
      </c>
      <c r="Q379" s="332">
        <f>[9]B!AJ2106</f>
        <v>0</v>
      </c>
      <c r="R379" s="246"/>
    </row>
    <row r="380" spans="1:24" ht="15" customHeight="1" x14ac:dyDescent="0.15">
      <c r="A380" s="333">
        <v>1901028</v>
      </c>
      <c r="B380" s="334" t="s">
        <v>466</v>
      </c>
      <c r="C380" s="332">
        <f>[9]B!C2107</f>
        <v>0</v>
      </c>
      <c r="D380" s="332">
        <f>[9]B!D2107</f>
        <v>0</v>
      </c>
      <c r="E380" s="332">
        <f>[9]B!E2107</f>
        <v>0</v>
      </c>
      <c r="F380" s="332">
        <f>[9]B!F2107</f>
        <v>0</v>
      </c>
      <c r="G380" s="332">
        <f>[9]B!G2107</f>
        <v>0</v>
      </c>
      <c r="H380" s="332">
        <f>[9]B!AA2107</f>
        <v>0</v>
      </c>
      <c r="I380" s="332">
        <f>[9]B!AB2107</f>
        <v>0</v>
      </c>
      <c r="J380" s="332">
        <f>[9]B!AC2107</f>
        <v>0</v>
      </c>
      <c r="K380" s="332">
        <f>[9]B!AD2107</f>
        <v>0</v>
      </c>
      <c r="L380" s="332">
        <f>[9]B!AE2107</f>
        <v>0</v>
      </c>
      <c r="M380" s="332">
        <f>[9]B!AF2107</f>
        <v>0</v>
      </c>
      <c r="N380" s="332">
        <f>[9]B!AG2107</f>
        <v>0</v>
      </c>
      <c r="O380" s="332">
        <f>[9]B!AH2107</f>
        <v>0</v>
      </c>
      <c r="P380" s="332">
        <f>[9]B!AI2107</f>
        <v>0</v>
      </c>
      <c r="Q380" s="332">
        <f>[9]B!AJ2107</f>
        <v>0</v>
      </c>
      <c r="R380" s="246"/>
    </row>
    <row r="381" spans="1:24" ht="15" customHeight="1" x14ac:dyDescent="0.15">
      <c r="A381" s="335">
        <v>1901029</v>
      </c>
      <c r="B381" s="336" t="s">
        <v>467</v>
      </c>
      <c r="C381" s="337">
        <f>[9]B!C2108</f>
        <v>0</v>
      </c>
      <c r="D381" s="332">
        <f>[9]B!D2108</f>
        <v>0</v>
      </c>
      <c r="E381" s="332">
        <f>[9]B!E2108</f>
        <v>0</v>
      </c>
      <c r="F381" s="332">
        <f>[9]B!F2108</f>
        <v>0</v>
      </c>
      <c r="G381" s="332">
        <f>[9]B!G2108</f>
        <v>0</v>
      </c>
      <c r="H381" s="332">
        <f>[9]B!AA2108</f>
        <v>0</v>
      </c>
      <c r="I381" s="332">
        <f>[9]B!AB2108</f>
        <v>0</v>
      </c>
      <c r="J381" s="332">
        <f>[9]B!AC2108</f>
        <v>0</v>
      </c>
      <c r="K381" s="332">
        <f>[9]B!AD2108</f>
        <v>0</v>
      </c>
      <c r="L381" s="332">
        <f>[9]B!AE2108</f>
        <v>0</v>
      </c>
      <c r="M381" s="332">
        <f>[9]B!AF2108</f>
        <v>0</v>
      </c>
      <c r="N381" s="332">
        <f>[9]B!AG2108</f>
        <v>0</v>
      </c>
      <c r="O381" s="332">
        <f>[9]B!AH2108</f>
        <v>0</v>
      </c>
      <c r="P381" s="332">
        <f>[9]B!AI2108</f>
        <v>0</v>
      </c>
      <c r="Q381" s="332">
        <f>[9]B!AJ2108</f>
        <v>0</v>
      </c>
      <c r="R381" s="246"/>
    </row>
    <row r="382" spans="1:24" s="341" customFormat="1" ht="15" customHeight="1" x14ac:dyDescent="0.15">
      <c r="A382" s="816" t="s">
        <v>0</v>
      </c>
      <c r="B382" s="817"/>
      <c r="C382" s="338">
        <f>SUM(C374:C381)</f>
        <v>0</v>
      </c>
      <c r="D382" s="339">
        <f>SUM(D374:D381)</f>
        <v>0</v>
      </c>
      <c r="E382" s="340">
        <f t="shared" ref="E382:Q382" si="6">SUM(E374:E381)</f>
        <v>0</v>
      </c>
      <c r="F382" s="340">
        <f t="shared" si="6"/>
        <v>0</v>
      </c>
      <c r="G382" s="340">
        <f t="shared" si="6"/>
        <v>0</v>
      </c>
      <c r="H382" s="340">
        <f t="shared" si="6"/>
        <v>0</v>
      </c>
      <c r="I382" s="340">
        <f t="shared" si="6"/>
        <v>0</v>
      </c>
      <c r="J382" s="340">
        <f t="shared" si="6"/>
        <v>0</v>
      </c>
      <c r="K382" s="340">
        <f t="shared" si="6"/>
        <v>0</v>
      </c>
      <c r="L382" s="340">
        <f t="shared" si="6"/>
        <v>0</v>
      </c>
      <c r="M382" s="340">
        <f t="shared" si="6"/>
        <v>0</v>
      </c>
      <c r="N382" s="340">
        <f t="shared" si="6"/>
        <v>0</v>
      </c>
      <c r="O382" s="340">
        <f t="shared" si="6"/>
        <v>0</v>
      </c>
      <c r="P382" s="322">
        <f t="shared" si="6"/>
        <v>0</v>
      </c>
      <c r="Q382" s="322">
        <f t="shared" si="6"/>
        <v>0</v>
      </c>
      <c r="R382" s="246"/>
    </row>
    <row r="383" spans="1:24" ht="24.95" customHeight="1" x14ac:dyDescent="0.15">
      <c r="A383" s="818" t="s">
        <v>536</v>
      </c>
      <c r="B383" s="818"/>
      <c r="C383" s="342"/>
      <c r="D383" s="343"/>
      <c r="E383" s="343"/>
      <c r="F383" s="343"/>
      <c r="G383" s="343"/>
      <c r="H383" s="343"/>
      <c r="I383" s="343"/>
      <c r="J383" s="343"/>
      <c r="K383" s="343"/>
      <c r="L383" s="343"/>
      <c r="M383" s="343"/>
      <c r="N383" s="344"/>
      <c r="O383" s="345"/>
      <c r="P383" s="345"/>
    </row>
    <row r="384" spans="1:24" ht="15" customHeight="1" x14ac:dyDescent="0.15">
      <c r="A384" s="797" t="s">
        <v>537</v>
      </c>
      <c r="B384" s="798"/>
      <c r="C384" s="821" t="s">
        <v>7</v>
      </c>
      <c r="D384" s="763" t="s">
        <v>503</v>
      </c>
      <c r="E384" s="825" t="s">
        <v>538</v>
      </c>
      <c r="F384" s="825"/>
      <c r="G384" s="825"/>
      <c r="H384" s="825"/>
      <c r="I384" s="825"/>
      <c r="J384" s="826"/>
      <c r="K384" s="801" t="s">
        <v>539</v>
      </c>
      <c r="L384" s="804" t="s">
        <v>499</v>
      </c>
      <c r="M384" s="805"/>
      <c r="N384" s="806"/>
      <c r="O384" s="785" t="s">
        <v>500</v>
      </c>
      <c r="P384" s="810" t="s">
        <v>501</v>
      </c>
      <c r="Q384" s="811"/>
      <c r="R384" s="751" t="s">
        <v>502</v>
      </c>
    </row>
    <row r="385" spans="1:18" ht="15" customHeight="1" x14ac:dyDescent="0.15">
      <c r="A385" s="819"/>
      <c r="B385" s="820"/>
      <c r="C385" s="822"/>
      <c r="D385" s="824"/>
      <c r="E385" s="814" t="s">
        <v>540</v>
      </c>
      <c r="F385" s="815"/>
      <c r="G385" s="815"/>
      <c r="H385" s="815" t="s">
        <v>541</v>
      </c>
      <c r="I385" s="815"/>
      <c r="J385" s="815"/>
      <c r="K385" s="802"/>
      <c r="L385" s="807"/>
      <c r="M385" s="808"/>
      <c r="N385" s="809"/>
      <c r="O385" s="786"/>
      <c r="P385" s="812"/>
      <c r="Q385" s="813"/>
      <c r="R385" s="752"/>
    </row>
    <row r="386" spans="1:18" ht="45" customHeight="1" x14ac:dyDescent="0.15">
      <c r="A386" s="799"/>
      <c r="B386" s="800"/>
      <c r="C386" s="823"/>
      <c r="D386" s="764"/>
      <c r="E386" s="346" t="s">
        <v>514</v>
      </c>
      <c r="F386" s="347" t="s">
        <v>515</v>
      </c>
      <c r="G386" s="566" t="s">
        <v>533</v>
      </c>
      <c r="H386" s="346" t="s">
        <v>514</v>
      </c>
      <c r="I386" s="347" t="s">
        <v>515</v>
      </c>
      <c r="J386" s="566" t="s">
        <v>533</v>
      </c>
      <c r="K386" s="803"/>
      <c r="L386" s="349" t="s">
        <v>509</v>
      </c>
      <c r="M386" s="350" t="s">
        <v>510</v>
      </c>
      <c r="N386" s="351" t="s">
        <v>511</v>
      </c>
      <c r="O386" s="787"/>
      <c r="P386" s="352" t="s">
        <v>512</v>
      </c>
      <c r="Q386" s="353" t="s">
        <v>513</v>
      </c>
      <c r="R386" s="753"/>
    </row>
    <row r="387" spans="1:18" ht="15" customHeight="1" x14ac:dyDescent="0.15">
      <c r="A387" s="354" t="s">
        <v>542</v>
      </c>
      <c r="B387" s="355" t="s">
        <v>543</v>
      </c>
      <c r="C387" s="332">
        <f>[9]B!C1125</f>
        <v>1</v>
      </c>
      <c r="D387" s="332">
        <f>[9]B!H1125</f>
        <v>1</v>
      </c>
      <c r="E387" s="332">
        <f>[9]B!I1125</f>
        <v>0</v>
      </c>
      <c r="F387" s="332">
        <f>[9]B!J1125</f>
        <v>1</v>
      </c>
      <c r="G387" s="332">
        <f>[9]B!K1125</f>
        <v>0</v>
      </c>
      <c r="H387" s="332">
        <f>[9]B!L1125</f>
        <v>0</v>
      </c>
      <c r="I387" s="332">
        <f>[9]B!M1125</f>
        <v>0</v>
      </c>
      <c r="J387" s="332">
        <f>[9]B!N1125</f>
        <v>0</v>
      </c>
      <c r="K387" s="356"/>
      <c r="L387" s="332">
        <f>[9]B!AD1125</f>
        <v>0</v>
      </c>
      <c r="M387" s="332">
        <f>[9]B!AE1125</f>
        <v>0</v>
      </c>
      <c r="N387" s="332">
        <f>[9]B!AF1125</f>
        <v>0</v>
      </c>
      <c r="O387" s="332">
        <f>[9]B!AG1125</f>
        <v>0</v>
      </c>
      <c r="P387" s="332">
        <f>[9]B!AH1125</f>
        <v>0</v>
      </c>
      <c r="Q387" s="332">
        <f>[9]B!AI1125</f>
        <v>0</v>
      </c>
      <c r="R387" s="332">
        <f>[9]B!AJ1125</f>
        <v>1</v>
      </c>
    </row>
    <row r="388" spans="1:18" ht="15" customHeight="1" x14ac:dyDescent="0.15">
      <c r="A388" s="357" t="s">
        <v>544</v>
      </c>
      <c r="B388" s="358" t="s">
        <v>545</v>
      </c>
      <c r="C388" s="332">
        <f>[9]B!C1262</f>
        <v>108</v>
      </c>
      <c r="D388" s="332">
        <f>[9]B!H1262</f>
        <v>106</v>
      </c>
      <c r="E388" s="332">
        <f>[9]B!I1262</f>
        <v>101</v>
      </c>
      <c r="F388" s="332">
        <f>[9]B!J1262</f>
        <v>5</v>
      </c>
      <c r="G388" s="332">
        <f>[9]B!K1262</f>
        <v>0</v>
      </c>
      <c r="H388" s="332">
        <f>[9]B!L1262</f>
        <v>2</v>
      </c>
      <c r="I388" s="332">
        <f>[9]B!M1262</f>
        <v>0</v>
      </c>
      <c r="J388" s="332">
        <f>[9]B!N1262</f>
        <v>0</v>
      </c>
      <c r="K388" s="332">
        <v>39</v>
      </c>
      <c r="L388" s="332">
        <f>[9]B!AD1262</f>
        <v>4</v>
      </c>
      <c r="M388" s="332">
        <f>[9]B!AE1262</f>
        <v>30</v>
      </c>
      <c r="N388" s="332">
        <f>[9]B!AF1262</f>
        <v>0</v>
      </c>
      <c r="O388" s="332">
        <f>[9]B!AG1262</f>
        <v>0</v>
      </c>
      <c r="P388" s="332">
        <f>[9]B!AH1262</f>
        <v>0</v>
      </c>
      <c r="Q388" s="332">
        <f>[9]B!AI1262</f>
        <v>0</v>
      </c>
      <c r="R388" s="332">
        <f>[9]B!AJ1262</f>
        <v>0</v>
      </c>
    </row>
    <row r="389" spans="1:18" ht="15" customHeight="1" x14ac:dyDescent="0.15">
      <c r="A389" s="357" t="s">
        <v>112</v>
      </c>
      <c r="B389" s="358" t="s">
        <v>546</v>
      </c>
      <c r="C389" s="332">
        <f>[9]B!C1404</f>
        <v>50</v>
      </c>
      <c r="D389" s="332">
        <f>[9]B!H1404</f>
        <v>40</v>
      </c>
      <c r="E389" s="332">
        <f>[9]B!I1404</f>
        <v>25</v>
      </c>
      <c r="F389" s="332">
        <f>[9]B!J1404</f>
        <v>15</v>
      </c>
      <c r="G389" s="332">
        <f>[9]B!K1404</f>
        <v>0</v>
      </c>
      <c r="H389" s="332">
        <f>[9]B!L1404</f>
        <v>9</v>
      </c>
      <c r="I389" s="332">
        <f>[9]B!M1404</f>
        <v>1</v>
      </c>
      <c r="J389" s="332">
        <f>[9]B!N1404</f>
        <v>0</v>
      </c>
      <c r="K389" s="332">
        <v>18</v>
      </c>
      <c r="L389" s="332">
        <f>[9]B!AD1404</f>
        <v>4</v>
      </c>
      <c r="M389" s="332">
        <f>[9]B!AE1404</f>
        <v>0</v>
      </c>
      <c r="N389" s="332">
        <f>[9]B!AF1404</f>
        <v>0</v>
      </c>
      <c r="O389" s="332">
        <f>[9]B!AG1404</f>
        <v>0</v>
      </c>
      <c r="P389" s="332">
        <f>[9]B!AH1404</f>
        <v>0</v>
      </c>
      <c r="Q389" s="332">
        <f>[9]B!AI1404</f>
        <v>0</v>
      </c>
      <c r="R389" s="332">
        <f>[9]B!AJ1404</f>
        <v>10</v>
      </c>
    </row>
    <row r="390" spans="1:18" ht="15" customHeight="1" x14ac:dyDescent="0.15">
      <c r="A390" s="357" t="s">
        <v>114</v>
      </c>
      <c r="B390" s="358" t="s">
        <v>547</v>
      </c>
      <c r="C390" s="332">
        <f>[9]B!C1468</f>
        <v>11</v>
      </c>
      <c r="D390" s="332">
        <f>[9]B!H1468</f>
        <v>11</v>
      </c>
      <c r="E390" s="332">
        <f>[9]B!I1468</f>
        <v>10</v>
      </c>
      <c r="F390" s="332">
        <f>[9]B!J1468</f>
        <v>1</v>
      </c>
      <c r="G390" s="332">
        <f>[9]B!K1468</f>
        <v>0</v>
      </c>
      <c r="H390" s="332">
        <f>[9]B!L1468</f>
        <v>0</v>
      </c>
      <c r="I390" s="332">
        <f>[9]B!M1468</f>
        <v>0</v>
      </c>
      <c r="J390" s="332">
        <f>[9]B!N1468</f>
        <v>0</v>
      </c>
      <c r="K390" s="332">
        <v>5</v>
      </c>
      <c r="L390" s="332">
        <f>[9]B!AD1468</f>
        <v>0</v>
      </c>
      <c r="M390" s="332">
        <f>[9]B!AE1468</f>
        <v>0</v>
      </c>
      <c r="N390" s="332">
        <f>[9]B!AF1468</f>
        <v>0</v>
      </c>
      <c r="O390" s="332">
        <f>[9]B!AG1468</f>
        <v>0</v>
      </c>
      <c r="P390" s="332">
        <f>[9]B!AH1468</f>
        <v>0</v>
      </c>
      <c r="Q390" s="332">
        <f>[9]B!AI1468</f>
        <v>0</v>
      </c>
      <c r="R390" s="332">
        <f>[9]B!AJ1468</f>
        <v>0</v>
      </c>
    </row>
    <row r="391" spans="1:18" ht="15" customHeight="1" x14ac:dyDescent="0.15">
      <c r="A391" s="357" t="s">
        <v>116</v>
      </c>
      <c r="B391" s="358" t="s">
        <v>548</v>
      </c>
      <c r="C391" s="332">
        <f>[9]B!C1537</f>
        <v>67</v>
      </c>
      <c r="D391" s="332">
        <f>[9]B!H1537</f>
        <v>65</v>
      </c>
      <c r="E391" s="332">
        <f>[9]B!I1537</f>
        <v>65</v>
      </c>
      <c r="F391" s="332">
        <f>[9]B!J1537</f>
        <v>0</v>
      </c>
      <c r="G391" s="332">
        <f>[9]B!K1537</f>
        <v>0</v>
      </c>
      <c r="H391" s="332">
        <f>[9]B!L1537</f>
        <v>0</v>
      </c>
      <c r="I391" s="332">
        <f>[9]B!M1537</f>
        <v>1</v>
      </c>
      <c r="J391" s="332">
        <f>[9]B!N1537</f>
        <v>1</v>
      </c>
      <c r="K391" s="332">
        <v>65</v>
      </c>
      <c r="L391" s="332">
        <f>[9]B!AD1537</f>
        <v>1</v>
      </c>
      <c r="M391" s="332">
        <f>[9]B!AE1537</f>
        <v>0</v>
      </c>
      <c r="N391" s="332">
        <f>[9]B!AF1537</f>
        <v>0</v>
      </c>
      <c r="O391" s="332">
        <f>[9]B!AG1537</f>
        <v>0</v>
      </c>
      <c r="P391" s="332">
        <f>[9]B!AH1537</f>
        <v>0</v>
      </c>
      <c r="Q391" s="332">
        <f>[9]B!AI1537</f>
        <v>0</v>
      </c>
      <c r="R391" s="332">
        <f>[9]B!AJ1537</f>
        <v>0</v>
      </c>
    </row>
    <row r="392" spans="1:18" ht="15" customHeight="1" x14ac:dyDescent="0.15">
      <c r="A392" s="357" t="s">
        <v>549</v>
      </c>
      <c r="B392" s="358" t="s">
        <v>550</v>
      </c>
      <c r="C392" s="332">
        <f>[9]B!C1582</f>
        <v>118</v>
      </c>
      <c r="D392" s="332">
        <f>[9]B!H1582</f>
        <v>115</v>
      </c>
      <c r="E392" s="332">
        <f>[9]B!I1582</f>
        <v>105</v>
      </c>
      <c r="F392" s="332">
        <f>[9]B!J1582</f>
        <v>10</v>
      </c>
      <c r="G392" s="332">
        <f>[9]B!K1582</f>
        <v>2</v>
      </c>
      <c r="H392" s="332">
        <f>[9]B!L1582</f>
        <v>1</v>
      </c>
      <c r="I392" s="332">
        <f>[9]B!M1582</f>
        <v>0</v>
      </c>
      <c r="J392" s="332">
        <f>[9]B!N1582</f>
        <v>0</v>
      </c>
      <c r="K392" s="332">
        <v>118</v>
      </c>
      <c r="L392" s="332">
        <f>[9]B!AD1582</f>
        <v>5</v>
      </c>
      <c r="M392" s="332">
        <f>[9]B!AE1582</f>
        <v>0</v>
      </c>
      <c r="N392" s="332">
        <f>[9]B!AF1582</f>
        <v>0</v>
      </c>
      <c r="O392" s="332">
        <f>[9]B!AG1582</f>
        <v>0</v>
      </c>
      <c r="P392" s="332">
        <f>[9]B!AH1582</f>
        <v>0</v>
      </c>
      <c r="Q392" s="332">
        <f>[9]B!AI1582</f>
        <v>0</v>
      </c>
      <c r="R392" s="332">
        <f>[9]B!AJ1582</f>
        <v>6</v>
      </c>
    </row>
    <row r="393" spans="1:18" ht="15" customHeight="1" x14ac:dyDescent="0.15">
      <c r="A393" s="357" t="s">
        <v>123</v>
      </c>
      <c r="B393" s="358" t="s">
        <v>551</v>
      </c>
      <c r="C393" s="332">
        <f>[9]B!C1800</f>
        <v>1</v>
      </c>
      <c r="D393" s="332">
        <f>[9]B!H1800</f>
        <v>1</v>
      </c>
      <c r="E393" s="332">
        <f>[9]B!I1800</f>
        <v>0</v>
      </c>
      <c r="F393" s="332">
        <f>[9]B!J1800</f>
        <v>1</v>
      </c>
      <c r="G393" s="332">
        <f>[9]B!K1800</f>
        <v>0</v>
      </c>
      <c r="H393" s="332">
        <f>[9]B!L1800</f>
        <v>0</v>
      </c>
      <c r="I393" s="332">
        <f>[9]B!M1800</f>
        <v>0</v>
      </c>
      <c r="J393" s="332">
        <f>[9]B!N1800</f>
        <v>0</v>
      </c>
      <c r="K393" s="332">
        <v>0</v>
      </c>
      <c r="L393" s="332">
        <f>[9]B!AD1800</f>
        <v>1</v>
      </c>
      <c r="M393" s="332">
        <f>[9]B!AE1800</f>
        <v>0</v>
      </c>
      <c r="N393" s="332">
        <f>[9]B!AF1800</f>
        <v>0</v>
      </c>
      <c r="O393" s="332">
        <f>[9]B!AG1800</f>
        <v>0</v>
      </c>
      <c r="P393" s="332">
        <f>[9]B!AH1800</f>
        <v>0</v>
      </c>
      <c r="Q393" s="332">
        <f>[9]B!AI1800</f>
        <v>0</v>
      </c>
      <c r="R393" s="332">
        <f>[9]B!AJ1800</f>
        <v>0</v>
      </c>
    </row>
    <row r="394" spans="1:18" ht="15" customHeight="1" x14ac:dyDescent="0.15">
      <c r="A394" s="357" t="s">
        <v>552</v>
      </c>
      <c r="B394" s="358" t="s">
        <v>553</v>
      </c>
      <c r="C394" s="332">
        <f>[9]B!C1870</f>
        <v>11</v>
      </c>
      <c r="D394" s="332">
        <f>[9]B!H1870</f>
        <v>8</v>
      </c>
      <c r="E394" s="332">
        <f>[9]B!I1870</f>
        <v>8</v>
      </c>
      <c r="F394" s="332">
        <f>[9]B!J1870</f>
        <v>0</v>
      </c>
      <c r="G394" s="332">
        <f>[9]B!K1870</f>
        <v>2</v>
      </c>
      <c r="H394" s="332">
        <f>[9]B!L1870</f>
        <v>1</v>
      </c>
      <c r="I394" s="332">
        <f>[9]B!M1870</f>
        <v>0</v>
      </c>
      <c r="J394" s="332">
        <f>[9]B!N1870</f>
        <v>0</v>
      </c>
      <c r="K394" s="332">
        <v>8</v>
      </c>
      <c r="L394" s="332">
        <f>[9]B!AD1870</f>
        <v>0</v>
      </c>
      <c r="M394" s="332">
        <f>[9]B!AE1870</f>
        <v>0</v>
      </c>
      <c r="N394" s="332">
        <f>[9]B!AF1870</f>
        <v>0</v>
      </c>
      <c r="O394" s="332">
        <f>[9]B!AG1870</f>
        <v>0</v>
      </c>
      <c r="P394" s="332">
        <f>[9]B!AH1870</f>
        <v>0</v>
      </c>
      <c r="Q394" s="332">
        <f>[9]B!AI1870</f>
        <v>0</v>
      </c>
      <c r="R394" s="332">
        <f>[9]B!AJ1870</f>
        <v>0</v>
      </c>
    </row>
    <row r="395" spans="1:18" ht="15" customHeight="1" x14ac:dyDescent="0.15">
      <c r="A395" s="357" t="s">
        <v>554</v>
      </c>
      <c r="B395" s="358" t="s">
        <v>555</v>
      </c>
      <c r="C395" s="332">
        <f>[9]B!C2032</f>
        <v>249</v>
      </c>
      <c r="D395" s="332">
        <f>[9]B!H2032</f>
        <v>212</v>
      </c>
      <c r="E395" s="332">
        <f>[9]B!I2032</f>
        <v>179</v>
      </c>
      <c r="F395" s="332">
        <f>[9]B!J2032</f>
        <v>33</v>
      </c>
      <c r="G395" s="332">
        <f>[9]B!K2032</f>
        <v>5</v>
      </c>
      <c r="H395" s="332">
        <f>[9]B!L2032</f>
        <v>27</v>
      </c>
      <c r="I395" s="332">
        <f>[9]B!M2032</f>
        <v>3</v>
      </c>
      <c r="J395" s="332">
        <f>[9]B!N2032</f>
        <v>2</v>
      </c>
      <c r="K395" s="359"/>
      <c r="L395" s="332">
        <f>[9]B!AD2032</f>
        <v>19</v>
      </c>
      <c r="M395" s="332">
        <f>[9]B!AE2032</f>
        <v>0</v>
      </c>
      <c r="N395" s="332">
        <f>[9]B!AF2032</f>
        <v>0</v>
      </c>
      <c r="O395" s="332">
        <f>[9]B!AG2032</f>
        <v>0</v>
      </c>
      <c r="P395" s="332">
        <f>[9]B!AH2032</f>
        <v>0</v>
      </c>
      <c r="Q395" s="332">
        <f>[9]B!AI2032</f>
        <v>0</v>
      </c>
      <c r="R395" s="332">
        <f>[9]B!AJ2032</f>
        <v>16</v>
      </c>
    </row>
    <row r="396" spans="1:18" ht="15" customHeight="1" x14ac:dyDescent="0.15">
      <c r="A396" s="357" t="s">
        <v>129</v>
      </c>
      <c r="B396" s="358" t="s">
        <v>556</v>
      </c>
      <c r="C396" s="332">
        <f>[9]B!C2071</f>
        <v>3</v>
      </c>
      <c r="D396" s="332">
        <f>[9]B!H2071</f>
        <v>3</v>
      </c>
      <c r="E396" s="332">
        <f>[9]B!I2071</f>
        <v>1</v>
      </c>
      <c r="F396" s="332">
        <f>[9]B!J2071</f>
        <v>2</v>
      </c>
      <c r="G396" s="332">
        <f>[9]B!K2071</f>
        <v>0</v>
      </c>
      <c r="H396" s="332">
        <f>[9]B!L2071</f>
        <v>0</v>
      </c>
      <c r="I396" s="332">
        <f>[9]B!M2071</f>
        <v>0</v>
      </c>
      <c r="J396" s="332">
        <f>[9]B!N2071</f>
        <v>0</v>
      </c>
      <c r="K396" s="332">
        <v>1</v>
      </c>
      <c r="L396" s="332">
        <f>[9]B!AD2071</f>
        <v>1</v>
      </c>
      <c r="M396" s="332">
        <f>[9]B!AE2071</f>
        <v>0</v>
      </c>
      <c r="N396" s="332">
        <f>[9]B!AF2071</f>
        <v>0</v>
      </c>
      <c r="O396" s="332">
        <f>[9]B!AG2071</f>
        <v>0</v>
      </c>
      <c r="P396" s="332">
        <f>[9]B!AH2071</f>
        <v>0</v>
      </c>
      <c r="Q396" s="332">
        <f>[9]B!AI2071</f>
        <v>0</v>
      </c>
      <c r="R396" s="332">
        <f>[9]B!AJ2071</f>
        <v>1</v>
      </c>
    </row>
    <row r="397" spans="1:18" ht="15" customHeight="1" x14ac:dyDescent="0.15">
      <c r="A397" s="357" t="s">
        <v>557</v>
      </c>
      <c r="B397" s="358" t="s">
        <v>558</v>
      </c>
      <c r="C397" s="332">
        <f>[9]B!C2194</f>
        <v>69</v>
      </c>
      <c r="D397" s="332">
        <f>[9]B!H2194</f>
        <v>57</v>
      </c>
      <c r="E397" s="332">
        <f>[9]B!I2194</f>
        <v>44</v>
      </c>
      <c r="F397" s="332">
        <f>[9]B!J2194</f>
        <v>13</v>
      </c>
      <c r="G397" s="332">
        <f>[9]B!K2194</f>
        <v>5</v>
      </c>
      <c r="H397" s="332">
        <f>[9]B!L2194</f>
        <v>7</v>
      </c>
      <c r="I397" s="332">
        <f>[9]B!M2194</f>
        <v>0</v>
      </c>
      <c r="J397" s="332">
        <f>[9]B!N2194</f>
        <v>0</v>
      </c>
      <c r="K397" s="332">
        <v>1</v>
      </c>
      <c r="L397" s="332">
        <f>[9]B!AD2194</f>
        <v>6</v>
      </c>
      <c r="M397" s="332">
        <f>[9]B!AE2194</f>
        <v>0</v>
      </c>
      <c r="N397" s="332">
        <f>[9]B!AF2194</f>
        <v>0</v>
      </c>
      <c r="O397" s="332">
        <f>[9]B!AG2194</f>
        <v>0</v>
      </c>
      <c r="P397" s="332">
        <f>[9]B!AH2194</f>
        <v>0</v>
      </c>
      <c r="Q397" s="332">
        <f>[9]B!AI2194</f>
        <v>0</v>
      </c>
      <c r="R397" s="332">
        <f>[9]B!AJ2194</f>
        <v>9</v>
      </c>
    </row>
    <row r="398" spans="1:18" ht="15" customHeight="1" x14ac:dyDescent="0.15">
      <c r="A398" s="357" t="s">
        <v>559</v>
      </c>
      <c r="B398" s="358" t="s">
        <v>560</v>
      </c>
      <c r="C398" s="332">
        <f>[9]B!C2229</f>
        <v>10</v>
      </c>
      <c r="D398" s="332">
        <f>[9]B!H2229</f>
        <v>9</v>
      </c>
      <c r="E398" s="332">
        <f>[9]B!I2229</f>
        <v>9</v>
      </c>
      <c r="F398" s="332">
        <f>[9]B!J2229</f>
        <v>0</v>
      </c>
      <c r="G398" s="332">
        <f>[9]B!K2229</f>
        <v>0</v>
      </c>
      <c r="H398" s="332">
        <f>[9]B!L2229</f>
        <v>1</v>
      </c>
      <c r="I398" s="332">
        <f>[9]B!M2229</f>
        <v>0</v>
      </c>
      <c r="J398" s="332">
        <f>[9]B!N2229</f>
        <v>0</v>
      </c>
      <c r="K398" s="332">
        <v>0</v>
      </c>
      <c r="L398" s="332">
        <f>[9]B!AD2229</f>
        <v>0</v>
      </c>
      <c r="M398" s="332">
        <f>[9]B!AE2229</f>
        <v>0</v>
      </c>
      <c r="N398" s="332">
        <f>[9]B!AF2229</f>
        <v>0</v>
      </c>
      <c r="O398" s="332">
        <f>[9]B!AG2229</f>
        <v>0</v>
      </c>
      <c r="P398" s="332">
        <f>[9]B!AH2229</f>
        <v>0</v>
      </c>
      <c r="Q398" s="332">
        <f>[9]B!AI2229</f>
        <v>0</v>
      </c>
      <c r="R398" s="332">
        <f>[9]B!AJ2229</f>
        <v>0</v>
      </c>
    </row>
    <row r="399" spans="1:18" ht="15" customHeight="1" x14ac:dyDescent="0.15">
      <c r="A399" s="357" t="s">
        <v>561</v>
      </c>
      <c r="B399" s="358" t="s">
        <v>562</v>
      </c>
      <c r="C399" s="332">
        <f>[9]B!C2264</f>
        <v>63</v>
      </c>
      <c r="D399" s="332">
        <f>[9]B!H2264</f>
        <v>52</v>
      </c>
      <c r="E399" s="332">
        <f>[9]B!I2264</f>
        <v>42</v>
      </c>
      <c r="F399" s="332">
        <f>[9]B!J2264</f>
        <v>10</v>
      </c>
      <c r="G399" s="332">
        <f>[9]B!K2264</f>
        <v>0</v>
      </c>
      <c r="H399" s="332">
        <f>[9]B!L2264</f>
        <v>9</v>
      </c>
      <c r="I399" s="332">
        <f>[9]B!M2264</f>
        <v>2</v>
      </c>
      <c r="J399" s="332">
        <f>[9]B!N2264</f>
        <v>0</v>
      </c>
      <c r="K399" s="332">
        <v>0</v>
      </c>
      <c r="L399" s="332">
        <f>[9]B!AD2264</f>
        <v>4</v>
      </c>
      <c r="M399" s="332">
        <f>[9]B!AE2264</f>
        <v>0</v>
      </c>
      <c r="N399" s="332">
        <f>[9]B!AF2264</f>
        <v>0</v>
      </c>
      <c r="O399" s="332">
        <f>[9]B!AG2264</f>
        <v>0</v>
      </c>
      <c r="P399" s="332">
        <f>[9]B!AH2264</f>
        <v>0</v>
      </c>
      <c r="Q399" s="332">
        <f>[9]B!AI2264</f>
        <v>0</v>
      </c>
      <c r="R399" s="332">
        <f>[9]B!AJ2264</f>
        <v>5</v>
      </c>
    </row>
    <row r="400" spans="1:18" ht="15" customHeight="1" x14ac:dyDescent="0.15">
      <c r="A400" s="360" t="s">
        <v>563</v>
      </c>
      <c r="B400" s="358" t="s">
        <v>564</v>
      </c>
      <c r="C400" s="361">
        <f t="shared" ref="C400:J400" si="7">SUM(C401:C403)</f>
        <v>111</v>
      </c>
      <c r="D400" s="361">
        <f t="shared" si="7"/>
        <v>110</v>
      </c>
      <c r="E400" s="361">
        <f t="shared" si="7"/>
        <v>30</v>
      </c>
      <c r="F400" s="361">
        <f t="shared" si="7"/>
        <v>80</v>
      </c>
      <c r="G400" s="361">
        <f t="shared" si="7"/>
        <v>1</v>
      </c>
      <c r="H400" s="361">
        <f t="shared" si="7"/>
        <v>0</v>
      </c>
      <c r="I400" s="361">
        <f t="shared" si="7"/>
        <v>0</v>
      </c>
      <c r="J400" s="361">
        <f t="shared" si="7"/>
        <v>0</v>
      </c>
      <c r="K400" s="359"/>
      <c r="L400" s="361">
        <f t="shared" ref="L400:R400" si="8">SUM(L401:L403)</f>
        <v>29</v>
      </c>
      <c r="M400" s="361">
        <f t="shared" si="8"/>
        <v>2</v>
      </c>
      <c r="N400" s="361">
        <f t="shared" si="8"/>
        <v>0</v>
      </c>
      <c r="O400" s="361">
        <f t="shared" si="8"/>
        <v>0</v>
      </c>
      <c r="P400" s="361">
        <f t="shared" si="8"/>
        <v>0</v>
      </c>
      <c r="Q400" s="361">
        <f t="shared" si="8"/>
        <v>0</v>
      </c>
      <c r="R400" s="361">
        <f t="shared" si="8"/>
        <v>47</v>
      </c>
    </row>
    <row r="401" spans="1:28" ht="15" customHeight="1" x14ac:dyDescent="0.15">
      <c r="A401" s="362"/>
      <c r="B401" s="120" t="s">
        <v>185</v>
      </c>
      <c r="C401" s="363"/>
      <c r="D401" s="363"/>
      <c r="E401" s="363"/>
      <c r="F401" s="363"/>
      <c r="G401" s="363"/>
      <c r="H401" s="363"/>
      <c r="I401" s="363"/>
      <c r="J401" s="363"/>
      <c r="K401" s="359"/>
      <c r="L401" s="363"/>
      <c r="M401" s="363"/>
      <c r="N401" s="363"/>
      <c r="O401" s="363"/>
      <c r="P401" s="363"/>
      <c r="Q401" s="363"/>
      <c r="R401" s="363"/>
    </row>
    <row r="402" spans="1:28" ht="15" customHeight="1" x14ac:dyDescent="0.15">
      <c r="A402" s="362"/>
      <c r="B402" s="120" t="s">
        <v>186</v>
      </c>
      <c r="C402" s="363"/>
      <c r="D402" s="363"/>
      <c r="E402" s="363"/>
      <c r="F402" s="363"/>
      <c r="G402" s="363"/>
      <c r="H402" s="363"/>
      <c r="I402" s="363"/>
      <c r="J402" s="363"/>
      <c r="K402" s="359"/>
      <c r="L402" s="363"/>
      <c r="M402" s="363"/>
      <c r="N402" s="363"/>
      <c r="O402" s="363"/>
      <c r="P402" s="363"/>
      <c r="Q402" s="363"/>
      <c r="R402" s="363"/>
    </row>
    <row r="403" spans="1:28" ht="15" customHeight="1" x14ac:dyDescent="0.15">
      <c r="A403" s="362"/>
      <c r="B403" s="120" t="s">
        <v>187</v>
      </c>
      <c r="C403" s="361">
        <f>[9]B!C2272</f>
        <v>111</v>
      </c>
      <c r="D403" s="361">
        <f>[9]B!H2272</f>
        <v>110</v>
      </c>
      <c r="E403" s="361">
        <f>[9]B!I2272</f>
        <v>30</v>
      </c>
      <c r="F403" s="361">
        <f>[9]B!J2272</f>
        <v>80</v>
      </c>
      <c r="G403" s="361">
        <f>[9]B!K2272</f>
        <v>1</v>
      </c>
      <c r="H403" s="361">
        <f>[9]B!L2272</f>
        <v>0</v>
      </c>
      <c r="I403" s="361">
        <f>[9]B!M2272</f>
        <v>0</v>
      </c>
      <c r="J403" s="361">
        <f>[9]B!N2272</f>
        <v>0</v>
      </c>
      <c r="K403" s="359"/>
      <c r="L403" s="361">
        <f>[9]B!AD2272</f>
        <v>29</v>
      </c>
      <c r="M403" s="361">
        <f>[9]B!AE2272</f>
        <v>2</v>
      </c>
      <c r="N403" s="361">
        <f>[9]B!AF2272</f>
        <v>0</v>
      </c>
      <c r="O403" s="361">
        <f>[9]B!AG2272</f>
        <v>0</v>
      </c>
      <c r="P403" s="361">
        <f>[9]B!AH2272</f>
        <v>0</v>
      </c>
      <c r="Q403" s="361">
        <f>[9]B!AI2272</f>
        <v>0</v>
      </c>
      <c r="R403" s="361">
        <f>[9]B!AJ2272</f>
        <v>47</v>
      </c>
    </row>
    <row r="404" spans="1:28" ht="15" customHeight="1" x14ac:dyDescent="0.15">
      <c r="A404" s="357" t="s">
        <v>565</v>
      </c>
      <c r="B404" s="358" t="s">
        <v>566</v>
      </c>
      <c r="C404" s="332">
        <f>[9]B!C2505</f>
        <v>108</v>
      </c>
      <c r="D404" s="332">
        <f>[9]B!H2505</f>
        <v>92</v>
      </c>
      <c r="E404" s="332">
        <f>[9]B!I2505</f>
        <v>75</v>
      </c>
      <c r="F404" s="332">
        <f>[9]B!J2505</f>
        <v>17</v>
      </c>
      <c r="G404" s="332">
        <f>[9]B!K2505</f>
        <v>3</v>
      </c>
      <c r="H404" s="332">
        <f>[9]B!L2505</f>
        <v>13</v>
      </c>
      <c r="I404" s="332">
        <f>[9]B!M2505</f>
        <v>0</v>
      </c>
      <c r="J404" s="332">
        <f>[9]B!N2505</f>
        <v>0</v>
      </c>
      <c r="K404" s="332">
        <v>9</v>
      </c>
      <c r="L404" s="332">
        <f>[9]B!AD2505</f>
        <v>5</v>
      </c>
      <c r="M404" s="332">
        <f>[9]B!AE2505</f>
        <v>0</v>
      </c>
      <c r="N404" s="332">
        <f>[9]B!AF2505</f>
        <v>0</v>
      </c>
      <c r="O404" s="332">
        <f>[9]B!AG2505</f>
        <v>0</v>
      </c>
      <c r="P404" s="332">
        <f>[9]B!AH2505</f>
        <v>0</v>
      </c>
      <c r="Q404" s="332">
        <f>[9]B!AI2505</f>
        <v>0</v>
      </c>
      <c r="R404" s="332">
        <f>[9]B!AJ2505</f>
        <v>13</v>
      </c>
    </row>
    <row r="405" spans="1:28" ht="15" customHeight="1" x14ac:dyDescent="0.15">
      <c r="A405" s="357" t="s">
        <v>567</v>
      </c>
      <c r="B405" s="358" t="s">
        <v>568</v>
      </c>
      <c r="C405" s="332">
        <f>[9]B!C2688</f>
        <v>66</v>
      </c>
      <c r="D405" s="332">
        <f>[9]B!H2688-[9]B!H2684-[9]B!H2685+[9]B!H2661</f>
        <v>69</v>
      </c>
      <c r="E405" s="332">
        <f>[9]B!I2688-[9]B!I2684-[9]B!I2685+[9]B!I2661</f>
        <v>69</v>
      </c>
      <c r="F405" s="332">
        <f>[9]B!J2688-[9]B!J2684-[9]B!J2685+[9]B!J2661</f>
        <v>0</v>
      </c>
      <c r="G405" s="332">
        <f>[9]B!K2688-[9]B!K2684-[9]B!K2685+[9]B!K2661</f>
        <v>0</v>
      </c>
      <c r="H405" s="332">
        <f>[9]B!L2688-[9]B!L2684-[9]B!L2685+[9]B!L2661</f>
        <v>0</v>
      </c>
      <c r="I405" s="332">
        <f>[9]B!M2688-[9]B!M2684-[9]B!M2685+[9]B!M2661</f>
        <v>0</v>
      </c>
      <c r="J405" s="332">
        <f>[9]B!N2688-[9]B!N2684-[9]B!N2685+[9]B!N2661</f>
        <v>0</v>
      </c>
      <c r="K405" s="332">
        <v>63</v>
      </c>
      <c r="L405" s="332">
        <f>[9]B!AD2688-[9]B!AD2684-[9]B!AD2685+[9]B!AD2661</f>
        <v>2</v>
      </c>
      <c r="M405" s="332">
        <f>[9]B!AE2688-[9]B!AE2684-[9]B!AE2685+[9]B!AE2661</f>
        <v>0</v>
      </c>
      <c r="N405" s="332">
        <f>[9]B!AF2688-[9]B!AF2684-[9]B!AF2685+[9]B!AF2661</f>
        <v>0</v>
      </c>
      <c r="O405" s="332">
        <f>[9]B!AG2688-[9]B!AG2684-[9]B!AG2685+[9]B!AG2661</f>
        <v>0</v>
      </c>
      <c r="P405" s="332">
        <f>[9]B!AH2688-[9]B!AH2684-[9]B!AH2685+[9]B!AH2661</f>
        <v>0</v>
      </c>
      <c r="Q405" s="332">
        <f>[9]B!AI2688-[9]B!AI2684-[9]B!AI2685+[9]B!AI2661</f>
        <v>0</v>
      </c>
      <c r="R405" s="332">
        <f>[9]B!AJ2688-[9]B!AJ2684-[9]B!AJ2685+[9]B!AJ2661</f>
        <v>0</v>
      </c>
    </row>
    <row r="406" spans="1:28" ht="15" customHeight="1" x14ac:dyDescent="0.15">
      <c r="A406" s="364" t="s">
        <v>567</v>
      </c>
      <c r="B406" s="365" t="s">
        <v>569</v>
      </c>
      <c r="C406" s="366">
        <f>[9]B!C2517</f>
        <v>12</v>
      </c>
      <c r="D406" s="332">
        <f>[9]B!H2517</f>
        <v>11</v>
      </c>
      <c r="E406" s="366">
        <f>[9]B!I2517</f>
        <v>11</v>
      </c>
      <c r="F406" s="366">
        <f>[9]B!J2517</f>
        <v>0</v>
      </c>
      <c r="G406" s="366">
        <f>[9]B!K2517</f>
        <v>1</v>
      </c>
      <c r="H406" s="366">
        <f>[9]B!L2517</f>
        <v>0</v>
      </c>
      <c r="I406" s="366">
        <f>[9]B!M2517</f>
        <v>0</v>
      </c>
      <c r="J406" s="366">
        <f>[9]B!N2517</f>
        <v>0</v>
      </c>
      <c r="K406" s="367"/>
      <c r="L406" s="366">
        <f>[9]B!AD2517</f>
        <v>0</v>
      </c>
      <c r="M406" s="366">
        <f>[9]B!AE2517</f>
        <v>0</v>
      </c>
      <c r="N406" s="366">
        <f>[9]B!AF2517</f>
        <v>0</v>
      </c>
      <c r="O406" s="366">
        <f>[9]B!AG2517</f>
        <v>0</v>
      </c>
      <c r="P406" s="366">
        <f>[9]B!AH2517</f>
        <v>0</v>
      </c>
      <c r="Q406" s="366">
        <f>[9]B!AI2517</f>
        <v>0</v>
      </c>
      <c r="R406" s="366">
        <f>[9]B!AJ2517</f>
        <v>1</v>
      </c>
    </row>
    <row r="407" spans="1:28" s="3" customFormat="1" ht="15" customHeight="1" x14ac:dyDescent="0.15">
      <c r="A407" s="750" t="s">
        <v>570</v>
      </c>
      <c r="B407" s="750"/>
      <c r="C407" s="338">
        <f t="shared" ref="C407:J407" si="9">SUM(C387:C400)+C404+C405+C406</f>
        <v>1058</v>
      </c>
      <c r="D407" s="338">
        <f t="shared" si="9"/>
        <v>962</v>
      </c>
      <c r="E407" s="338">
        <f t="shared" si="9"/>
        <v>774</v>
      </c>
      <c r="F407" s="338">
        <f t="shared" si="9"/>
        <v>188</v>
      </c>
      <c r="G407" s="338">
        <f t="shared" si="9"/>
        <v>19</v>
      </c>
      <c r="H407" s="338">
        <f t="shared" si="9"/>
        <v>70</v>
      </c>
      <c r="I407" s="338">
        <f t="shared" si="9"/>
        <v>7</v>
      </c>
      <c r="J407" s="338">
        <f t="shared" si="9"/>
        <v>3</v>
      </c>
      <c r="K407" s="338">
        <f>SUM(K388:K394)+K404+K405+K396+K397+K398+K399</f>
        <v>327</v>
      </c>
      <c r="L407" s="338">
        <f t="shared" ref="L407:R407" si="10">SUM(L387:L400)+L404+L405+L406</f>
        <v>81</v>
      </c>
      <c r="M407" s="338">
        <f t="shared" si="10"/>
        <v>32</v>
      </c>
      <c r="N407" s="338">
        <f t="shared" si="10"/>
        <v>0</v>
      </c>
      <c r="O407" s="338">
        <f t="shared" si="10"/>
        <v>0</v>
      </c>
      <c r="P407" s="338">
        <f t="shared" si="10"/>
        <v>0</v>
      </c>
      <c r="Q407" s="338">
        <f t="shared" si="10"/>
        <v>0</v>
      </c>
      <c r="R407" s="338">
        <f t="shared" si="10"/>
        <v>109</v>
      </c>
    </row>
    <row r="408" spans="1:28" ht="24.95" customHeight="1" x14ac:dyDescent="0.15">
      <c r="A408" s="796" t="s">
        <v>571</v>
      </c>
      <c r="B408" s="796"/>
      <c r="C408" s="796"/>
      <c r="D408" s="796"/>
      <c r="E408" s="796"/>
      <c r="F408" s="796"/>
      <c r="I408" s="368"/>
    </row>
    <row r="409" spans="1:28" ht="42" customHeight="1" x14ac:dyDescent="0.15">
      <c r="A409" s="797" t="s">
        <v>572</v>
      </c>
      <c r="B409" s="798"/>
      <c r="C409" s="692" t="s">
        <v>0</v>
      </c>
      <c r="D409" s="692" t="s">
        <v>573</v>
      </c>
      <c r="E409" s="785" t="s">
        <v>574</v>
      </c>
      <c r="F409" s="785" t="s">
        <v>575</v>
      </c>
      <c r="G409" s="352" t="s">
        <v>576</v>
      </c>
      <c r="H409" s="352" t="s">
        <v>577</v>
      </c>
      <c r="I409" s="352" t="s">
        <v>578</v>
      </c>
      <c r="J409" s="369" t="s">
        <v>578</v>
      </c>
    </row>
    <row r="410" spans="1:28" ht="32.25" customHeight="1" x14ac:dyDescent="0.15">
      <c r="A410" s="799"/>
      <c r="B410" s="800"/>
      <c r="C410" s="770"/>
      <c r="D410" s="770"/>
      <c r="E410" s="787"/>
      <c r="F410" s="787"/>
      <c r="G410" s="370" t="s">
        <v>574</v>
      </c>
      <c r="H410" s="370" t="s">
        <v>575</v>
      </c>
      <c r="I410" s="370" t="s">
        <v>574</v>
      </c>
      <c r="J410" s="371" t="s">
        <v>575</v>
      </c>
    </row>
    <row r="411" spans="1:28" ht="15" customHeight="1" x14ac:dyDescent="0.15">
      <c r="A411" s="790" t="s">
        <v>579</v>
      </c>
      <c r="B411" s="791"/>
      <c r="C411" s="372">
        <f>SUM(E411,F411)</f>
        <v>312</v>
      </c>
      <c r="D411" s="373">
        <v>149</v>
      </c>
      <c r="E411" s="374">
        <f>SUM([9]B!P1125,[9]B!P1262,[9]B!P1404,[9]B!P1468,[9]B!P1537,[9]B!P1582,[9]B!P1787,[9]B!P1799,[9]B!P1870,[9]B!P2032,[9]B!P2071,[9]B!P2194,[9]B!P2229,[9]B!P2264,[9]B!P2275,[9]B!P2512,[9]B!P2517,[9]B!P2662,[9]B!P2688)</f>
        <v>42</v>
      </c>
      <c r="F411" s="374">
        <f>SUM([9]B!Q1125,[9]B!Q1262,[9]B!Q1404,[9]B!Q1468,[9]B!Q1537,[9]B!Q1582,[9]B!Q1787,[9]B!Q1799,[9]B!Q1870,[9]B!Q2032,[9]B!Q2071,[9]B!Q2194,[9]B!Q2229,[9]B!Q2264,[9]B!Q2275,[9]B!Q2512,[9]B!Q2517,[9]B!Q2662,[9]B!Q2688)</f>
        <v>270</v>
      </c>
      <c r="G411" s="373"/>
      <c r="H411" s="375"/>
      <c r="I411" s="375"/>
      <c r="J411" s="376"/>
      <c r="K411" s="305" t="str">
        <f>AA411</f>
        <v/>
      </c>
      <c r="AA411" s="377" t="str">
        <f>IF(C411&lt;D411,"Beneficiarios MAI no puede ser mayor al TOTAL","")</f>
        <v/>
      </c>
      <c r="AB411" s="377">
        <f>IF(C411&lt;D411,1,0)</f>
        <v>0</v>
      </c>
    </row>
    <row r="412" spans="1:28" ht="15" customHeight="1" x14ac:dyDescent="0.15">
      <c r="A412" s="792" t="s">
        <v>580</v>
      </c>
      <c r="B412" s="793"/>
      <c r="C412" s="378">
        <f>SUM(E412,F412)</f>
        <v>144</v>
      </c>
      <c r="D412" s="379">
        <v>133</v>
      </c>
      <c r="E412" s="380">
        <f>SUM([9]B!S1125,[9]B!S1262,[9]B!S1404,[9]B!S1468,[9]B!S1537,[9]B!S1582,[9]B!S1787,[9]B!S1799,[9]B!S1870,[9]B!S2032,[9]B!S2071,[9]B!S2194,[9]B!S2229,[9]B!S2264,[9]B!S2275,[9]B!S2512,[9]B!S2517,[9]B!S2662,[9]B!S2688)</f>
        <v>34</v>
      </c>
      <c r="F412" s="380">
        <f>SUM([9]B!T1125,[9]B!T1262,[9]B!T1404,[9]B!T1468,[9]B!T1537,[9]B!T1582,[9]B!T1787,[9]B!T1799,[9]B!T1870,[9]B!T2032,[9]B!T2071,[9]B!T2194,[9]B!T2229,[9]B!T2264,[9]B!T2275,[9]B!T2512,[9]B!T2517,[9]B!T2662,[9]B!T2688)</f>
        <v>110</v>
      </c>
      <c r="G412" s="379"/>
      <c r="H412" s="381"/>
      <c r="I412" s="381"/>
      <c r="J412" s="381"/>
      <c r="K412" s="305" t="str">
        <f>AA412</f>
        <v/>
      </c>
      <c r="AA412" s="377" t="str">
        <f>IF(C412&lt;D412,"Beneficiarios MAI no puede ser mayor al TOTAL","")</f>
        <v/>
      </c>
      <c r="AB412" s="377">
        <f>IF(C412&lt;D412,1,0)</f>
        <v>0</v>
      </c>
    </row>
    <row r="413" spans="1:28" ht="15" customHeight="1" x14ac:dyDescent="0.15">
      <c r="A413" s="794" t="s">
        <v>581</v>
      </c>
      <c r="B413" s="382" t="s">
        <v>582</v>
      </c>
      <c r="C413" s="372">
        <f>SUM(E413,F413)</f>
        <v>275</v>
      </c>
      <c r="D413" s="373">
        <v>254</v>
      </c>
      <c r="E413" s="374">
        <f>SUM([9]B!Y1125,[9]B!Y1262,[9]B!Y1404,[9]B!Y1468,[9]B!Y1537,[9]B!Y1582,[9]B!Y1787,[9]B!Y1799,[9]B!Y1870,[9]B!Y2032,[9]B!Y2071,[9]B!Y2194,[9]B!Y2229,[9]B!Y2264,[9]B!Y2275,[9]B!Y2512,[9]B!Y2517,[9]B!Y2662,[9]B!Y2688)</f>
        <v>40</v>
      </c>
      <c r="F413" s="374">
        <f>SUM([9]B!Z1125,[9]B!Z1262,[9]B!Z1404,[9]B!Z1468,[9]B!Z1537,[9]B!Z1582,[9]B!Z1787,[9]B!Z1799,[9]B!Z1870,[9]B!Z2032,[9]B!Z2071,[9]B!Z2194,[9]B!Z2229,[9]B!Z2264,[9]B!Z2275,[9]B!Z2512,[9]B!Z2517,[9]B!Z2662,[9]B!Z2688)</f>
        <v>235</v>
      </c>
      <c r="G413" s="373"/>
      <c r="H413" s="375"/>
      <c r="I413" s="375"/>
      <c r="J413" s="375"/>
      <c r="K413" s="305" t="str">
        <f>AA413</f>
        <v/>
      </c>
      <c r="AA413" s="377" t="str">
        <f>IF(C413&lt;D413,"Beneficiarios MAI no puede ser mayor al TOTAL","")</f>
        <v/>
      </c>
      <c r="AB413" s="377">
        <f>IF(C413&lt;D413,1,0)</f>
        <v>0</v>
      </c>
    </row>
    <row r="414" spans="1:28" ht="15" customHeight="1" x14ac:dyDescent="0.15">
      <c r="A414" s="795"/>
      <c r="B414" s="383" t="s">
        <v>583</v>
      </c>
      <c r="C414" s="384">
        <f>SUM(E414,F414)</f>
        <v>3</v>
      </c>
      <c r="D414" s="385">
        <v>3</v>
      </c>
      <c r="E414" s="386">
        <f>SUM([9]B!V1125,[9]B!V1262,[9]B!V1404,[9]B!V1468,[9]B!V1537,[9]B!V1582,[9]B!V1787,[9]B!V1799,[9]B!V1870,[9]B!V2032,[9]B!V2071,[9]B!V2194,[9]B!V2229,[9]B!V2264,[9]B!V2275,[9]B!V2512,[9]B!V2517,[9]B!V2662,[9]B!V2688)</f>
        <v>1</v>
      </c>
      <c r="F414" s="386">
        <f>SUM([9]B!W1125,[9]B!W1262,[9]B!W1404,[9]B!W1468,[9]B!W1537,[9]B!W1582,[9]B!W1787,[9]B!W1799,[9]B!W1870,[9]B!W2032,[9]B!W2071,[9]B!W2194,[9]B!W2229,[9]B!W2264,[9]B!W2275,[9]B!W2512,[9]B!W2517,[9]B!W2662,[9]B!W2688)</f>
        <v>2</v>
      </c>
      <c r="G414" s="385"/>
      <c r="H414" s="387"/>
      <c r="I414" s="387"/>
      <c r="J414" s="387"/>
      <c r="K414" s="305" t="str">
        <f>AA414</f>
        <v/>
      </c>
      <c r="AA414" s="377" t="str">
        <f>IF(C414&lt;D414,"Beneficiarios MAI no puede ser mayor al TOTAL","")</f>
        <v/>
      </c>
      <c r="AB414" s="377">
        <f>IF(C414&lt;D414,1,0)</f>
        <v>0</v>
      </c>
    </row>
    <row r="415" spans="1:28" ht="24.95" customHeight="1" x14ac:dyDescent="0.15">
      <c r="A415" s="796" t="s">
        <v>584</v>
      </c>
      <c r="B415" s="796"/>
      <c r="C415" s="388"/>
      <c r="D415" s="388"/>
      <c r="E415" s="389"/>
      <c r="F415" s="389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5"/>
    </row>
    <row r="416" spans="1:28" ht="29.25" customHeight="1" x14ac:dyDescent="0.15">
      <c r="A416" s="734" t="s">
        <v>585</v>
      </c>
      <c r="B416" s="735"/>
      <c r="C416" s="692" t="s">
        <v>7</v>
      </c>
      <c r="D416" s="763" t="s">
        <v>8</v>
      </c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5"/>
    </row>
    <row r="417" spans="1:18" ht="20.25" customHeight="1" x14ac:dyDescent="0.15">
      <c r="A417" s="736"/>
      <c r="B417" s="737"/>
      <c r="C417" s="770"/>
      <c r="D417" s="76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5"/>
    </row>
    <row r="418" spans="1:18" ht="15" customHeight="1" x14ac:dyDescent="0.15">
      <c r="A418" s="765" t="s">
        <v>586</v>
      </c>
      <c r="B418" s="766"/>
      <c r="C418" s="390">
        <f>[9]B!C2509</f>
        <v>4</v>
      </c>
      <c r="D418" s="391">
        <f>[9]B!H2509</f>
        <v>4</v>
      </c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5"/>
    </row>
    <row r="419" spans="1:18" ht="15" customHeight="1" x14ac:dyDescent="0.15">
      <c r="A419" s="767" t="s">
        <v>587</v>
      </c>
      <c r="B419" s="767"/>
      <c r="C419" s="392">
        <f>[9]B!C2510+[9]B!C2508</f>
        <v>0</v>
      </c>
      <c r="D419" s="393">
        <f>[9]B!H2510+[9]B!H2508</f>
        <v>0</v>
      </c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5"/>
    </row>
    <row r="420" spans="1:18" ht="24.95" customHeight="1" x14ac:dyDescent="0.15">
      <c r="A420" s="768" t="s">
        <v>588</v>
      </c>
      <c r="B420" s="768"/>
      <c r="C420" s="394"/>
      <c r="D420" s="395"/>
      <c r="E420" s="395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5"/>
    </row>
    <row r="421" spans="1:18" ht="15" customHeight="1" x14ac:dyDescent="0.15">
      <c r="A421" s="769" t="s">
        <v>518</v>
      </c>
      <c r="B421" s="769"/>
      <c r="C421" s="692" t="s">
        <v>0</v>
      </c>
      <c r="D421" s="771" t="s">
        <v>519</v>
      </c>
      <c r="E421" s="772"/>
      <c r="F421" s="772"/>
      <c r="G421" s="772"/>
      <c r="H421" s="780" t="s">
        <v>498</v>
      </c>
      <c r="I421" s="781"/>
      <c r="J421" s="782"/>
      <c r="K421" s="783" t="s">
        <v>499</v>
      </c>
      <c r="L421" s="784"/>
      <c r="M421" s="784"/>
      <c r="N421" s="785" t="s">
        <v>500</v>
      </c>
      <c r="O421" s="788" t="s">
        <v>501</v>
      </c>
      <c r="P421" s="789"/>
      <c r="Q421" s="751" t="s">
        <v>502</v>
      </c>
    </row>
    <row r="422" spans="1:18" s="106" customFormat="1" ht="32.25" customHeight="1" x14ac:dyDescent="0.15">
      <c r="A422" s="769"/>
      <c r="B422" s="769"/>
      <c r="C422" s="693"/>
      <c r="D422" s="754" t="s">
        <v>503</v>
      </c>
      <c r="E422" s="756" t="s">
        <v>504</v>
      </c>
      <c r="F422" s="756"/>
      <c r="G422" s="757" t="s">
        <v>533</v>
      </c>
      <c r="H422" s="759" t="s">
        <v>506</v>
      </c>
      <c r="I422" s="761" t="s">
        <v>507</v>
      </c>
      <c r="J422" s="773" t="s">
        <v>508</v>
      </c>
      <c r="K422" s="775" t="s">
        <v>589</v>
      </c>
      <c r="L422" s="776" t="s">
        <v>510</v>
      </c>
      <c r="M422" s="777" t="s">
        <v>511</v>
      </c>
      <c r="N422" s="786"/>
      <c r="O422" s="778" t="s">
        <v>512</v>
      </c>
      <c r="P422" s="779" t="s">
        <v>513</v>
      </c>
      <c r="Q422" s="752"/>
    </row>
    <row r="423" spans="1:18" s="106" customFormat="1" ht="20.25" customHeight="1" x14ac:dyDescent="0.15">
      <c r="A423" s="769"/>
      <c r="B423" s="769"/>
      <c r="C423" s="770"/>
      <c r="D423" s="755"/>
      <c r="E423" s="237" t="s">
        <v>514</v>
      </c>
      <c r="F423" s="238" t="s">
        <v>515</v>
      </c>
      <c r="G423" s="758"/>
      <c r="H423" s="760"/>
      <c r="I423" s="762"/>
      <c r="J423" s="774"/>
      <c r="K423" s="775"/>
      <c r="L423" s="776"/>
      <c r="M423" s="777"/>
      <c r="N423" s="787"/>
      <c r="O423" s="778"/>
      <c r="P423" s="779"/>
      <c r="Q423" s="753"/>
    </row>
    <row r="424" spans="1:18" ht="15" customHeight="1" x14ac:dyDescent="0.15">
      <c r="A424" s="717" t="s">
        <v>590</v>
      </c>
      <c r="B424" s="396" t="s">
        <v>591</v>
      </c>
      <c r="C424" s="397">
        <f>[9]B!C999</f>
        <v>27</v>
      </c>
      <c r="D424" s="398">
        <f>[9]B!D999</f>
        <v>27</v>
      </c>
      <c r="E424" s="398">
        <f>[9]B!E999</f>
        <v>27</v>
      </c>
      <c r="F424" s="398">
        <f>[9]B!F999</f>
        <v>0</v>
      </c>
      <c r="G424" s="398">
        <f>[9]B!G999</f>
        <v>0</v>
      </c>
      <c r="H424" s="399">
        <f>[9]B!AA999</f>
        <v>7</v>
      </c>
      <c r="I424" s="399">
        <f>[9]B!AB999</f>
        <v>20</v>
      </c>
      <c r="J424" s="399">
        <f>[9]B!AC999</f>
        <v>0</v>
      </c>
      <c r="K424" s="399">
        <f>[9]B!AD999</f>
        <v>0</v>
      </c>
      <c r="L424" s="399">
        <f>[9]B!AE999</f>
        <v>0</v>
      </c>
      <c r="M424" s="399">
        <f>[9]B!AF999</f>
        <v>0</v>
      </c>
      <c r="N424" s="399">
        <f>[9]B!AG999</f>
        <v>0</v>
      </c>
      <c r="O424" s="399">
        <f>[9]B!AH999</f>
        <v>0</v>
      </c>
      <c r="P424" s="399">
        <f>[9]B!AI999</f>
        <v>0</v>
      </c>
      <c r="Q424" s="399">
        <f>[9]B!AJ999</f>
        <v>0</v>
      </c>
    </row>
    <row r="425" spans="1:18" ht="15" customHeight="1" x14ac:dyDescent="0.15">
      <c r="A425" s="748"/>
      <c r="B425" s="400" t="s">
        <v>592</v>
      </c>
      <c r="C425" s="401">
        <f>[9]B!C1053</f>
        <v>4</v>
      </c>
      <c r="D425" s="401">
        <f>[9]B!D1053</f>
        <v>4</v>
      </c>
      <c r="E425" s="401">
        <f>[9]B!E1053</f>
        <v>4</v>
      </c>
      <c r="F425" s="401">
        <f>[9]B!F1053</f>
        <v>0</v>
      </c>
      <c r="G425" s="401">
        <f>[9]B!G1053</f>
        <v>0</v>
      </c>
      <c r="H425" s="402">
        <f>[9]B!AA1053</f>
        <v>2</v>
      </c>
      <c r="I425" s="402">
        <f>[9]B!AB1053</f>
        <v>0</v>
      </c>
      <c r="J425" s="402">
        <f>[9]B!AC1053</f>
        <v>2</v>
      </c>
      <c r="K425" s="402">
        <f>[9]B!AD1053</f>
        <v>0</v>
      </c>
      <c r="L425" s="402">
        <f>[9]B!AE1053</f>
        <v>0</v>
      </c>
      <c r="M425" s="402">
        <f>[9]B!AF1053</f>
        <v>0</v>
      </c>
      <c r="N425" s="402">
        <f>[9]B!AG1053</f>
        <v>0</v>
      </c>
      <c r="O425" s="402">
        <f>[9]B!AH1053</f>
        <v>0</v>
      </c>
      <c r="P425" s="402">
        <f>[9]B!AI1053</f>
        <v>0</v>
      </c>
      <c r="Q425" s="402">
        <f>[9]B!AJ1053</f>
        <v>0</v>
      </c>
    </row>
    <row r="426" spans="1:18" ht="15" customHeight="1" x14ac:dyDescent="0.15">
      <c r="A426" s="718"/>
      <c r="B426" s="564" t="s">
        <v>0</v>
      </c>
      <c r="C426" s="404">
        <f>SUM(C424:C425)</f>
        <v>31</v>
      </c>
      <c r="D426" s="405">
        <f>SUM(D424:D425)</f>
        <v>31</v>
      </c>
      <c r="E426" s="406">
        <f t="shared" ref="E426:Q426" si="11">SUM(E424:E425)</f>
        <v>31</v>
      </c>
      <c r="F426" s="407">
        <f t="shared" si="11"/>
        <v>0</v>
      </c>
      <c r="G426" s="408">
        <f t="shared" si="11"/>
        <v>0</v>
      </c>
      <c r="H426" s="409">
        <f t="shared" si="11"/>
        <v>9</v>
      </c>
      <c r="I426" s="410">
        <f t="shared" si="11"/>
        <v>20</v>
      </c>
      <c r="J426" s="407">
        <f t="shared" si="11"/>
        <v>2</v>
      </c>
      <c r="K426" s="406">
        <f t="shared" si="11"/>
        <v>0</v>
      </c>
      <c r="L426" s="410">
        <f t="shared" si="11"/>
        <v>0</v>
      </c>
      <c r="M426" s="407">
        <f t="shared" si="11"/>
        <v>0</v>
      </c>
      <c r="N426" s="407">
        <f t="shared" si="11"/>
        <v>0</v>
      </c>
      <c r="O426" s="406">
        <f t="shared" si="11"/>
        <v>0</v>
      </c>
      <c r="P426" s="407">
        <f t="shared" si="11"/>
        <v>0</v>
      </c>
      <c r="Q426" s="412">
        <f t="shared" si="11"/>
        <v>0</v>
      </c>
    </row>
    <row r="427" spans="1:18" ht="24" customHeight="1" x14ac:dyDescent="0.15">
      <c r="A427" s="413" t="s">
        <v>593</v>
      </c>
      <c r="B427" s="414" t="s">
        <v>592</v>
      </c>
      <c r="C427" s="415">
        <f>[9]B!C1182</f>
        <v>1538</v>
      </c>
      <c r="D427" s="415">
        <f>[9]B!D1182</f>
        <v>1538</v>
      </c>
      <c r="E427" s="415">
        <f>[9]B!E1182</f>
        <v>1538</v>
      </c>
      <c r="F427" s="415">
        <f>[9]B!F1182</f>
        <v>0</v>
      </c>
      <c r="G427" s="415">
        <f>[9]B!G1182</f>
        <v>0</v>
      </c>
      <c r="H427" s="416">
        <f>[9]B!AA1182</f>
        <v>6</v>
      </c>
      <c r="I427" s="416">
        <f>[9]B!AB1182</f>
        <v>1523</v>
      </c>
      <c r="J427" s="416">
        <f>[9]B!AC1182</f>
        <v>9</v>
      </c>
      <c r="K427" s="416">
        <f>[9]B!AD1182</f>
        <v>0</v>
      </c>
      <c r="L427" s="416">
        <f>[9]B!AE1182</f>
        <v>0</v>
      </c>
      <c r="M427" s="416">
        <f>[9]B!AF1182</f>
        <v>0</v>
      </c>
      <c r="N427" s="416">
        <f>[9]B!AG1182</f>
        <v>0</v>
      </c>
      <c r="O427" s="416">
        <f>[9]B!AH1182</f>
        <v>0</v>
      </c>
      <c r="P427" s="416">
        <f>[9]B!AI1182</f>
        <v>0</v>
      </c>
      <c r="Q427" s="416">
        <f>[9]B!AJ1182</f>
        <v>0</v>
      </c>
    </row>
    <row r="428" spans="1:18" ht="33" customHeight="1" x14ac:dyDescent="0.15">
      <c r="A428" s="563" t="s">
        <v>594</v>
      </c>
      <c r="B428" s="414" t="s">
        <v>592</v>
      </c>
      <c r="C428" s="415">
        <f>[9]B!C1327</f>
        <v>462</v>
      </c>
      <c r="D428" s="415">
        <f>[9]B!D1327</f>
        <v>462</v>
      </c>
      <c r="E428" s="415">
        <f>[9]B!E1327</f>
        <v>462</v>
      </c>
      <c r="F428" s="415">
        <f>[9]B!F1327</f>
        <v>0</v>
      </c>
      <c r="G428" s="415">
        <f>[9]B!G1327</f>
        <v>0</v>
      </c>
      <c r="H428" s="416">
        <f>[9]B!AA1327</f>
        <v>65</v>
      </c>
      <c r="I428" s="416">
        <f>[9]B!AB1327</f>
        <v>395</v>
      </c>
      <c r="J428" s="416">
        <f>[9]B!AC1327</f>
        <v>2</v>
      </c>
      <c r="K428" s="416">
        <f>[9]B!AD1327</f>
        <v>0</v>
      </c>
      <c r="L428" s="416">
        <f>[9]B!AE1327</f>
        <v>0</v>
      </c>
      <c r="M428" s="416">
        <f>[9]B!AF1327</f>
        <v>0</v>
      </c>
      <c r="N428" s="416">
        <f>[9]B!AG1327</f>
        <v>0</v>
      </c>
      <c r="O428" s="416">
        <f>[9]B!AH1327</f>
        <v>0</v>
      </c>
      <c r="P428" s="416">
        <f>[9]B!AI1327</f>
        <v>0</v>
      </c>
      <c r="Q428" s="416">
        <f>[9]B!AJ1327</f>
        <v>0</v>
      </c>
    </row>
    <row r="429" spans="1:18" ht="24.75" customHeight="1" x14ac:dyDescent="0.15">
      <c r="A429" s="563" t="s">
        <v>595</v>
      </c>
      <c r="B429" s="417" t="s">
        <v>591</v>
      </c>
      <c r="C429" s="415">
        <f>[9]B!C1407</f>
        <v>2</v>
      </c>
      <c r="D429" s="415">
        <f>[9]B!D1407</f>
        <v>2</v>
      </c>
      <c r="E429" s="415">
        <f>[9]B!E1407</f>
        <v>2</v>
      </c>
      <c r="F429" s="415">
        <f>[9]B!F1407</f>
        <v>0</v>
      </c>
      <c r="G429" s="415">
        <f>[9]B!G1407</f>
        <v>0</v>
      </c>
      <c r="H429" s="416">
        <f>[9]B!AA1407</f>
        <v>0</v>
      </c>
      <c r="I429" s="416">
        <f>[9]B!AB1407</f>
        <v>2</v>
      </c>
      <c r="J429" s="416">
        <f>[9]B!AC1407</f>
        <v>0</v>
      </c>
      <c r="K429" s="416">
        <f>[9]B!AD1407</f>
        <v>0</v>
      </c>
      <c r="L429" s="416">
        <f>[9]B!AE1407</f>
        <v>0</v>
      </c>
      <c r="M429" s="416">
        <f>[9]B!AF1407</f>
        <v>0</v>
      </c>
      <c r="N429" s="416">
        <f>[9]B!AG1407</f>
        <v>0</v>
      </c>
      <c r="O429" s="416">
        <f>[9]B!AH1407</f>
        <v>0</v>
      </c>
      <c r="P429" s="416">
        <f>[9]B!AI1407</f>
        <v>0</v>
      </c>
      <c r="Q429" s="416">
        <f>[9]B!AJ1407</f>
        <v>0</v>
      </c>
    </row>
    <row r="430" spans="1:18" ht="33" customHeight="1" x14ac:dyDescent="0.15">
      <c r="A430" s="418" t="s">
        <v>596</v>
      </c>
      <c r="B430" s="414" t="s">
        <v>592</v>
      </c>
      <c r="C430" s="415">
        <f>[9]B!C1555</f>
        <v>125</v>
      </c>
      <c r="D430" s="415">
        <f>[9]B!D1555</f>
        <v>125</v>
      </c>
      <c r="E430" s="415">
        <f>[9]B!E1555</f>
        <v>123</v>
      </c>
      <c r="F430" s="415">
        <f>[9]B!F1555</f>
        <v>2</v>
      </c>
      <c r="G430" s="415">
        <f>[9]B!G1555</f>
        <v>0</v>
      </c>
      <c r="H430" s="416">
        <f>[9]B!AA1555</f>
        <v>125</v>
      </c>
      <c r="I430" s="416">
        <f>[9]B!AB1555</f>
        <v>0</v>
      </c>
      <c r="J430" s="416">
        <f>[9]B!AC1555</f>
        <v>0</v>
      </c>
      <c r="K430" s="416">
        <f>[9]B!AD1555</f>
        <v>0</v>
      </c>
      <c r="L430" s="416">
        <f>[9]B!AE1555</f>
        <v>0</v>
      </c>
      <c r="M430" s="416">
        <f>[9]B!AF1555</f>
        <v>0</v>
      </c>
      <c r="N430" s="416">
        <f>[9]B!AG1555</f>
        <v>0</v>
      </c>
      <c r="O430" s="416">
        <f>[9]B!AH1555</f>
        <v>0</v>
      </c>
      <c r="P430" s="416">
        <f>[9]B!AI1555</f>
        <v>0</v>
      </c>
      <c r="Q430" s="416">
        <f>[9]B!AJ1555</f>
        <v>2</v>
      </c>
    </row>
    <row r="431" spans="1:18" ht="15" customHeight="1" x14ac:dyDescent="0.15">
      <c r="A431" s="717" t="s">
        <v>597</v>
      </c>
      <c r="B431" s="419" t="s">
        <v>591</v>
      </c>
      <c r="C431" s="420">
        <f>[9]B!C1717</f>
        <v>1143</v>
      </c>
      <c r="D431" s="420">
        <f>[9]B!D1717</f>
        <v>1129</v>
      </c>
      <c r="E431" s="420">
        <f>[9]B!E1717</f>
        <v>1129</v>
      </c>
      <c r="F431" s="420">
        <f>[9]B!F1717</f>
        <v>0</v>
      </c>
      <c r="G431" s="420">
        <f>[9]B!G1717</f>
        <v>14</v>
      </c>
      <c r="H431" s="421">
        <f>[9]B!AA1717</f>
        <v>320</v>
      </c>
      <c r="I431" s="421">
        <f>[9]B!AB1717</f>
        <v>499</v>
      </c>
      <c r="J431" s="421">
        <f>[9]B!AC1717</f>
        <v>324</v>
      </c>
      <c r="K431" s="421">
        <f>[9]B!AD1717</f>
        <v>4</v>
      </c>
      <c r="L431" s="421">
        <f>[9]B!AE1717</f>
        <v>0</v>
      </c>
      <c r="M431" s="421">
        <f>[9]B!AF1717</f>
        <v>0</v>
      </c>
      <c r="N431" s="421">
        <f>[9]B!AG1717</f>
        <v>0</v>
      </c>
      <c r="O431" s="421">
        <f>[9]B!AH1717</f>
        <v>0</v>
      </c>
      <c r="P431" s="421">
        <f>[9]B!AI1717</f>
        <v>0</v>
      </c>
      <c r="Q431" s="421">
        <f>[9]B!AJ1717</f>
        <v>0</v>
      </c>
    </row>
    <row r="432" spans="1:18" ht="15" customHeight="1" x14ac:dyDescent="0.15">
      <c r="A432" s="748"/>
      <c r="B432" s="400" t="s">
        <v>592</v>
      </c>
      <c r="C432" s="422">
        <f>[9]B!C1691+[9]B!C1719</f>
        <v>20950</v>
      </c>
      <c r="D432" s="422">
        <f>[9]B!D1691+[9]B!D1719</f>
        <v>20110</v>
      </c>
      <c r="E432" s="422">
        <f>[9]B!E1691+[9]B!E1719</f>
        <v>20110</v>
      </c>
      <c r="F432" s="422">
        <f>[9]B!F1691+[9]B!F1719</f>
        <v>0</v>
      </c>
      <c r="G432" s="422">
        <f>[9]B!G1691+[9]B!G1719</f>
        <v>840</v>
      </c>
      <c r="H432" s="402">
        <f>[9]B!AA1691+[9]B!AA1719</f>
        <v>19075</v>
      </c>
      <c r="I432" s="402">
        <f>[9]B!AB1691+[9]B!AB1719</f>
        <v>1206</v>
      </c>
      <c r="J432" s="402">
        <f>[9]B!AC1691+[9]B!AC1719</f>
        <v>669</v>
      </c>
      <c r="K432" s="402">
        <f>[9]B!AD1691+[9]B!AD1719</f>
        <v>0</v>
      </c>
      <c r="L432" s="402">
        <f>[9]B!AE1691+[9]B!AE1719</f>
        <v>0</v>
      </c>
      <c r="M432" s="402">
        <f>[9]B!AF1691+[9]B!AF1719</f>
        <v>0</v>
      </c>
      <c r="N432" s="402">
        <f>[9]B!AG1691+[9]B!AG1719</f>
        <v>0</v>
      </c>
      <c r="O432" s="402">
        <f>[9]B!AH1691+[9]B!AH1719</f>
        <v>0</v>
      </c>
      <c r="P432" s="402">
        <f>[9]B!AI1691+[9]B!AI1719</f>
        <v>0</v>
      </c>
      <c r="Q432" s="402">
        <f>[9]B!AJ1691+[9]B!AJ1719</f>
        <v>0</v>
      </c>
    </row>
    <row r="433" spans="1:19" ht="15" customHeight="1" x14ac:dyDescent="0.15">
      <c r="A433" s="718"/>
      <c r="B433" s="564" t="s">
        <v>0</v>
      </c>
      <c r="C433" s="404">
        <f t="shared" ref="C433:Q433" si="12">SUM(C431:C432)</f>
        <v>22093</v>
      </c>
      <c r="D433" s="405">
        <f t="shared" si="12"/>
        <v>21239</v>
      </c>
      <c r="E433" s="406">
        <f t="shared" si="12"/>
        <v>21239</v>
      </c>
      <c r="F433" s="407">
        <f t="shared" si="12"/>
        <v>0</v>
      </c>
      <c r="G433" s="408">
        <f t="shared" si="12"/>
        <v>854</v>
      </c>
      <c r="H433" s="409">
        <f t="shared" si="12"/>
        <v>19395</v>
      </c>
      <c r="I433" s="410">
        <f t="shared" si="12"/>
        <v>1705</v>
      </c>
      <c r="J433" s="407">
        <f t="shared" si="12"/>
        <v>993</v>
      </c>
      <c r="K433" s="406">
        <f t="shared" si="12"/>
        <v>4</v>
      </c>
      <c r="L433" s="410">
        <f t="shared" si="12"/>
        <v>0</v>
      </c>
      <c r="M433" s="407">
        <f t="shared" si="12"/>
        <v>0</v>
      </c>
      <c r="N433" s="407">
        <f>SUM(N431:N432)</f>
        <v>0</v>
      </c>
      <c r="O433" s="406">
        <f t="shared" si="12"/>
        <v>0</v>
      </c>
      <c r="P433" s="407">
        <f t="shared" si="12"/>
        <v>0</v>
      </c>
      <c r="Q433" s="412">
        <f t="shared" si="12"/>
        <v>0</v>
      </c>
    </row>
    <row r="434" spans="1:19" ht="15" customHeight="1" x14ac:dyDescent="0.15">
      <c r="A434" s="748" t="s">
        <v>598</v>
      </c>
      <c r="B434" s="419" t="s">
        <v>591</v>
      </c>
      <c r="C434" s="423">
        <f>[9]B!C1940</f>
        <v>130</v>
      </c>
      <c r="D434" s="423">
        <f>[9]B!D1940</f>
        <v>128</v>
      </c>
      <c r="E434" s="423">
        <f>[9]B!E1940</f>
        <v>128</v>
      </c>
      <c r="F434" s="423">
        <f>[9]B!F1940</f>
        <v>0</v>
      </c>
      <c r="G434" s="423">
        <f>[9]B!G1940</f>
        <v>2</v>
      </c>
      <c r="H434" s="399">
        <f>[9]B!AA1940</f>
        <v>6</v>
      </c>
      <c r="I434" s="399">
        <f>[9]B!AB1940</f>
        <v>124</v>
      </c>
      <c r="J434" s="399">
        <f>[9]B!AC1940</f>
        <v>0</v>
      </c>
      <c r="K434" s="399">
        <f>[9]B!AD1940</f>
        <v>0</v>
      </c>
      <c r="L434" s="399">
        <f>[9]B!AE1940</f>
        <v>0</v>
      </c>
      <c r="M434" s="399">
        <f>[9]B!AF1940</f>
        <v>0</v>
      </c>
      <c r="N434" s="399">
        <f>[9]B!AG1940</f>
        <v>0</v>
      </c>
      <c r="O434" s="399">
        <f>[9]B!AH1940</f>
        <v>0</v>
      </c>
      <c r="P434" s="399">
        <f>[9]B!AI1940</f>
        <v>0</v>
      </c>
      <c r="Q434" s="399">
        <f>[9]B!AJ1940</f>
        <v>0</v>
      </c>
    </row>
    <row r="435" spans="1:19" ht="15" customHeight="1" x14ac:dyDescent="0.15">
      <c r="A435" s="748"/>
      <c r="B435" s="400" t="s">
        <v>592</v>
      </c>
      <c r="C435" s="422">
        <f>[9]B!C1934</f>
        <v>339</v>
      </c>
      <c r="D435" s="422">
        <f>[9]B!D1934</f>
        <v>338</v>
      </c>
      <c r="E435" s="422">
        <f>[9]B!E1934</f>
        <v>337</v>
      </c>
      <c r="F435" s="422">
        <f>[9]B!F1934</f>
        <v>1</v>
      </c>
      <c r="G435" s="422">
        <f>[9]B!G1934</f>
        <v>1</v>
      </c>
      <c r="H435" s="402">
        <f>[9]B!AA1934</f>
        <v>182</v>
      </c>
      <c r="I435" s="402">
        <f>[9]B!AB1934</f>
        <v>142</v>
      </c>
      <c r="J435" s="402">
        <f>[9]B!AC1934</f>
        <v>15</v>
      </c>
      <c r="K435" s="402">
        <f>[9]B!AD1934</f>
        <v>0</v>
      </c>
      <c r="L435" s="402">
        <f>[9]B!AE1934</f>
        <v>0</v>
      </c>
      <c r="M435" s="402">
        <f>[9]B!AF1934</f>
        <v>0</v>
      </c>
      <c r="N435" s="402">
        <f>[9]B!AG1934</f>
        <v>0</v>
      </c>
      <c r="O435" s="402">
        <f>[9]B!AH1934</f>
        <v>0</v>
      </c>
      <c r="P435" s="402">
        <f>[9]B!AI1934</f>
        <v>0</v>
      </c>
      <c r="Q435" s="402">
        <f>[9]B!AJ1934</f>
        <v>1</v>
      </c>
    </row>
    <row r="436" spans="1:19" ht="15" customHeight="1" x14ac:dyDescent="0.15">
      <c r="A436" s="748"/>
      <c r="B436" s="564" t="s">
        <v>0</v>
      </c>
      <c r="C436" s="404">
        <f t="shared" ref="C436:Q436" si="13">SUM(C434:C435)</f>
        <v>469</v>
      </c>
      <c r="D436" s="405">
        <f t="shared" si="13"/>
        <v>466</v>
      </c>
      <c r="E436" s="406">
        <f t="shared" si="13"/>
        <v>465</v>
      </c>
      <c r="F436" s="407">
        <f t="shared" si="13"/>
        <v>1</v>
      </c>
      <c r="G436" s="408">
        <f t="shared" si="13"/>
        <v>3</v>
      </c>
      <c r="H436" s="409">
        <f t="shared" si="13"/>
        <v>188</v>
      </c>
      <c r="I436" s="410">
        <f t="shared" si="13"/>
        <v>266</v>
      </c>
      <c r="J436" s="407">
        <f t="shared" si="13"/>
        <v>15</v>
      </c>
      <c r="K436" s="406">
        <f t="shared" si="13"/>
        <v>0</v>
      </c>
      <c r="L436" s="410">
        <f t="shared" si="13"/>
        <v>0</v>
      </c>
      <c r="M436" s="407">
        <f t="shared" si="13"/>
        <v>0</v>
      </c>
      <c r="N436" s="407">
        <f t="shared" si="13"/>
        <v>0</v>
      </c>
      <c r="O436" s="406">
        <f t="shared" si="13"/>
        <v>0</v>
      </c>
      <c r="P436" s="407">
        <f t="shared" si="13"/>
        <v>0</v>
      </c>
      <c r="Q436" s="412">
        <f t="shared" si="13"/>
        <v>1</v>
      </c>
    </row>
    <row r="437" spans="1:19" ht="24" customHeight="1" x14ac:dyDescent="0.15">
      <c r="A437" s="424" t="s">
        <v>599</v>
      </c>
      <c r="B437" s="400" t="s">
        <v>592</v>
      </c>
      <c r="C437" s="415">
        <f>[9]B!C2098</f>
        <v>388</v>
      </c>
      <c r="D437" s="415">
        <f>[9]B!D2098</f>
        <v>293</v>
      </c>
      <c r="E437" s="415">
        <f>[9]B!E2098</f>
        <v>293</v>
      </c>
      <c r="F437" s="415">
        <f>[9]B!F2098</f>
        <v>0</v>
      </c>
      <c r="G437" s="415">
        <f>[9]B!G2098</f>
        <v>95</v>
      </c>
      <c r="H437" s="416">
        <f>[9]B!AA2098</f>
        <v>231</v>
      </c>
      <c r="I437" s="416">
        <f>[9]B!AB2098</f>
        <v>35</v>
      </c>
      <c r="J437" s="416">
        <f>[9]B!AC2098</f>
        <v>122</v>
      </c>
      <c r="K437" s="416">
        <f>[9]B!AD2098</f>
        <v>0</v>
      </c>
      <c r="L437" s="416">
        <f>[9]B!AE2098</f>
        <v>0</v>
      </c>
      <c r="M437" s="416">
        <f>[9]B!AF2098</f>
        <v>0</v>
      </c>
      <c r="N437" s="416">
        <f>[9]B!AG2098</f>
        <v>0</v>
      </c>
      <c r="O437" s="416">
        <f>[9]B!AH2098</f>
        <v>0</v>
      </c>
      <c r="P437" s="416">
        <f>[9]B!AI2098</f>
        <v>0</v>
      </c>
      <c r="Q437" s="416">
        <f>[9]B!AJ2098</f>
        <v>0</v>
      </c>
    </row>
    <row r="438" spans="1:19" ht="15" customHeight="1" x14ac:dyDescent="0.15">
      <c r="A438" s="734" t="s">
        <v>600</v>
      </c>
      <c r="B438" s="417" t="s">
        <v>601</v>
      </c>
      <c r="C438" s="420">
        <f>[9]B!C2214+[9]B!C2266+[9]B!C2267</f>
        <v>2542</v>
      </c>
      <c r="D438" s="420">
        <f>[9]B!D2214+[9]B!D2266+[9]B!D2267</f>
        <v>2407</v>
      </c>
      <c r="E438" s="420">
        <f>[9]B!E2214+[9]B!E2266+[9]B!E2267</f>
        <v>2405</v>
      </c>
      <c r="F438" s="420">
        <f>[9]B!F2214+[9]B!F2266+[9]B!F2267</f>
        <v>2</v>
      </c>
      <c r="G438" s="420">
        <f>[9]B!G2214+[9]B!G2266+[9]B!G2267</f>
        <v>135</v>
      </c>
      <c r="H438" s="421">
        <f>[9]B!AA2214+[9]B!AA2266+[9]B!AA2267</f>
        <v>2382</v>
      </c>
      <c r="I438" s="421">
        <f>[9]B!AB2214+[9]B!AB2266+[9]B!AB2267</f>
        <v>160</v>
      </c>
      <c r="J438" s="421">
        <f>[9]B!AC2214+[9]B!AC2266+[9]B!AC2267</f>
        <v>0</v>
      </c>
      <c r="K438" s="421">
        <f>[9]B!AD2214+[9]B!AD2266+[9]B!AD2267</f>
        <v>0</v>
      </c>
      <c r="L438" s="421">
        <f>[9]B!AE2214+[9]B!AE2266+[9]B!AE2267</f>
        <v>0</v>
      </c>
      <c r="M438" s="421">
        <f>[9]B!AF2214+[9]B!AF2266+[9]B!AF2267</f>
        <v>0</v>
      </c>
      <c r="N438" s="421">
        <f>[9]B!AG2214+[9]B!AG2266+[9]B!AG2267</f>
        <v>0</v>
      </c>
      <c r="O438" s="421">
        <f>[9]B!AH2214+[9]B!AH2266+[9]B!AH2267</f>
        <v>0</v>
      </c>
      <c r="P438" s="421">
        <f>[9]B!AI2214+[9]B!AI2266+[9]B!AI2267</f>
        <v>0</v>
      </c>
      <c r="Q438" s="421">
        <f>[9]B!AJ2214+[9]B!AJ2266+[9]B!AJ2267</f>
        <v>2</v>
      </c>
    </row>
    <row r="439" spans="1:19" ht="15" customHeight="1" x14ac:dyDescent="0.15">
      <c r="A439" s="749"/>
      <c r="B439" s="425" t="s">
        <v>592</v>
      </c>
      <c r="C439" s="426">
        <f>[9]B!C2222</f>
        <v>0</v>
      </c>
      <c r="D439" s="426">
        <f>[9]B!D2222</f>
        <v>0</v>
      </c>
      <c r="E439" s="426">
        <f>[9]B!E2222</f>
        <v>0</v>
      </c>
      <c r="F439" s="426">
        <f>[9]B!F2222</f>
        <v>0</v>
      </c>
      <c r="G439" s="426">
        <f>[9]B!G2222</f>
        <v>0</v>
      </c>
      <c r="H439" s="426">
        <f>[9]B!AA2222</f>
        <v>0</v>
      </c>
      <c r="I439" s="426">
        <f>[9]B!AB2222</f>
        <v>0</v>
      </c>
      <c r="J439" s="426">
        <f>[9]B!AC2222</f>
        <v>0</v>
      </c>
      <c r="K439" s="426">
        <f>[9]B!AD2222</f>
        <v>0</v>
      </c>
      <c r="L439" s="426">
        <f>[9]B!AE2222</f>
        <v>0</v>
      </c>
      <c r="M439" s="426">
        <f>[9]B!AF2222</f>
        <v>0</v>
      </c>
      <c r="N439" s="426">
        <f>[9]B!AG2222</f>
        <v>0</v>
      </c>
      <c r="O439" s="426">
        <f>[9]B!AH2222</f>
        <v>0</v>
      </c>
      <c r="P439" s="426">
        <f>[9]B!AI2222</f>
        <v>0</v>
      </c>
      <c r="Q439" s="401">
        <f>[9]B!AJ2222</f>
        <v>0</v>
      </c>
    </row>
    <row r="440" spans="1:19" ht="15" customHeight="1" x14ac:dyDescent="0.15">
      <c r="A440" s="736"/>
      <c r="B440" s="564" t="s">
        <v>0</v>
      </c>
      <c r="C440" s="427">
        <f>SUM(C438:C439)</f>
        <v>2542</v>
      </c>
      <c r="D440" s="427">
        <f t="shared" ref="D440:Q440" si="14">SUM(D438:D439)</f>
        <v>2407</v>
      </c>
      <c r="E440" s="427">
        <f t="shared" si="14"/>
        <v>2405</v>
      </c>
      <c r="F440" s="427">
        <f t="shared" si="14"/>
        <v>2</v>
      </c>
      <c r="G440" s="427">
        <f t="shared" si="14"/>
        <v>135</v>
      </c>
      <c r="H440" s="427">
        <f t="shared" si="14"/>
        <v>2382</v>
      </c>
      <c r="I440" s="427">
        <f t="shared" si="14"/>
        <v>160</v>
      </c>
      <c r="J440" s="427">
        <f t="shared" si="14"/>
        <v>0</v>
      </c>
      <c r="K440" s="427">
        <f t="shared" si="14"/>
        <v>0</v>
      </c>
      <c r="L440" s="427">
        <f t="shared" si="14"/>
        <v>0</v>
      </c>
      <c r="M440" s="427">
        <f t="shared" si="14"/>
        <v>0</v>
      </c>
      <c r="N440" s="427">
        <f t="shared" si="14"/>
        <v>0</v>
      </c>
      <c r="O440" s="427">
        <f t="shared" si="14"/>
        <v>0</v>
      </c>
      <c r="P440" s="427">
        <f t="shared" si="14"/>
        <v>0</v>
      </c>
      <c r="Q440" s="405">
        <f t="shared" si="14"/>
        <v>2</v>
      </c>
    </row>
    <row r="441" spans="1:19" ht="15" customHeight="1" x14ac:dyDescent="0.15">
      <c r="A441" s="717" t="s">
        <v>602</v>
      </c>
      <c r="B441" s="419" t="s">
        <v>591</v>
      </c>
      <c r="C441" s="420">
        <f>[9]B!C2529</f>
        <v>48</v>
      </c>
      <c r="D441" s="420">
        <f>[9]B!D2529</f>
        <v>48</v>
      </c>
      <c r="E441" s="420">
        <f>[9]B!E2529</f>
        <v>48</v>
      </c>
      <c r="F441" s="420">
        <f>[9]B!F2529</f>
        <v>0</v>
      </c>
      <c r="G441" s="420">
        <f>[9]B!G2529</f>
        <v>0</v>
      </c>
      <c r="H441" s="421">
        <f>[9]B!AA2529</f>
        <v>0</v>
      </c>
      <c r="I441" s="421">
        <f>[9]B!AB2529</f>
        <v>0</v>
      </c>
      <c r="J441" s="421">
        <f>[9]B!AC2529</f>
        <v>48</v>
      </c>
      <c r="K441" s="421">
        <f>[9]B!AD2529</f>
        <v>0</v>
      </c>
      <c r="L441" s="421">
        <f>[9]B!AE2529</f>
        <v>0</v>
      </c>
      <c r="M441" s="421">
        <f>[9]B!AF2529</f>
        <v>0</v>
      </c>
      <c r="N441" s="421">
        <f>[9]B!AG2529</f>
        <v>0</v>
      </c>
      <c r="O441" s="421">
        <f>[9]B!AH2529</f>
        <v>0</v>
      </c>
      <c r="P441" s="421">
        <f>[9]B!AI2529</f>
        <v>0</v>
      </c>
      <c r="Q441" s="421">
        <f>[9]B!AJ2529</f>
        <v>0</v>
      </c>
    </row>
    <row r="442" spans="1:19" ht="15" customHeight="1" x14ac:dyDescent="0.15">
      <c r="A442" s="748"/>
      <c r="B442" s="400" t="s">
        <v>592</v>
      </c>
      <c r="C442" s="422">
        <f>[9]B!C2298</f>
        <v>186</v>
      </c>
      <c r="D442" s="422">
        <f>[9]B!D2298</f>
        <v>186</v>
      </c>
      <c r="E442" s="422">
        <f>[9]B!E2298</f>
        <v>186</v>
      </c>
      <c r="F442" s="422">
        <f>[9]B!F2298</f>
        <v>0</v>
      </c>
      <c r="G442" s="422">
        <f>[9]B!G2298</f>
        <v>0</v>
      </c>
      <c r="H442" s="402">
        <f>[9]B!AA2298</f>
        <v>0</v>
      </c>
      <c r="I442" s="402">
        <f>[9]B!AB2298</f>
        <v>155</v>
      </c>
      <c r="J442" s="402">
        <f>[9]B!AC2298</f>
        <v>31</v>
      </c>
      <c r="K442" s="402">
        <f>[9]B!AD2298</f>
        <v>0</v>
      </c>
      <c r="L442" s="402">
        <f>[9]B!AE2298</f>
        <v>0</v>
      </c>
      <c r="M442" s="402">
        <f>[9]B!AF2298</f>
        <v>0</v>
      </c>
      <c r="N442" s="402">
        <f>[9]B!AG2298</f>
        <v>0</v>
      </c>
      <c r="O442" s="402">
        <f>[9]B!AH2298</f>
        <v>0</v>
      </c>
      <c r="P442" s="402">
        <f>[9]B!AI2298</f>
        <v>0</v>
      </c>
      <c r="Q442" s="402">
        <f>[9]B!AJ2298</f>
        <v>0</v>
      </c>
    </row>
    <row r="443" spans="1:19" ht="15" customHeight="1" x14ac:dyDescent="0.15">
      <c r="A443" s="718"/>
      <c r="B443" s="564" t="s">
        <v>0</v>
      </c>
      <c r="C443" s="404">
        <f t="shared" ref="C443:Q443" si="15">SUM(C441:C442)</f>
        <v>234</v>
      </c>
      <c r="D443" s="405">
        <f t="shared" si="15"/>
        <v>234</v>
      </c>
      <c r="E443" s="406">
        <f t="shared" si="15"/>
        <v>234</v>
      </c>
      <c r="F443" s="407">
        <f t="shared" si="15"/>
        <v>0</v>
      </c>
      <c r="G443" s="408">
        <f t="shared" si="15"/>
        <v>0</v>
      </c>
      <c r="H443" s="409">
        <f t="shared" si="15"/>
        <v>0</v>
      </c>
      <c r="I443" s="410">
        <f t="shared" si="15"/>
        <v>155</v>
      </c>
      <c r="J443" s="407">
        <f t="shared" si="15"/>
        <v>79</v>
      </c>
      <c r="K443" s="406">
        <f t="shared" si="15"/>
        <v>0</v>
      </c>
      <c r="L443" s="410">
        <f t="shared" si="15"/>
        <v>0</v>
      </c>
      <c r="M443" s="407">
        <f t="shared" si="15"/>
        <v>0</v>
      </c>
      <c r="N443" s="407">
        <f t="shared" si="15"/>
        <v>0</v>
      </c>
      <c r="O443" s="406">
        <f t="shared" si="15"/>
        <v>0</v>
      </c>
      <c r="P443" s="407">
        <f t="shared" si="15"/>
        <v>0</v>
      </c>
      <c r="Q443" s="412">
        <f t="shared" si="15"/>
        <v>0</v>
      </c>
    </row>
    <row r="444" spans="1:19" ht="26.25" customHeight="1" x14ac:dyDescent="0.15">
      <c r="A444" s="413" t="s">
        <v>603</v>
      </c>
      <c r="B444" s="400" t="s">
        <v>592</v>
      </c>
      <c r="C444" s="415">
        <f>[9]B!C930</f>
        <v>5341</v>
      </c>
      <c r="D444" s="415">
        <f>[9]B!D930</f>
        <v>5341</v>
      </c>
      <c r="E444" s="415">
        <f>[9]B!E930</f>
        <v>5341</v>
      </c>
      <c r="F444" s="415">
        <f>[9]B!F930</f>
        <v>0</v>
      </c>
      <c r="G444" s="415">
        <f>[9]B!G930</f>
        <v>0</v>
      </c>
      <c r="H444" s="398">
        <f>[9]B!AA930</f>
        <v>2639</v>
      </c>
      <c r="I444" s="398">
        <f>[9]B!AB930</f>
        <v>2702</v>
      </c>
      <c r="J444" s="398">
        <f>[9]B!AC930</f>
        <v>0</v>
      </c>
      <c r="K444" s="398">
        <f>[9]B!AD930</f>
        <v>0</v>
      </c>
      <c r="L444" s="398">
        <f>[9]B!AE930</f>
        <v>0</v>
      </c>
      <c r="M444" s="398">
        <f>[9]B!AF930</f>
        <v>0</v>
      </c>
      <c r="N444" s="398">
        <f>[9]B!AG930</f>
        <v>0</v>
      </c>
      <c r="O444" s="398">
        <f>[9]B!AH930</f>
        <v>0</v>
      </c>
      <c r="P444" s="398">
        <f>[9]B!AI930</f>
        <v>0</v>
      </c>
      <c r="Q444" s="398">
        <f>[9]B!AJ930</f>
        <v>0</v>
      </c>
    </row>
    <row r="445" spans="1:19" ht="15" customHeight="1" x14ac:dyDescent="0.15">
      <c r="A445" s="750" t="s">
        <v>604</v>
      </c>
      <c r="B445" s="428" t="s">
        <v>591</v>
      </c>
      <c r="C445" s="429">
        <f>D445+G445</f>
        <v>3892</v>
      </c>
      <c r="D445" s="423">
        <f>+D424+D429+D431+D434+D438+D441</f>
        <v>3741</v>
      </c>
      <c r="E445" s="423">
        <f>+E424+E429+E431+E434+E438+E441</f>
        <v>3739</v>
      </c>
      <c r="F445" s="423">
        <f>+F424+F429+F431+F434+F438+F441</f>
        <v>2</v>
      </c>
      <c r="G445" s="423">
        <f>+G424+G429+G431+G434+G438+G441</f>
        <v>151</v>
      </c>
      <c r="H445" s="423">
        <f t="shared" ref="H445:Q445" si="16">+H424+H429+H431+H434+H438+H441</f>
        <v>2715</v>
      </c>
      <c r="I445" s="423">
        <f t="shared" si="16"/>
        <v>805</v>
      </c>
      <c r="J445" s="423">
        <f t="shared" si="16"/>
        <v>372</v>
      </c>
      <c r="K445" s="423">
        <f t="shared" si="16"/>
        <v>4</v>
      </c>
      <c r="L445" s="423">
        <f t="shared" si="16"/>
        <v>0</v>
      </c>
      <c r="M445" s="423">
        <f t="shared" si="16"/>
        <v>0</v>
      </c>
      <c r="N445" s="423">
        <f t="shared" si="16"/>
        <v>0</v>
      </c>
      <c r="O445" s="423">
        <f t="shared" si="16"/>
        <v>0</v>
      </c>
      <c r="P445" s="423">
        <f t="shared" si="16"/>
        <v>0</v>
      </c>
      <c r="Q445" s="430">
        <f t="shared" si="16"/>
        <v>2</v>
      </c>
    </row>
    <row r="446" spans="1:19" ht="15" customHeight="1" x14ac:dyDescent="0.15">
      <c r="A446" s="750"/>
      <c r="B446" s="431" t="s">
        <v>592</v>
      </c>
      <c r="C446" s="431">
        <f>D446+G446</f>
        <v>29333</v>
      </c>
      <c r="D446" s="422">
        <f>+D425+D427+D428+D430+D432+D435+D437+D442+D444</f>
        <v>28397</v>
      </c>
      <c r="E446" s="422">
        <f>+E425+E427+E428+E430+E432+E435+E437+E442+E444</f>
        <v>28394</v>
      </c>
      <c r="F446" s="422">
        <f>+F425+F427+F428+F430+F432+F435+F437+F442+F444</f>
        <v>3</v>
      </c>
      <c r="G446" s="422">
        <f>+G425+G427+G428+G430+G432+G435+G437+G442+G444</f>
        <v>936</v>
      </c>
      <c r="H446" s="422">
        <f t="shared" ref="H446:Q446" si="17">+H425+H427+H428+H430+H432+H435+H437+H442+H444</f>
        <v>22325</v>
      </c>
      <c r="I446" s="422">
        <f t="shared" si="17"/>
        <v>6158</v>
      </c>
      <c r="J446" s="422">
        <f t="shared" si="17"/>
        <v>850</v>
      </c>
      <c r="K446" s="422">
        <f t="shared" si="17"/>
        <v>0</v>
      </c>
      <c r="L446" s="422">
        <f t="shared" si="17"/>
        <v>0</v>
      </c>
      <c r="M446" s="422">
        <f t="shared" si="17"/>
        <v>0</v>
      </c>
      <c r="N446" s="422">
        <f t="shared" si="17"/>
        <v>0</v>
      </c>
      <c r="O446" s="422">
        <f t="shared" si="17"/>
        <v>0</v>
      </c>
      <c r="P446" s="422">
        <f t="shared" si="17"/>
        <v>0</v>
      </c>
      <c r="Q446" s="401">
        <f t="shared" si="17"/>
        <v>3</v>
      </c>
    </row>
    <row r="447" spans="1:19" ht="15" customHeight="1" x14ac:dyDescent="0.15">
      <c r="A447" s="750"/>
      <c r="B447" s="432" t="s">
        <v>605</v>
      </c>
      <c r="C447" s="404">
        <f>SUM(C445:C446)</f>
        <v>33225</v>
      </c>
      <c r="D447" s="405">
        <f>SUM(D445:D446)</f>
        <v>32138</v>
      </c>
      <c r="E447" s="406">
        <f>SUM(E445:E446)</f>
        <v>32133</v>
      </c>
      <c r="F447" s="407">
        <f>SUM(F445:F446)</f>
        <v>5</v>
      </c>
      <c r="G447" s="408">
        <f>SUM(G445:G446)</f>
        <v>1087</v>
      </c>
      <c r="H447" s="408">
        <f t="shared" ref="H447:Q447" si="18">SUM(H445:H446)</f>
        <v>25040</v>
      </c>
      <c r="I447" s="408">
        <f t="shared" si="18"/>
        <v>6963</v>
      </c>
      <c r="J447" s="408">
        <f t="shared" si="18"/>
        <v>1222</v>
      </c>
      <c r="K447" s="408">
        <f t="shared" si="18"/>
        <v>4</v>
      </c>
      <c r="L447" s="408">
        <f t="shared" si="18"/>
        <v>0</v>
      </c>
      <c r="M447" s="408">
        <f t="shared" si="18"/>
        <v>0</v>
      </c>
      <c r="N447" s="408">
        <f>SUM(N445:N446)</f>
        <v>0</v>
      </c>
      <c r="O447" s="408">
        <f t="shared" si="18"/>
        <v>0</v>
      </c>
      <c r="P447" s="408">
        <f t="shared" si="18"/>
        <v>0</v>
      </c>
      <c r="Q447" s="433">
        <f t="shared" si="18"/>
        <v>5</v>
      </c>
    </row>
    <row r="448" spans="1:19" ht="27.75" customHeight="1" x14ac:dyDescent="0.15">
      <c r="A448" s="434" t="s">
        <v>606</v>
      </c>
      <c r="B448" s="567"/>
      <c r="E448" s="344"/>
      <c r="F448" s="436"/>
      <c r="G448" s="436"/>
      <c r="H448" s="436"/>
      <c r="I448" s="436"/>
      <c r="J448" s="436"/>
      <c r="K448" s="436"/>
      <c r="L448" s="436"/>
      <c r="M448" s="436"/>
      <c r="N448" s="436"/>
      <c r="O448" s="436"/>
      <c r="P448" s="437"/>
      <c r="Q448" s="437"/>
      <c r="R448" s="437"/>
      <c r="S448" s="436"/>
    </row>
    <row r="449" spans="1:23" ht="39.75" customHeight="1" x14ac:dyDescent="0.15">
      <c r="A449" s="744" t="s">
        <v>607</v>
      </c>
      <c r="B449" s="745"/>
      <c r="C449" s="562" t="s">
        <v>0</v>
      </c>
      <c r="D449" s="565" t="s">
        <v>8</v>
      </c>
      <c r="E449" s="73" t="s">
        <v>9</v>
      </c>
      <c r="F449" s="436"/>
      <c r="G449" s="436"/>
      <c r="H449" s="436"/>
      <c r="I449" s="436"/>
      <c r="J449" s="436"/>
      <c r="K449" s="436"/>
      <c r="L449" s="436"/>
      <c r="M449" s="437"/>
      <c r="N449" s="437"/>
      <c r="O449" s="437"/>
    </row>
    <row r="450" spans="1:23" ht="15" customHeight="1" x14ac:dyDescent="0.2">
      <c r="A450" s="746" t="s">
        <v>608</v>
      </c>
      <c r="B450" s="747"/>
      <c r="C450" s="440">
        <f>[9]B!C981</f>
        <v>5</v>
      </c>
      <c r="D450" s="441">
        <f>[9]B!E981</f>
        <v>5</v>
      </c>
      <c r="E450" s="442"/>
      <c r="F450" s="436"/>
      <c r="G450" s="436"/>
      <c r="H450" s="436"/>
      <c r="I450" s="436"/>
      <c r="J450" s="436"/>
      <c r="K450" s="436"/>
      <c r="L450" s="436"/>
      <c r="M450" s="437"/>
      <c r="N450" s="437"/>
      <c r="O450" s="437"/>
    </row>
    <row r="451" spans="1:23" ht="15" customHeight="1" x14ac:dyDescent="0.2">
      <c r="A451" s="740" t="s">
        <v>609</v>
      </c>
      <c r="B451" s="741"/>
      <c r="C451" s="440">
        <f>[9]B!C2587</f>
        <v>26</v>
      </c>
      <c r="D451" s="441">
        <f>[9]B!E2587</f>
        <v>22</v>
      </c>
      <c r="E451" s="215">
        <f>[9]B!AL2587</f>
        <v>695200</v>
      </c>
      <c r="F451" s="436"/>
      <c r="G451" s="436"/>
      <c r="H451" s="436"/>
      <c r="I451" s="436"/>
      <c r="J451" s="436"/>
      <c r="K451" s="436"/>
      <c r="L451" s="436"/>
      <c r="M451" s="437"/>
      <c r="N451" s="437"/>
      <c r="O451" s="437"/>
    </row>
    <row r="452" spans="1:23" ht="15" customHeight="1" x14ac:dyDescent="0.2">
      <c r="A452" s="740" t="s">
        <v>610</v>
      </c>
      <c r="B452" s="741"/>
      <c r="C452" s="440">
        <f>[9]B!C2596</f>
        <v>0</v>
      </c>
      <c r="D452" s="441">
        <f>[9]B!E2596</f>
        <v>0</v>
      </c>
      <c r="E452" s="443"/>
      <c r="F452" s="436"/>
      <c r="G452" s="436"/>
      <c r="H452" s="436"/>
      <c r="I452" s="436"/>
      <c r="J452" s="436"/>
      <c r="K452" s="436"/>
      <c r="L452" s="436"/>
      <c r="M452" s="437"/>
      <c r="N452" s="437"/>
      <c r="O452" s="437"/>
    </row>
    <row r="453" spans="1:23" ht="15" customHeight="1" x14ac:dyDescent="0.2">
      <c r="A453" s="740" t="s">
        <v>611</v>
      </c>
      <c r="B453" s="741"/>
      <c r="C453" s="440">
        <f>[9]B!C66</f>
        <v>412</v>
      </c>
      <c r="D453" s="441">
        <f>[9]B!E66</f>
        <v>368</v>
      </c>
      <c r="E453" s="215">
        <f>[9]B!AL66</f>
        <v>276000</v>
      </c>
      <c r="F453" s="436"/>
      <c r="G453" s="436"/>
      <c r="H453" s="436"/>
      <c r="I453" s="436"/>
      <c r="J453" s="436"/>
      <c r="K453" s="436"/>
      <c r="L453" s="436"/>
      <c r="M453" s="437"/>
      <c r="N453" s="437"/>
      <c r="O453" s="437"/>
    </row>
    <row r="454" spans="1:23" ht="15" customHeight="1" x14ac:dyDescent="0.2">
      <c r="A454" s="740" t="s">
        <v>612</v>
      </c>
      <c r="B454" s="741"/>
      <c r="C454" s="440">
        <f>[9]B!C72</f>
        <v>0</v>
      </c>
      <c r="D454" s="441">
        <f>[9]B!E72</f>
        <v>0</v>
      </c>
      <c r="E454" s="443"/>
      <c r="F454" s="436"/>
      <c r="G454" s="436"/>
      <c r="H454" s="436"/>
      <c r="I454" s="436"/>
      <c r="J454" s="436"/>
      <c r="K454" s="436"/>
      <c r="L454" s="436"/>
      <c r="M454" s="437"/>
      <c r="N454" s="437"/>
      <c r="O454" s="437"/>
    </row>
    <row r="455" spans="1:23" ht="15" customHeight="1" x14ac:dyDescent="0.2">
      <c r="A455" s="740" t="s">
        <v>613</v>
      </c>
      <c r="B455" s="741"/>
      <c r="C455" s="444">
        <f>[9]B!C67</f>
        <v>98</v>
      </c>
      <c r="D455" s="441">
        <f>[9]B!E67</f>
        <v>98</v>
      </c>
      <c r="E455" s="215">
        <f>[9]B!AL67</f>
        <v>1664040</v>
      </c>
      <c r="F455" s="436"/>
      <c r="G455" s="436"/>
      <c r="H455" s="436"/>
      <c r="I455" s="436"/>
      <c r="J455" s="436"/>
      <c r="K455" s="436"/>
      <c r="L455" s="436"/>
      <c r="M455" s="437"/>
      <c r="N455" s="437"/>
      <c r="O455" s="437"/>
    </row>
    <row r="456" spans="1:23" ht="15" customHeight="1" x14ac:dyDescent="0.2">
      <c r="A456" s="740" t="s">
        <v>614</v>
      </c>
      <c r="B456" s="741"/>
      <c r="C456" s="440">
        <f>[9]B!C68</f>
        <v>137</v>
      </c>
      <c r="D456" s="441">
        <f>[9]B!E68</f>
        <v>132</v>
      </c>
      <c r="E456" s="215">
        <f>[9]B!AL68</f>
        <v>5148000</v>
      </c>
      <c r="F456" s="436"/>
      <c r="G456" s="436"/>
      <c r="H456" s="436"/>
      <c r="I456" s="436"/>
      <c r="J456" s="436"/>
      <c r="K456" s="436"/>
      <c r="L456" s="436"/>
      <c r="M456" s="437"/>
      <c r="N456" s="437"/>
      <c r="O456" s="437"/>
    </row>
    <row r="457" spans="1:23" ht="15" customHeight="1" x14ac:dyDescent="0.2">
      <c r="A457" s="740" t="s">
        <v>615</v>
      </c>
      <c r="B457" s="741"/>
      <c r="C457" s="440">
        <f>[9]B!C70</f>
        <v>0</v>
      </c>
      <c r="D457" s="441">
        <f>[9]B!E70</f>
        <v>0</v>
      </c>
      <c r="E457" s="215">
        <f>[9]B!AL70</f>
        <v>0</v>
      </c>
      <c r="F457" s="445"/>
      <c r="G457" s="445"/>
      <c r="H457" s="445"/>
      <c r="I457" s="445"/>
      <c r="J457" s="445"/>
      <c r="K457" s="445"/>
      <c r="L457" s="445"/>
      <c r="M457" s="445"/>
      <c r="N457" s="445"/>
      <c r="O457" s="445"/>
    </row>
    <row r="458" spans="1:23" ht="15" customHeight="1" x14ac:dyDescent="0.2">
      <c r="A458" s="740" t="s">
        <v>616</v>
      </c>
      <c r="B458" s="741"/>
      <c r="C458" s="444">
        <f>[9]B!C69</f>
        <v>6885</v>
      </c>
      <c r="D458" s="441">
        <f>[9]B!E69</f>
        <v>6885</v>
      </c>
      <c r="E458" s="215">
        <f>[9]B!AL69</f>
        <v>15560100</v>
      </c>
      <c r="F458" s="446"/>
      <c r="G458" s="446"/>
      <c r="H458" s="446"/>
      <c r="I458" s="446"/>
      <c r="J458" s="446"/>
      <c r="K458" s="446"/>
      <c r="L458" s="446"/>
      <c r="M458" s="446"/>
      <c r="N458" s="446"/>
      <c r="O458" s="446"/>
    </row>
    <row r="459" spans="1:23" ht="15" customHeight="1" x14ac:dyDescent="0.2">
      <c r="A459" s="740" t="s">
        <v>617</v>
      </c>
      <c r="B459" s="741"/>
      <c r="C459" s="440">
        <f>[9]B!C2584</f>
        <v>0</v>
      </c>
      <c r="D459" s="441">
        <f>[9]B!E2584</f>
        <v>0</v>
      </c>
      <c r="E459" s="443"/>
      <c r="F459" s="446"/>
      <c r="G459" s="446"/>
      <c r="H459" s="446"/>
      <c r="I459" s="446"/>
      <c r="J459" s="446"/>
      <c r="K459" s="446"/>
      <c r="L459" s="446"/>
      <c r="M459" s="446"/>
      <c r="N459" s="446"/>
      <c r="O459" s="446"/>
    </row>
    <row r="460" spans="1:23" ht="15" customHeight="1" x14ac:dyDescent="0.15">
      <c r="A460" s="742" t="s">
        <v>618</v>
      </c>
      <c r="B460" s="743"/>
      <c r="C460" s="447">
        <f>SUM(C450:C459)</f>
        <v>7563</v>
      </c>
      <c r="D460" s="448">
        <f>SUM(D450:D459)</f>
        <v>7510</v>
      </c>
      <c r="E460" s="449">
        <f>SUM(E450:E459)</f>
        <v>23343340</v>
      </c>
      <c r="F460" s="446"/>
      <c r="G460" s="446"/>
      <c r="H460" s="446"/>
      <c r="I460" s="446"/>
      <c r="J460" s="446"/>
      <c r="K460" s="446"/>
      <c r="L460" s="446"/>
      <c r="M460" s="446"/>
      <c r="N460" s="446"/>
      <c r="O460" s="446"/>
    </row>
    <row r="461" spans="1:23" s="451" customFormat="1" ht="24.95" customHeight="1" x14ac:dyDescent="0.15">
      <c r="A461" s="434" t="s">
        <v>619</v>
      </c>
      <c r="B461" s="450"/>
      <c r="F461" s="5"/>
      <c r="N461" s="452"/>
      <c r="O461" s="452"/>
      <c r="P461" s="452"/>
      <c r="Q461" s="452"/>
      <c r="R461" s="452"/>
      <c r="S461" s="452"/>
      <c r="T461" s="453"/>
      <c r="U461" s="452"/>
      <c r="V461" s="452"/>
      <c r="W461" s="452"/>
    </row>
    <row r="462" spans="1:23" ht="24.75" customHeight="1" x14ac:dyDescent="0.15">
      <c r="A462" s="727" t="s">
        <v>620</v>
      </c>
      <c r="B462" s="728"/>
      <c r="C462" s="562" t="s">
        <v>0</v>
      </c>
      <c r="N462" s="453"/>
      <c r="O462" s="453"/>
      <c r="P462" s="453"/>
      <c r="Q462" s="453"/>
      <c r="R462" s="453"/>
      <c r="S462" s="453"/>
      <c r="T462" s="453"/>
      <c r="U462" s="453"/>
      <c r="V462" s="453"/>
      <c r="W462" s="453"/>
    </row>
    <row r="463" spans="1:23" ht="14.1" customHeight="1" x14ac:dyDescent="0.15">
      <c r="A463" s="729" t="s">
        <v>621</v>
      </c>
      <c r="B463" s="730"/>
      <c r="C463" s="454">
        <v>6648</v>
      </c>
      <c r="D463" s="344"/>
      <c r="E463" s="236"/>
      <c r="H463" s="450"/>
      <c r="I463" s="450"/>
      <c r="J463" s="450"/>
      <c r="K463" s="450"/>
      <c r="L463" s="450"/>
      <c r="M463" s="450"/>
      <c r="N463" s="455"/>
      <c r="O463" s="455"/>
      <c r="P463" s="452"/>
      <c r="Q463" s="453"/>
      <c r="R463" s="453"/>
      <c r="S463" s="453"/>
      <c r="T463" s="453"/>
      <c r="U463" s="453"/>
      <c r="V463" s="453"/>
      <c r="W463" s="453"/>
    </row>
    <row r="464" spans="1:23" ht="24.95" customHeight="1" x14ac:dyDescent="0.15">
      <c r="A464" s="456" t="s">
        <v>622</v>
      </c>
      <c r="B464" s="457"/>
      <c r="C464" s="458"/>
      <c r="D464" s="395"/>
      <c r="E464" s="395"/>
      <c r="F464" s="395"/>
      <c r="G464" s="436"/>
      <c r="H464" s="436"/>
      <c r="I464" s="436"/>
      <c r="J464" s="436"/>
      <c r="K464" s="436"/>
      <c r="L464" s="436"/>
      <c r="M464" s="436"/>
      <c r="N464" s="446"/>
      <c r="O464" s="446"/>
      <c r="P464" s="453"/>
      <c r="Q464" s="453"/>
      <c r="R464" s="453"/>
      <c r="S464" s="453"/>
      <c r="T464" s="453"/>
      <c r="U464" s="453"/>
      <c r="V464" s="453"/>
      <c r="W464" s="453"/>
    </row>
    <row r="465" spans="1:28" ht="21.75" customHeight="1" x14ac:dyDescent="0.15">
      <c r="A465" s="459"/>
      <c r="B465" s="460"/>
      <c r="C465" s="461" t="s">
        <v>0</v>
      </c>
      <c r="D465" s="395"/>
      <c r="E465" s="395"/>
      <c r="F465" s="395"/>
      <c r="G465" s="436"/>
      <c r="H465" s="436"/>
      <c r="I465" s="436"/>
      <c r="J465" s="436"/>
      <c r="K465" s="436"/>
      <c r="L465" s="436"/>
      <c r="M465" s="436"/>
      <c r="N465" s="436"/>
      <c r="O465" s="462"/>
    </row>
    <row r="466" spans="1:28" ht="15" customHeight="1" x14ac:dyDescent="0.15">
      <c r="A466" s="731" t="s">
        <v>623</v>
      </c>
      <c r="B466" s="419" t="s">
        <v>624</v>
      </c>
      <c r="C466" s="464"/>
      <c r="D466" s="465"/>
      <c r="E466" s="395"/>
      <c r="F466" s="395"/>
      <c r="G466" s="436"/>
      <c r="H466" s="436"/>
      <c r="I466" s="436"/>
      <c r="J466" s="436"/>
      <c r="K466" s="436"/>
      <c r="L466" s="436"/>
      <c r="M466" s="436"/>
      <c r="N466" s="436"/>
      <c r="O466" s="462"/>
    </row>
    <row r="467" spans="1:28" ht="15" customHeight="1" x14ac:dyDescent="0.15">
      <c r="A467" s="731"/>
      <c r="B467" s="425" t="s">
        <v>625</v>
      </c>
      <c r="C467" s="466">
        <v>3842</v>
      </c>
      <c r="D467" s="465"/>
      <c r="E467" s="395"/>
      <c r="F467" s="395"/>
      <c r="G467" s="436"/>
      <c r="H467" s="436"/>
      <c r="I467" s="436"/>
      <c r="J467" s="436"/>
      <c r="K467" s="436"/>
      <c r="L467" s="436"/>
      <c r="M467" s="436"/>
      <c r="N467" s="436"/>
      <c r="O467" s="462"/>
    </row>
    <row r="468" spans="1:28" ht="15" customHeight="1" x14ac:dyDescent="0.15">
      <c r="A468" s="732" t="s">
        <v>626</v>
      </c>
      <c r="B468" s="733"/>
      <c r="C468" s="467">
        <v>26702</v>
      </c>
      <c r="D468" s="465"/>
      <c r="E468" s="395"/>
      <c r="F468" s="395"/>
      <c r="G468" s="436"/>
      <c r="H468" s="436"/>
      <c r="I468" s="436"/>
      <c r="J468" s="436"/>
      <c r="K468" s="436"/>
      <c r="L468" s="436"/>
      <c r="M468" s="436"/>
      <c r="N468" s="436"/>
      <c r="O468" s="462"/>
    </row>
    <row r="469" spans="1:28" s="291" customFormat="1" ht="24.95" customHeight="1" x14ac:dyDescent="0.15">
      <c r="A469" s="323" t="s">
        <v>627</v>
      </c>
      <c r="B469" s="468"/>
      <c r="C469" s="469"/>
      <c r="D469" s="469"/>
    </row>
    <row r="470" spans="1:28" ht="12.75" customHeight="1" x14ac:dyDescent="0.15">
      <c r="A470" s="734" t="s">
        <v>628</v>
      </c>
      <c r="B470" s="735"/>
      <c r="C470" s="738" t="s">
        <v>104</v>
      </c>
      <c r="D470" s="714" t="s">
        <v>629</v>
      </c>
      <c r="E470" s="715"/>
      <c r="F470" s="715"/>
      <c r="G470" s="715"/>
      <c r="H470" s="715"/>
      <c r="I470" s="716"/>
      <c r="J470" s="717" t="s">
        <v>504</v>
      </c>
    </row>
    <row r="471" spans="1:28" ht="22.5" customHeight="1" x14ac:dyDescent="0.15">
      <c r="A471" s="736"/>
      <c r="B471" s="737"/>
      <c r="C471" s="739"/>
      <c r="D471" s="470" t="s">
        <v>630</v>
      </c>
      <c r="E471" s="471" t="s">
        <v>631</v>
      </c>
      <c r="F471" s="472" t="s">
        <v>632</v>
      </c>
      <c r="G471" s="472" t="s">
        <v>633</v>
      </c>
      <c r="H471" s="472" t="s">
        <v>634</v>
      </c>
      <c r="I471" s="473" t="s">
        <v>635</v>
      </c>
      <c r="J471" s="718"/>
    </row>
    <row r="472" spans="1:28" ht="15" customHeight="1" x14ac:dyDescent="0.15">
      <c r="A472" s="719" t="s">
        <v>636</v>
      </c>
      <c r="B472" s="720"/>
      <c r="C472" s="474">
        <f>SUM(D472:I472)</f>
        <v>0</v>
      </c>
      <c r="D472" s="475"/>
      <c r="E472" s="476"/>
      <c r="F472" s="476"/>
      <c r="G472" s="476"/>
      <c r="H472" s="476"/>
      <c r="I472" s="477"/>
      <c r="J472" s="478"/>
      <c r="K472" s="308" t="str">
        <f>AA472</f>
        <v/>
      </c>
      <c r="L472" s="436"/>
      <c r="M472" s="436"/>
      <c r="N472" s="436"/>
      <c r="O472" s="436"/>
      <c r="P472" s="437"/>
      <c r="Q472" s="437"/>
      <c r="R472" s="437"/>
      <c r="AA472" s="377" t="str">
        <f>IF(J472&gt;C472,"Error: Las actividades totales son menores que las realizadas en beneficiarios","")</f>
        <v/>
      </c>
      <c r="AB472" s="377">
        <f>IF(J472&gt;C472,1,0)</f>
        <v>0</v>
      </c>
    </row>
    <row r="473" spans="1:28" ht="15" customHeight="1" x14ac:dyDescent="0.15">
      <c r="A473" s="721" t="s">
        <v>637</v>
      </c>
      <c r="B473" s="722"/>
      <c r="C473" s="441">
        <f>SUM(D473:I473)</f>
        <v>0</v>
      </c>
      <c r="D473" s="479"/>
      <c r="E473" s="480"/>
      <c r="F473" s="480"/>
      <c r="G473" s="480"/>
      <c r="H473" s="480"/>
      <c r="I473" s="481"/>
      <c r="J473" s="482"/>
      <c r="K473" s="308" t="str">
        <f>AA473</f>
        <v/>
      </c>
      <c r="AA473" s="377" t="str">
        <f>IF(J473&gt;C473,"Error: Las actividades totales son menores que las realizadas en beneficiarios","")</f>
        <v/>
      </c>
      <c r="AB473" s="377">
        <f>IF(J473&gt;C473,1,0)</f>
        <v>0</v>
      </c>
    </row>
    <row r="474" spans="1:28" ht="15" customHeight="1" x14ac:dyDescent="0.15">
      <c r="A474" s="723" t="s">
        <v>638</v>
      </c>
      <c r="B474" s="724"/>
      <c r="C474" s="483">
        <f>SUM(D474:E474)</f>
        <v>0</v>
      </c>
      <c r="D474" s="484"/>
      <c r="E474" s="485"/>
      <c r="F474" s="486"/>
      <c r="G474" s="486"/>
      <c r="H474" s="486"/>
      <c r="I474" s="487"/>
      <c r="J474" s="488"/>
      <c r="K474" s="308" t="str">
        <f>AA474</f>
        <v/>
      </c>
      <c r="AA474" s="377" t="str">
        <f>IF(J474&gt;C474,"Error: Las actividades totales son menores que las realizadas en beneficiarios","")</f>
        <v/>
      </c>
      <c r="AB474" s="377">
        <f>IF(J474&gt;C474,1,0)</f>
        <v>0</v>
      </c>
    </row>
    <row r="475" spans="1:28" ht="24.95" customHeight="1" x14ac:dyDescent="0.15">
      <c r="A475" s="323" t="s">
        <v>639</v>
      </c>
      <c r="B475" s="489"/>
      <c r="C475" s="490"/>
      <c r="D475" s="490"/>
      <c r="E475" s="490"/>
      <c r="F475" s="490"/>
      <c r="G475" s="490"/>
      <c r="H475" s="490"/>
      <c r="I475" s="490"/>
      <c r="J475" s="490"/>
      <c r="K475" s="490"/>
    </row>
    <row r="476" spans="1:28" ht="39.950000000000003" customHeight="1" x14ac:dyDescent="0.15">
      <c r="A476" s="725" t="s">
        <v>640</v>
      </c>
      <c r="B476" s="726"/>
      <c r="C476" s="491" t="s">
        <v>0</v>
      </c>
      <c r="D476" s="563" t="s">
        <v>641</v>
      </c>
      <c r="E476" s="492" t="s">
        <v>642</v>
      </c>
      <c r="F476" s="368"/>
      <c r="G476" s="368"/>
      <c r="H476" s="368"/>
      <c r="L476" s="5" t="s">
        <v>643</v>
      </c>
    </row>
    <row r="477" spans="1:28" ht="15" customHeight="1" x14ac:dyDescent="0.15">
      <c r="A477" s="701" t="s">
        <v>644</v>
      </c>
      <c r="B477" s="493" t="s">
        <v>645</v>
      </c>
      <c r="C477" s="494">
        <v>236</v>
      </c>
      <c r="D477" s="495">
        <v>232</v>
      </c>
      <c r="E477" s="495"/>
      <c r="F477" s="236" t="str">
        <f>AA477</f>
        <v/>
      </c>
      <c r="G477" s="368"/>
      <c r="H477" s="368"/>
      <c r="AA477" s="377" t="str">
        <f>IF(D477&gt;C477,"Error: Las actividades totales son menores que las realizadas en beneficiarios","")</f>
        <v/>
      </c>
      <c r="AB477" s="377">
        <f>IF(D477&gt;C477,1,0)</f>
        <v>0</v>
      </c>
    </row>
    <row r="478" spans="1:28" ht="15" customHeight="1" x14ac:dyDescent="0.15">
      <c r="A478" s="702"/>
      <c r="B478" s="496" t="s">
        <v>646</v>
      </c>
      <c r="C478" s="497"/>
      <c r="D478" s="498"/>
      <c r="E478" s="498"/>
      <c r="F478" s="236" t="str">
        <f>AA478</f>
        <v/>
      </c>
      <c r="G478" s="368"/>
      <c r="H478" s="368"/>
      <c r="AA478" s="377" t="str">
        <f>IF(D478&gt;C478,"Error: Las actividades totales son menores que las realizadas en beneficiarios","")</f>
        <v/>
      </c>
      <c r="AB478" s="377">
        <f>IF(D478&gt;C478,1,0)</f>
        <v>0</v>
      </c>
    </row>
    <row r="479" spans="1:28" ht="15" customHeight="1" x14ac:dyDescent="0.15">
      <c r="A479" s="703"/>
      <c r="B479" s="499" t="s">
        <v>647</v>
      </c>
      <c r="C479" s="500"/>
      <c r="D479" s="501"/>
      <c r="E479" s="501"/>
      <c r="F479" s="236" t="str">
        <f>AA479</f>
        <v/>
      </c>
      <c r="G479" s="368"/>
      <c r="H479" s="368"/>
      <c r="AA479" s="377" t="str">
        <f>IF(D479&gt;C479,"Error: Las actividades totales son menores que las realizadas en beneficiarios","")</f>
        <v/>
      </c>
      <c r="AB479" s="377">
        <f>IF(D479&gt;C479,1,0)</f>
        <v>0</v>
      </c>
    </row>
    <row r="480" spans="1:28" ht="24.95" customHeight="1" x14ac:dyDescent="0.15">
      <c r="A480" s="502" t="s">
        <v>648</v>
      </c>
      <c r="B480" s="503"/>
      <c r="C480" s="504"/>
      <c r="D480" s="505"/>
      <c r="E480" s="505"/>
    </row>
    <row r="481" spans="1:13" ht="18.75" customHeight="1" x14ac:dyDescent="0.15">
      <c r="A481" s="704" t="s">
        <v>649</v>
      </c>
      <c r="B481" s="705"/>
      <c r="C481" s="506" t="s">
        <v>104</v>
      </c>
    </row>
    <row r="482" spans="1:13" ht="15" customHeight="1" x14ac:dyDescent="0.15">
      <c r="A482" s="706" t="s">
        <v>650</v>
      </c>
      <c r="B482" s="707"/>
      <c r="C482" s="507">
        <f>[9]B!C2937</f>
        <v>0</v>
      </c>
    </row>
    <row r="483" spans="1:13" ht="15" customHeight="1" x14ac:dyDescent="0.15">
      <c r="A483" s="708" t="s">
        <v>651</v>
      </c>
      <c r="B483" s="709"/>
      <c r="C483" s="508">
        <f>[9]B!C2938</f>
        <v>0</v>
      </c>
    </row>
    <row r="485" spans="1:13" ht="23.25" customHeight="1" x14ac:dyDescent="0.2">
      <c r="A485" s="509" t="s">
        <v>652</v>
      </c>
      <c r="B485" s="510"/>
      <c r="C485" s="511"/>
      <c r="D485" s="511"/>
    </row>
    <row r="486" spans="1:13" ht="23.25" customHeight="1" x14ac:dyDescent="0.15">
      <c r="A486" s="710" t="s">
        <v>653</v>
      </c>
      <c r="B486" s="711"/>
      <c r="C486" s="512" t="s">
        <v>654</v>
      </c>
      <c r="D486" s="512" t="s">
        <v>655</v>
      </c>
    </row>
    <row r="487" spans="1:13" ht="12.75" customHeight="1" x14ac:dyDescent="0.15">
      <c r="A487" s="712" t="s">
        <v>656</v>
      </c>
      <c r="B487" s="713"/>
      <c r="C487" s="464">
        <v>1</v>
      </c>
      <c r="D487" s="464">
        <v>7</v>
      </c>
    </row>
    <row r="488" spans="1:13" ht="12.75" customHeight="1" x14ac:dyDescent="0.15">
      <c r="A488" s="697" t="s">
        <v>657</v>
      </c>
      <c r="B488" s="698"/>
      <c r="C488" s="513"/>
      <c r="D488" s="513">
        <v>1</v>
      </c>
    </row>
    <row r="489" spans="1:13" ht="12.75" customHeight="1" x14ac:dyDescent="0.15">
      <c r="A489" s="697" t="s">
        <v>658</v>
      </c>
      <c r="B489" s="698"/>
      <c r="C489" s="513"/>
      <c r="D489" s="513"/>
    </row>
    <row r="490" spans="1:13" ht="12.75" customHeight="1" x14ac:dyDescent="0.15">
      <c r="A490" s="697" t="s">
        <v>659</v>
      </c>
      <c r="B490" s="698"/>
      <c r="C490" s="513"/>
      <c r="D490" s="513"/>
    </row>
    <row r="491" spans="1:13" ht="12.75" customHeight="1" x14ac:dyDescent="0.15">
      <c r="A491" s="697" t="s">
        <v>660</v>
      </c>
      <c r="B491" s="698"/>
      <c r="C491" s="513"/>
      <c r="D491" s="513">
        <v>6</v>
      </c>
    </row>
    <row r="492" spans="1:13" ht="12.75" customHeight="1" x14ac:dyDescent="0.15">
      <c r="A492" s="697" t="s">
        <v>661</v>
      </c>
      <c r="B492" s="698"/>
      <c r="C492" s="514"/>
      <c r="D492" s="513">
        <v>6</v>
      </c>
    </row>
    <row r="493" spans="1:13" ht="12.75" customHeight="1" x14ac:dyDescent="0.15">
      <c r="A493" s="699" t="s">
        <v>662</v>
      </c>
      <c r="B493" s="700"/>
      <c r="C493" s="466">
        <v>8</v>
      </c>
      <c r="D493" s="466">
        <v>244</v>
      </c>
    </row>
    <row r="495" spans="1:13" ht="12.75" x14ac:dyDescent="0.2">
      <c r="A495" s="509" t="s">
        <v>663</v>
      </c>
      <c r="B495" s="515"/>
    </row>
    <row r="496" spans="1:13" ht="50.25" customHeight="1" x14ac:dyDescent="0.15">
      <c r="A496" s="688" t="s">
        <v>572</v>
      </c>
      <c r="B496" s="689"/>
      <c r="C496" s="692" t="s">
        <v>0</v>
      </c>
      <c r="D496" s="692" t="s">
        <v>573</v>
      </c>
      <c r="E496" s="694" t="s">
        <v>664</v>
      </c>
      <c r="F496" s="695"/>
      <c r="G496" s="694" t="s">
        <v>665</v>
      </c>
      <c r="H496" s="696"/>
      <c r="I496" s="695"/>
      <c r="J496" s="352" t="s">
        <v>576</v>
      </c>
      <c r="K496" s="352" t="s">
        <v>577</v>
      </c>
      <c r="L496" s="352" t="s">
        <v>578</v>
      </c>
      <c r="M496" s="369" t="s">
        <v>578</v>
      </c>
    </row>
    <row r="497" spans="1:13" ht="54.75" customHeight="1" x14ac:dyDescent="0.15">
      <c r="A497" s="690"/>
      <c r="B497" s="691"/>
      <c r="C497" s="693"/>
      <c r="D497" s="693"/>
      <c r="E497" s="516" t="s">
        <v>666</v>
      </c>
      <c r="F497" s="516" t="s">
        <v>667</v>
      </c>
      <c r="G497" s="517" t="s">
        <v>668</v>
      </c>
      <c r="H497" s="517" t="s">
        <v>669</v>
      </c>
      <c r="I497" s="518" t="s">
        <v>670</v>
      </c>
      <c r="J497" s="516" t="s">
        <v>666</v>
      </c>
      <c r="K497" s="516" t="s">
        <v>667</v>
      </c>
      <c r="L497" s="516" t="s">
        <v>666</v>
      </c>
      <c r="M497" s="516" t="s">
        <v>667</v>
      </c>
    </row>
    <row r="498" spans="1:13" ht="15" customHeight="1" x14ac:dyDescent="0.15">
      <c r="A498" s="686" t="s">
        <v>195</v>
      </c>
      <c r="B498" s="687" t="s">
        <v>195</v>
      </c>
      <c r="C498" s="519">
        <f>SUM(E498:F498)</f>
        <v>0</v>
      </c>
      <c r="D498" s="520"/>
      <c r="E498" s="520"/>
      <c r="F498" s="520"/>
      <c r="G498" s="520"/>
      <c r="H498" s="520"/>
      <c r="I498" s="520"/>
      <c r="J498" s="520"/>
      <c r="K498" s="520"/>
      <c r="L498" s="520"/>
      <c r="M498" s="520"/>
    </row>
    <row r="499" spans="1:13" ht="15" customHeight="1" x14ac:dyDescent="0.15">
      <c r="A499" s="686" t="s">
        <v>197</v>
      </c>
      <c r="B499" s="687" t="s">
        <v>197</v>
      </c>
      <c r="C499" s="519">
        <f>SUM(E499:F499)</f>
        <v>0</v>
      </c>
      <c r="D499" s="520"/>
      <c r="E499" s="520"/>
      <c r="F499" s="520"/>
      <c r="G499" s="520"/>
      <c r="H499" s="520"/>
      <c r="I499" s="520"/>
      <c r="J499" s="520"/>
      <c r="K499" s="520"/>
      <c r="L499" s="520"/>
      <c r="M499" s="520"/>
    </row>
    <row r="500" spans="1:13" ht="15" customHeight="1" x14ac:dyDescent="0.15">
      <c r="A500" s="686" t="s">
        <v>201</v>
      </c>
      <c r="B500" s="687"/>
      <c r="C500" s="519">
        <f>SUM(E500:F500)</f>
        <v>0</v>
      </c>
      <c r="D500" s="520"/>
      <c r="E500" s="520"/>
      <c r="F500" s="520"/>
      <c r="G500" s="520"/>
      <c r="H500" s="520"/>
      <c r="I500" s="520"/>
      <c r="J500" s="520"/>
      <c r="K500" s="520"/>
      <c r="L500" s="520"/>
      <c r="M500" s="520"/>
    </row>
    <row r="501" spans="1:13" ht="15" customHeight="1" x14ac:dyDescent="0.15">
      <c r="A501" s="686" t="s">
        <v>207</v>
      </c>
      <c r="B501" s="687"/>
      <c r="C501" s="519">
        <f>SUM(E501:F501)</f>
        <v>0</v>
      </c>
      <c r="D501" s="520"/>
      <c r="E501" s="520"/>
      <c r="F501" s="520"/>
      <c r="G501" s="520"/>
      <c r="H501" s="520"/>
      <c r="I501" s="520"/>
      <c r="J501" s="520"/>
      <c r="K501" s="520"/>
      <c r="L501" s="520"/>
      <c r="M501" s="520"/>
    </row>
    <row r="502" spans="1:13" ht="15" customHeight="1" x14ac:dyDescent="0.15">
      <c r="A502" s="686" t="s">
        <v>227</v>
      </c>
      <c r="B502" s="687"/>
      <c r="C502" s="519">
        <f>SUM(E502:F502)</f>
        <v>0</v>
      </c>
      <c r="D502" s="520"/>
      <c r="E502" s="520"/>
      <c r="F502" s="520"/>
      <c r="G502" s="520"/>
      <c r="H502" s="520"/>
      <c r="I502" s="520"/>
      <c r="J502" s="520"/>
      <c r="K502" s="520"/>
      <c r="L502" s="520"/>
      <c r="M502" s="520"/>
    </row>
    <row r="503" spans="1:13" ht="15" customHeight="1" x14ac:dyDescent="0.15">
      <c r="A503" s="561"/>
      <c r="B503" s="560" t="s">
        <v>671</v>
      </c>
      <c r="C503" s="519">
        <f t="shared" ref="C503:I503" si="19">SUM(C498:C502)</f>
        <v>0</v>
      </c>
      <c r="D503" s="519">
        <f t="shared" si="19"/>
        <v>0</v>
      </c>
      <c r="E503" s="519">
        <f t="shared" si="19"/>
        <v>0</v>
      </c>
      <c r="F503" s="519">
        <f t="shared" si="19"/>
        <v>0</v>
      </c>
      <c r="G503" s="519">
        <f t="shared" si="19"/>
        <v>0</v>
      </c>
      <c r="H503" s="519">
        <f t="shared" si="19"/>
        <v>0</v>
      </c>
      <c r="I503" s="519">
        <f t="shared" si="19"/>
        <v>0</v>
      </c>
      <c r="J503" s="519">
        <f>SUM(J498:J502)</f>
        <v>0</v>
      </c>
      <c r="K503" s="519">
        <f t="shared" ref="K503" si="20">SUM(K498:K502)</f>
        <v>0</v>
      </c>
      <c r="L503" s="519">
        <f>SUM(L498:L502)</f>
        <v>0</v>
      </c>
      <c r="M503" s="519">
        <f t="shared" ref="M503" si="21">SUM(M498:M502)</f>
        <v>0</v>
      </c>
    </row>
    <row r="504" spans="1:13" ht="24" customHeight="1" x14ac:dyDescent="0.15">
      <c r="A504" s="676" t="s">
        <v>672</v>
      </c>
      <c r="B504" s="677"/>
      <c r="C504" s="519">
        <f>SUM(E504:F504)</f>
        <v>0</v>
      </c>
      <c r="D504" s="520"/>
      <c r="E504" s="520"/>
      <c r="F504" s="520"/>
      <c r="G504" s="520"/>
      <c r="H504" s="520"/>
      <c r="I504" s="520"/>
      <c r="J504" s="520"/>
      <c r="K504" s="520"/>
      <c r="L504" s="520"/>
      <c r="M504" s="520"/>
    </row>
    <row r="505" spans="1:13" ht="15" customHeight="1" x14ac:dyDescent="0.15">
      <c r="A505" s="676" t="s">
        <v>673</v>
      </c>
      <c r="B505" s="677"/>
      <c r="C505" s="519">
        <f>SUM(E505:F505)</f>
        <v>0</v>
      </c>
      <c r="D505" s="520"/>
      <c r="E505" s="520"/>
      <c r="F505" s="520"/>
      <c r="G505" s="520"/>
      <c r="H505" s="520"/>
      <c r="I505" s="520"/>
      <c r="J505" s="520"/>
      <c r="K505" s="520"/>
      <c r="L505" s="520"/>
      <c r="M505" s="520"/>
    </row>
    <row r="506" spans="1:13" ht="15" customHeight="1" x14ac:dyDescent="0.15">
      <c r="A506" s="676" t="s">
        <v>674</v>
      </c>
      <c r="B506" s="677"/>
      <c r="C506" s="519">
        <f>SUM(E506:F506)</f>
        <v>0</v>
      </c>
      <c r="D506" s="520"/>
      <c r="E506" s="520"/>
      <c r="F506" s="520"/>
      <c r="G506" s="520"/>
      <c r="H506" s="520"/>
      <c r="I506" s="520"/>
      <c r="J506" s="520"/>
      <c r="K506" s="520"/>
      <c r="L506" s="520"/>
      <c r="M506" s="520"/>
    </row>
    <row r="507" spans="1:13" ht="15" customHeight="1" x14ac:dyDescent="0.15">
      <c r="A507" s="676" t="s">
        <v>675</v>
      </c>
      <c r="B507" s="677"/>
      <c r="C507" s="519">
        <f>SUM(E507:F507)</f>
        <v>0</v>
      </c>
      <c r="D507" s="520"/>
      <c r="E507" s="520"/>
      <c r="F507" s="520"/>
      <c r="G507" s="520"/>
      <c r="H507" s="520"/>
      <c r="I507" s="520"/>
      <c r="J507" s="520"/>
      <c r="K507" s="520"/>
      <c r="L507" s="520"/>
      <c r="M507" s="520"/>
    </row>
    <row r="508" spans="1:13" ht="15" customHeight="1" x14ac:dyDescent="0.15">
      <c r="A508" s="684" t="s">
        <v>676</v>
      </c>
      <c r="B508" s="685"/>
      <c r="C508" s="519">
        <f t="shared" ref="C508:M508" si="22">SUM(C504:C507)</f>
        <v>0</v>
      </c>
      <c r="D508" s="519">
        <f t="shared" si="22"/>
        <v>0</v>
      </c>
      <c r="E508" s="519">
        <f t="shared" si="22"/>
        <v>0</v>
      </c>
      <c r="F508" s="519">
        <f t="shared" si="22"/>
        <v>0</v>
      </c>
      <c r="G508" s="519">
        <f t="shared" si="22"/>
        <v>0</v>
      </c>
      <c r="H508" s="519">
        <f t="shared" si="22"/>
        <v>0</v>
      </c>
      <c r="I508" s="519">
        <f t="shared" si="22"/>
        <v>0</v>
      </c>
      <c r="J508" s="519">
        <f t="shared" si="22"/>
        <v>0</v>
      </c>
      <c r="K508" s="519">
        <f t="shared" si="22"/>
        <v>0</v>
      </c>
      <c r="L508" s="519">
        <f t="shared" si="22"/>
        <v>0</v>
      </c>
      <c r="M508" s="519">
        <f t="shared" si="22"/>
        <v>0</v>
      </c>
    </row>
    <row r="509" spans="1:13" ht="15" customHeight="1" x14ac:dyDescent="0.15">
      <c r="A509" s="676" t="s">
        <v>677</v>
      </c>
      <c r="B509" s="677"/>
      <c r="C509" s="519">
        <f t="shared" ref="C509" si="23">SUM(E509:F509)</f>
        <v>0</v>
      </c>
      <c r="D509" s="520"/>
      <c r="E509" s="520"/>
      <c r="F509" s="520"/>
      <c r="G509" s="520"/>
      <c r="H509" s="520"/>
      <c r="I509" s="520"/>
      <c r="J509" s="520"/>
      <c r="K509" s="520"/>
      <c r="L509" s="520"/>
      <c r="M509" s="520"/>
    </row>
    <row r="510" spans="1:13" ht="15" customHeight="1" x14ac:dyDescent="0.15">
      <c r="A510" s="676" t="s">
        <v>678</v>
      </c>
      <c r="B510" s="677"/>
      <c r="C510" s="519">
        <f>SUM(E510:F510)</f>
        <v>0</v>
      </c>
      <c r="D510" s="520"/>
      <c r="E510" s="520"/>
      <c r="F510" s="520"/>
      <c r="G510" s="520"/>
      <c r="H510" s="520"/>
      <c r="I510" s="520"/>
      <c r="J510" s="520"/>
      <c r="K510" s="520"/>
      <c r="L510" s="520"/>
      <c r="M510" s="520"/>
    </row>
    <row r="511" spans="1:13" ht="15" customHeight="1" x14ac:dyDescent="0.15">
      <c r="A511" s="676" t="s">
        <v>679</v>
      </c>
      <c r="B511" s="677"/>
      <c r="C511" s="519">
        <f>SUM(E511:F511)</f>
        <v>0</v>
      </c>
      <c r="D511" s="520"/>
      <c r="E511" s="520"/>
      <c r="F511" s="520"/>
      <c r="G511" s="520"/>
      <c r="H511" s="520"/>
      <c r="I511" s="520"/>
      <c r="J511" s="520"/>
      <c r="K511" s="520"/>
      <c r="L511" s="520"/>
      <c r="M511" s="520"/>
    </row>
    <row r="512" spans="1:13" ht="15" customHeight="1" x14ac:dyDescent="0.15">
      <c r="A512" s="561"/>
      <c r="B512" s="524" t="s">
        <v>680</v>
      </c>
      <c r="C512" s="519">
        <f t="shared" ref="C512:M512" si="24">SUM(C509:C511)</f>
        <v>0</v>
      </c>
      <c r="D512" s="519">
        <f t="shared" si="24"/>
        <v>0</v>
      </c>
      <c r="E512" s="519">
        <f t="shared" si="24"/>
        <v>0</v>
      </c>
      <c r="F512" s="519">
        <f t="shared" si="24"/>
        <v>0</v>
      </c>
      <c r="G512" s="519">
        <f t="shared" si="24"/>
        <v>0</v>
      </c>
      <c r="H512" s="519">
        <f t="shared" si="24"/>
        <v>0</v>
      </c>
      <c r="I512" s="519">
        <f t="shared" si="24"/>
        <v>0</v>
      </c>
      <c r="J512" s="519">
        <f t="shared" si="24"/>
        <v>0</v>
      </c>
      <c r="K512" s="519">
        <f t="shared" si="24"/>
        <v>0</v>
      </c>
      <c r="L512" s="519">
        <f t="shared" si="24"/>
        <v>0</v>
      </c>
      <c r="M512" s="519">
        <f t="shared" si="24"/>
        <v>0</v>
      </c>
    </row>
    <row r="513" spans="1:13" ht="15" customHeight="1" x14ac:dyDescent="0.15">
      <c r="A513" s="676" t="s">
        <v>681</v>
      </c>
      <c r="B513" s="677"/>
      <c r="C513" s="519">
        <f>SUM(E513:F513)</f>
        <v>0</v>
      </c>
      <c r="D513" s="520"/>
      <c r="E513" s="520"/>
      <c r="F513" s="520"/>
      <c r="G513" s="520"/>
      <c r="H513" s="520"/>
      <c r="I513" s="520"/>
      <c r="J513" s="520"/>
      <c r="K513" s="520"/>
      <c r="L513" s="520"/>
      <c r="M513" s="520"/>
    </row>
    <row r="514" spans="1:13" ht="15" customHeight="1" x14ac:dyDescent="0.15">
      <c r="A514" s="678" t="s">
        <v>682</v>
      </c>
      <c r="B514" s="679"/>
      <c r="C514" s="519">
        <f>SUM(E514:F514)</f>
        <v>0</v>
      </c>
      <c r="D514" s="520"/>
      <c r="E514" s="520"/>
      <c r="F514" s="520"/>
      <c r="G514" s="520"/>
      <c r="H514" s="520"/>
      <c r="I514" s="520"/>
      <c r="J514" s="520"/>
      <c r="K514" s="520"/>
      <c r="L514" s="520"/>
      <c r="M514" s="520"/>
    </row>
    <row r="515" spans="1:13" ht="15" customHeight="1" x14ac:dyDescent="0.15">
      <c r="A515" s="676" t="s">
        <v>683</v>
      </c>
      <c r="B515" s="677"/>
      <c r="C515" s="519">
        <f>SUM(E515:F515)</f>
        <v>0</v>
      </c>
      <c r="D515" s="520"/>
      <c r="E515" s="520"/>
      <c r="F515" s="520"/>
      <c r="G515" s="520"/>
      <c r="H515" s="520"/>
      <c r="I515" s="520"/>
      <c r="J515" s="520"/>
      <c r="K515" s="520"/>
      <c r="L515" s="520"/>
      <c r="M515" s="520"/>
    </row>
    <row r="516" spans="1:13" ht="15" customHeight="1" x14ac:dyDescent="0.15">
      <c r="A516" s="561"/>
      <c r="B516" s="524" t="s">
        <v>684</v>
      </c>
      <c r="C516" s="519">
        <f>SUM(C513:C515)</f>
        <v>0</v>
      </c>
      <c r="D516" s="519">
        <f t="shared" ref="D516:F516" si="25">SUM(D513:D515)</f>
        <v>0</v>
      </c>
      <c r="E516" s="519">
        <f t="shared" si="25"/>
        <v>0</v>
      </c>
      <c r="F516" s="519">
        <f t="shared" si="25"/>
        <v>0</v>
      </c>
      <c r="G516" s="519">
        <f>SUM(G513:G515)</f>
        <v>0</v>
      </c>
      <c r="H516" s="519">
        <f>SUM(H513:H515)</f>
        <v>0</v>
      </c>
      <c r="I516" s="519">
        <f>SUM(I513:I515)</f>
        <v>0</v>
      </c>
      <c r="J516" s="519">
        <f t="shared" ref="J516:M516" si="26">SUM(J513:J515)</f>
        <v>0</v>
      </c>
      <c r="K516" s="519">
        <f t="shared" si="26"/>
        <v>0</v>
      </c>
      <c r="L516" s="519">
        <f t="shared" si="26"/>
        <v>0</v>
      </c>
      <c r="M516" s="519">
        <f t="shared" si="26"/>
        <v>0</v>
      </c>
    </row>
    <row r="517" spans="1:13" ht="15" customHeight="1" x14ac:dyDescent="0.15">
      <c r="A517" s="682" t="s">
        <v>685</v>
      </c>
      <c r="B517" s="683" t="s">
        <v>46</v>
      </c>
      <c r="C517" s="519">
        <f t="shared" ref="C517:C524" si="27">SUM(E517:F517)</f>
        <v>0</v>
      </c>
      <c r="D517" s="520"/>
      <c r="E517" s="520"/>
      <c r="F517" s="520"/>
      <c r="G517" s="520"/>
      <c r="H517" s="520"/>
      <c r="I517" s="520"/>
      <c r="J517" s="520"/>
      <c r="K517" s="520"/>
      <c r="L517" s="520"/>
      <c r="M517" s="520"/>
    </row>
    <row r="518" spans="1:13" ht="15" customHeight="1" x14ac:dyDescent="0.15">
      <c r="A518" s="682" t="s">
        <v>686</v>
      </c>
      <c r="B518" s="683" t="s">
        <v>686</v>
      </c>
      <c r="C518" s="519">
        <f t="shared" si="27"/>
        <v>0</v>
      </c>
      <c r="D518" s="520"/>
      <c r="E518" s="520"/>
      <c r="F518" s="520"/>
      <c r="G518" s="520"/>
      <c r="H518" s="520"/>
      <c r="I518" s="520"/>
      <c r="J518" s="520"/>
      <c r="K518" s="520"/>
      <c r="L518" s="520"/>
      <c r="M518" s="520"/>
    </row>
    <row r="519" spans="1:13" ht="15" customHeight="1" x14ac:dyDescent="0.15">
      <c r="A519" s="682" t="s">
        <v>687</v>
      </c>
      <c r="B519" s="683" t="s">
        <v>687</v>
      </c>
      <c r="C519" s="519">
        <f t="shared" si="27"/>
        <v>0</v>
      </c>
      <c r="D519" s="520"/>
      <c r="E519" s="520"/>
      <c r="F519" s="520"/>
      <c r="G519" s="520"/>
      <c r="H519" s="520"/>
      <c r="I519" s="520"/>
      <c r="J519" s="520"/>
      <c r="K519" s="520"/>
      <c r="L519" s="520"/>
      <c r="M519" s="520"/>
    </row>
    <row r="520" spans="1:13" ht="15" customHeight="1" x14ac:dyDescent="0.15">
      <c r="A520" s="680" t="s">
        <v>49</v>
      </c>
      <c r="B520" s="681"/>
      <c r="C520" s="519">
        <f t="shared" si="27"/>
        <v>0</v>
      </c>
      <c r="D520" s="520"/>
      <c r="E520" s="520"/>
      <c r="F520" s="520"/>
      <c r="G520" s="520"/>
      <c r="H520" s="520"/>
      <c r="I520" s="520"/>
      <c r="J520" s="520"/>
      <c r="K520" s="520"/>
      <c r="L520" s="520"/>
      <c r="M520" s="520"/>
    </row>
    <row r="521" spans="1:13" ht="15" customHeight="1" x14ac:dyDescent="0.15">
      <c r="A521" s="680" t="s">
        <v>89</v>
      </c>
      <c r="B521" s="681" t="s">
        <v>89</v>
      </c>
      <c r="C521" s="519">
        <f t="shared" si="27"/>
        <v>0</v>
      </c>
      <c r="D521" s="520"/>
      <c r="E521" s="520"/>
      <c r="F521" s="520"/>
      <c r="G521" s="520"/>
      <c r="H521" s="520"/>
      <c r="I521" s="520"/>
      <c r="J521" s="520"/>
      <c r="K521" s="520"/>
      <c r="L521" s="520"/>
      <c r="M521" s="520"/>
    </row>
    <row r="522" spans="1:13" ht="15" customHeight="1" x14ac:dyDescent="0.15">
      <c r="A522" s="676" t="s">
        <v>71</v>
      </c>
      <c r="B522" s="677"/>
      <c r="C522" s="519">
        <f t="shared" si="27"/>
        <v>0</v>
      </c>
      <c r="D522" s="520"/>
      <c r="E522" s="520"/>
      <c r="F522" s="520"/>
      <c r="G522" s="520"/>
      <c r="H522" s="520"/>
      <c r="I522" s="520"/>
      <c r="J522" s="520"/>
      <c r="K522" s="520"/>
      <c r="L522" s="520"/>
      <c r="M522" s="520"/>
    </row>
    <row r="523" spans="1:13" ht="24" customHeight="1" x14ac:dyDescent="0.15">
      <c r="A523" s="680" t="s">
        <v>688</v>
      </c>
      <c r="B523" s="681" t="s">
        <v>688</v>
      </c>
      <c r="C523" s="519">
        <f t="shared" si="27"/>
        <v>0</v>
      </c>
      <c r="D523" s="520"/>
      <c r="E523" s="520"/>
      <c r="F523" s="520"/>
      <c r="G523" s="520"/>
      <c r="H523" s="520"/>
      <c r="I523" s="520"/>
      <c r="J523" s="520"/>
      <c r="K523" s="520"/>
      <c r="L523" s="520"/>
      <c r="M523" s="520"/>
    </row>
    <row r="524" spans="1:13" ht="15" customHeight="1" x14ac:dyDescent="0.15">
      <c r="A524" s="680" t="s">
        <v>67</v>
      </c>
      <c r="B524" s="681" t="s">
        <v>67</v>
      </c>
      <c r="C524" s="519">
        <f t="shared" si="27"/>
        <v>0</v>
      </c>
      <c r="D524" s="520"/>
      <c r="E524" s="520"/>
      <c r="F524" s="520"/>
      <c r="G524" s="520"/>
      <c r="H524" s="520"/>
      <c r="I524" s="520"/>
      <c r="J524" s="520"/>
      <c r="K524" s="520"/>
      <c r="L524" s="520"/>
      <c r="M524" s="520"/>
    </row>
    <row r="525" spans="1:13" ht="15" customHeight="1" x14ac:dyDescent="0.15">
      <c r="A525" s="559"/>
      <c r="B525" s="524" t="s">
        <v>689</v>
      </c>
      <c r="C525" s="519">
        <f>SUM(C517:C524)</f>
        <v>0</v>
      </c>
      <c r="D525" s="519">
        <f>SUM(D517:D524)</f>
        <v>0</v>
      </c>
      <c r="E525" s="519">
        <f t="shared" ref="E525:M525" si="28">SUM(E517:E524)</f>
        <v>0</v>
      </c>
      <c r="F525" s="519">
        <f t="shared" si="28"/>
        <v>0</v>
      </c>
      <c r="G525" s="519">
        <f t="shared" si="28"/>
        <v>0</v>
      </c>
      <c r="H525" s="519">
        <f t="shared" si="28"/>
        <v>0</v>
      </c>
      <c r="I525" s="519">
        <f t="shared" si="28"/>
        <v>0</v>
      </c>
      <c r="J525" s="519">
        <f t="shared" si="28"/>
        <v>0</v>
      </c>
      <c r="K525" s="519">
        <f t="shared" si="28"/>
        <v>0</v>
      </c>
      <c r="L525" s="519">
        <f t="shared" si="28"/>
        <v>0</v>
      </c>
      <c r="M525" s="519">
        <f t="shared" si="28"/>
        <v>0</v>
      </c>
    </row>
    <row r="526" spans="1:13" ht="15" customHeight="1" x14ac:dyDescent="0.15">
      <c r="A526" s="678" t="s">
        <v>690</v>
      </c>
      <c r="B526" s="679"/>
      <c r="C526" s="519">
        <f t="shared" ref="C526:C531" si="29">SUM(E526:F526)</f>
        <v>0</v>
      </c>
      <c r="D526" s="520"/>
      <c r="E526" s="520"/>
      <c r="F526" s="520"/>
      <c r="G526" s="520"/>
      <c r="H526" s="520"/>
      <c r="I526" s="520"/>
      <c r="J526" s="520"/>
      <c r="K526" s="520"/>
      <c r="L526" s="520"/>
      <c r="M526" s="520"/>
    </row>
    <row r="527" spans="1:13" ht="15" customHeight="1" x14ac:dyDescent="0.15">
      <c r="A527" s="678" t="s">
        <v>691</v>
      </c>
      <c r="B527" s="679"/>
      <c r="C527" s="519">
        <f t="shared" si="29"/>
        <v>0</v>
      </c>
      <c r="D527" s="520"/>
      <c r="E527" s="520"/>
      <c r="F527" s="520"/>
      <c r="G527" s="520"/>
      <c r="H527" s="520"/>
      <c r="I527" s="520"/>
      <c r="J527" s="520"/>
      <c r="K527" s="520"/>
      <c r="L527" s="520"/>
      <c r="M527" s="520"/>
    </row>
    <row r="528" spans="1:13" ht="15" customHeight="1" x14ac:dyDescent="0.15">
      <c r="A528" s="678" t="s">
        <v>692</v>
      </c>
      <c r="B528" s="679"/>
      <c r="C528" s="519">
        <f t="shared" si="29"/>
        <v>0</v>
      </c>
      <c r="D528" s="520"/>
      <c r="E528" s="520"/>
      <c r="F528" s="520"/>
      <c r="G528" s="520"/>
      <c r="H528" s="520"/>
      <c r="I528" s="520"/>
      <c r="J528" s="520"/>
      <c r="K528" s="520"/>
      <c r="L528" s="520"/>
      <c r="M528" s="520"/>
    </row>
    <row r="529" spans="1:13" ht="15" customHeight="1" x14ac:dyDescent="0.15">
      <c r="A529" s="676" t="s">
        <v>693</v>
      </c>
      <c r="B529" s="677"/>
      <c r="C529" s="519">
        <f t="shared" si="29"/>
        <v>0</v>
      </c>
      <c r="D529" s="520"/>
      <c r="E529" s="520"/>
      <c r="F529" s="520"/>
      <c r="G529" s="520"/>
      <c r="H529" s="520"/>
      <c r="I529" s="520"/>
      <c r="J529" s="520"/>
      <c r="K529" s="520"/>
      <c r="L529" s="520"/>
      <c r="M529" s="520"/>
    </row>
    <row r="530" spans="1:13" ht="15" customHeight="1" x14ac:dyDescent="0.15">
      <c r="A530" s="676" t="s">
        <v>694</v>
      </c>
      <c r="B530" s="677"/>
      <c r="C530" s="519">
        <f t="shared" si="29"/>
        <v>0</v>
      </c>
      <c r="D530" s="520"/>
      <c r="E530" s="520"/>
      <c r="F530" s="520"/>
      <c r="G530" s="520"/>
      <c r="H530" s="520"/>
      <c r="I530" s="520"/>
      <c r="J530" s="520"/>
      <c r="K530" s="520"/>
      <c r="L530" s="520"/>
      <c r="M530" s="520"/>
    </row>
    <row r="531" spans="1:13" ht="15" customHeight="1" x14ac:dyDescent="0.15">
      <c r="A531" s="676" t="s">
        <v>695</v>
      </c>
      <c r="B531" s="677"/>
      <c r="C531" s="519">
        <f t="shared" si="29"/>
        <v>0</v>
      </c>
      <c r="D531" s="520"/>
      <c r="E531" s="520"/>
      <c r="F531" s="520"/>
      <c r="G531" s="520"/>
      <c r="H531" s="520"/>
      <c r="I531" s="520"/>
      <c r="J531" s="520"/>
      <c r="K531" s="520"/>
      <c r="L531" s="520"/>
      <c r="M531" s="520"/>
    </row>
    <row r="532" spans="1:13" ht="15" customHeight="1" x14ac:dyDescent="0.15">
      <c r="A532" s="559"/>
      <c r="B532" s="524" t="s">
        <v>530</v>
      </c>
      <c r="C532" s="519">
        <f>SUM(C526:C531)</f>
        <v>0</v>
      </c>
      <c r="D532" s="519">
        <f>SUM(D526:D531)</f>
        <v>0</v>
      </c>
      <c r="E532" s="519">
        <f t="shared" ref="E532:M532" si="30">SUM(E526:E531)</f>
        <v>0</v>
      </c>
      <c r="F532" s="519">
        <f t="shared" si="30"/>
        <v>0</v>
      </c>
      <c r="G532" s="519">
        <f t="shared" si="30"/>
        <v>0</v>
      </c>
      <c r="H532" s="519">
        <f t="shared" si="30"/>
        <v>0</v>
      </c>
      <c r="I532" s="519">
        <f t="shared" si="30"/>
        <v>0</v>
      </c>
      <c r="J532" s="519">
        <f t="shared" si="30"/>
        <v>0</v>
      </c>
      <c r="K532" s="519">
        <f t="shared" si="30"/>
        <v>0</v>
      </c>
      <c r="L532" s="519">
        <f t="shared" si="30"/>
        <v>0</v>
      </c>
      <c r="M532" s="519">
        <f t="shared" si="30"/>
        <v>0</v>
      </c>
    </row>
    <row r="533" spans="1:13" ht="15" customHeight="1" x14ac:dyDescent="0.15">
      <c r="A533" s="676" t="s">
        <v>440</v>
      </c>
      <c r="B533" s="677" t="s">
        <v>440</v>
      </c>
      <c r="C533" s="519">
        <f>SUM(E533:F533)</f>
        <v>0</v>
      </c>
      <c r="D533" s="526"/>
      <c r="E533" s="520"/>
      <c r="F533" s="520"/>
      <c r="G533" s="520"/>
      <c r="H533" s="520"/>
      <c r="I533" s="520"/>
      <c r="J533" s="520"/>
      <c r="K533" s="520"/>
      <c r="L533" s="520"/>
      <c r="M533" s="520"/>
    </row>
    <row r="534" spans="1:13" ht="15" customHeight="1" x14ac:dyDescent="0.15">
      <c r="A534" s="676" t="s">
        <v>442</v>
      </c>
      <c r="B534" s="677" t="s">
        <v>442</v>
      </c>
      <c r="C534" s="519">
        <f>SUM(E534:F534)</f>
        <v>0</v>
      </c>
      <c r="D534" s="526"/>
      <c r="E534" s="520"/>
      <c r="F534" s="520"/>
      <c r="G534" s="520"/>
      <c r="H534" s="520"/>
      <c r="I534" s="520"/>
      <c r="J534" s="520"/>
      <c r="K534" s="520"/>
      <c r="L534" s="520"/>
      <c r="M534" s="520"/>
    </row>
    <row r="535" spans="1:13" ht="24" customHeight="1" x14ac:dyDescent="0.15">
      <c r="A535" s="676" t="s">
        <v>696</v>
      </c>
      <c r="B535" s="677"/>
      <c r="C535" s="519">
        <f>SUM(E535:F535)</f>
        <v>0</v>
      </c>
      <c r="D535" s="526"/>
      <c r="E535" s="526"/>
      <c r="F535" s="526"/>
      <c r="G535" s="526"/>
      <c r="H535" s="526"/>
      <c r="I535" s="526"/>
      <c r="J535" s="526"/>
      <c r="K535" s="526"/>
      <c r="L535" s="526"/>
      <c r="M535" s="526"/>
    </row>
    <row r="536" spans="1:13" ht="15" customHeight="1" x14ac:dyDescent="0.15">
      <c r="A536" s="676" t="s">
        <v>185</v>
      </c>
      <c r="B536" s="677"/>
      <c r="C536" s="527"/>
      <c r="D536" s="528"/>
      <c r="E536" s="528"/>
      <c r="F536" s="528"/>
      <c r="G536" s="528"/>
      <c r="H536" s="528"/>
      <c r="I536" s="528"/>
      <c r="J536" s="528"/>
      <c r="K536" s="528"/>
      <c r="L536" s="528"/>
      <c r="M536" s="528"/>
    </row>
    <row r="537" spans="1:13" ht="15" customHeight="1" x14ac:dyDescent="0.15">
      <c r="A537" s="676" t="s">
        <v>186</v>
      </c>
      <c r="B537" s="677"/>
      <c r="C537" s="527"/>
      <c r="D537" s="528"/>
      <c r="E537" s="528"/>
      <c r="F537" s="528"/>
      <c r="G537" s="528"/>
      <c r="H537" s="528"/>
      <c r="I537" s="528"/>
      <c r="J537" s="528"/>
      <c r="K537" s="528"/>
      <c r="L537" s="528"/>
      <c r="M537" s="528"/>
    </row>
    <row r="538" spans="1:13" ht="15" customHeight="1" x14ac:dyDescent="0.15">
      <c r="A538" s="676" t="s">
        <v>697</v>
      </c>
      <c r="B538" s="677"/>
      <c r="C538" s="519">
        <f>SUM(E538:F538)</f>
        <v>0</v>
      </c>
      <c r="D538" s="526"/>
      <c r="E538" s="526"/>
      <c r="F538" s="526"/>
      <c r="G538" s="526"/>
      <c r="H538" s="526"/>
      <c r="I538" s="526"/>
      <c r="J538" s="520"/>
      <c r="K538" s="520"/>
      <c r="L538" s="520"/>
      <c r="M538" s="520"/>
    </row>
    <row r="539" spans="1:13" ht="15" customHeight="1" x14ac:dyDescent="0.15">
      <c r="A539" s="529"/>
      <c r="B539" s="530" t="s">
        <v>698</v>
      </c>
      <c r="C539" s="519">
        <f>SUM(C533:C535)+C538</f>
        <v>0</v>
      </c>
      <c r="D539" s="519">
        <f>SUM(D533:D535)+D538</f>
        <v>0</v>
      </c>
      <c r="E539" s="519">
        <f t="shared" ref="E539:M539" si="31">SUM(E533:E535)+E538</f>
        <v>0</v>
      </c>
      <c r="F539" s="519">
        <f t="shared" si="31"/>
        <v>0</v>
      </c>
      <c r="G539" s="519">
        <f t="shared" si="31"/>
        <v>0</v>
      </c>
      <c r="H539" s="519">
        <f t="shared" si="31"/>
        <v>0</v>
      </c>
      <c r="I539" s="519">
        <f t="shared" si="31"/>
        <v>0</v>
      </c>
      <c r="J539" s="519">
        <f t="shared" si="31"/>
        <v>0</v>
      </c>
      <c r="K539" s="519">
        <f t="shared" si="31"/>
        <v>0</v>
      </c>
      <c r="L539" s="519">
        <f t="shared" si="31"/>
        <v>0</v>
      </c>
      <c r="M539" s="519">
        <f t="shared" si="31"/>
        <v>0</v>
      </c>
    </row>
    <row r="540" spans="1:13" ht="15" customHeight="1" x14ac:dyDescent="0.15">
      <c r="A540" s="531"/>
      <c r="B540" s="530" t="s">
        <v>0</v>
      </c>
      <c r="C540" s="532">
        <f>SUM(C503+C508+C512+C516+C525+C532+C539)</f>
        <v>0</v>
      </c>
      <c r="D540" s="532">
        <f t="shared" ref="D540:M540" si="32">SUM(D503+D508+D512+D516+D525+D532)</f>
        <v>0</v>
      </c>
      <c r="E540" s="532">
        <f t="shared" si="32"/>
        <v>0</v>
      </c>
      <c r="F540" s="532">
        <f t="shared" si="32"/>
        <v>0</v>
      </c>
      <c r="G540" s="532">
        <f t="shared" si="32"/>
        <v>0</v>
      </c>
      <c r="H540" s="532">
        <f t="shared" si="32"/>
        <v>0</v>
      </c>
      <c r="I540" s="532">
        <f t="shared" si="32"/>
        <v>0</v>
      </c>
      <c r="J540" s="532">
        <f>SUM(J503+J508+J512+J516+J525+J532)</f>
        <v>0</v>
      </c>
      <c r="K540" s="532">
        <f>SUM(K503+K508+K512+K516+K525+K532)</f>
        <v>0</v>
      </c>
      <c r="L540" s="532">
        <f t="shared" si="32"/>
        <v>0</v>
      </c>
      <c r="M540" s="532">
        <f t="shared" si="32"/>
        <v>0</v>
      </c>
    </row>
  </sheetData>
  <mergeCells count="217">
    <mergeCell ref="A8:C8"/>
    <mergeCell ref="A71:B71"/>
    <mergeCell ref="A72:B72"/>
    <mergeCell ref="A78:A81"/>
    <mergeCell ref="A86:B86"/>
    <mergeCell ref="A90:A93"/>
    <mergeCell ref="M327:M328"/>
    <mergeCell ref="O327:O328"/>
    <mergeCell ref="P327:P328"/>
    <mergeCell ref="H326:J326"/>
    <mergeCell ref="K326:M326"/>
    <mergeCell ref="N326:N328"/>
    <mergeCell ref="O326:P326"/>
    <mergeCell ref="A280:B280"/>
    <mergeCell ref="A287:B287"/>
    <mergeCell ref="A299:B299"/>
    <mergeCell ref="A97:E97"/>
    <mergeCell ref="A125:B125"/>
    <mergeCell ref="A203:A204"/>
    <mergeCell ref="A219:B219"/>
    <mergeCell ref="A264:B264"/>
    <mergeCell ref="A274:B274"/>
    <mergeCell ref="Q326:Q328"/>
    <mergeCell ref="D327:D328"/>
    <mergeCell ref="E327:F327"/>
    <mergeCell ref="G327:G328"/>
    <mergeCell ref="H327:H328"/>
    <mergeCell ref="I327:I328"/>
    <mergeCell ref="D326:G326"/>
    <mergeCell ref="A329:B329"/>
    <mergeCell ref="A335:A338"/>
    <mergeCell ref="A343:B343"/>
    <mergeCell ref="A347:A350"/>
    <mergeCell ref="A353:B353"/>
    <mergeCell ref="A354:B354"/>
    <mergeCell ref="J327:J328"/>
    <mergeCell ref="K327:K328"/>
    <mergeCell ref="L327:L328"/>
    <mergeCell ref="A326:B328"/>
    <mergeCell ref="C326:C328"/>
    <mergeCell ref="O357:O358"/>
    <mergeCell ref="P357:P358"/>
    <mergeCell ref="A361:B361"/>
    <mergeCell ref="A362:B362"/>
    <mergeCell ref="A364:B364"/>
    <mergeCell ref="A366:B366"/>
    <mergeCell ref="O356:P356"/>
    <mergeCell ref="Q356:Q358"/>
    <mergeCell ref="D357:D358"/>
    <mergeCell ref="E357:F357"/>
    <mergeCell ref="G357:G358"/>
    <mergeCell ref="H357:H358"/>
    <mergeCell ref="I357:I358"/>
    <mergeCell ref="J357:J358"/>
    <mergeCell ref="K357:K358"/>
    <mergeCell ref="L357:L358"/>
    <mergeCell ref="A356:B358"/>
    <mergeCell ref="C356:C358"/>
    <mergeCell ref="D356:G356"/>
    <mergeCell ref="H356:J356"/>
    <mergeCell ref="K356:M356"/>
    <mergeCell ref="N356:N358"/>
    <mergeCell ref="M357:M358"/>
    <mergeCell ref="Q371:Q373"/>
    <mergeCell ref="D372:D373"/>
    <mergeCell ref="E372:F372"/>
    <mergeCell ref="G372:G373"/>
    <mergeCell ref="H372:H373"/>
    <mergeCell ref="I372:I373"/>
    <mergeCell ref="A367:B367"/>
    <mergeCell ref="A368:B368"/>
    <mergeCell ref="A369:B369"/>
    <mergeCell ref="A371:B373"/>
    <mergeCell ref="C371:C373"/>
    <mergeCell ref="D371:G371"/>
    <mergeCell ref="J372:J373"/>
    <mergeCell ref="K372:K373"/>
    <mergeCell ref="L372:L373"/>
    <mergeCell ref="M372:M373"/>
    <mergeCell ref="O372:O373"/>
    <mergeCell ref="P372:P373"/>
    <mergeCell ref="H371:J371"/>
    <mergeCell ref="K371:M371"/>
    <mergeCell ref="N371:N373"/>
    <mergeCell ref="O371:P371"/>
    <mergeCell ref="K384:K386"/>
    <mergeCell ref="L384:N385"/>
    <mergeCell ref="O384:O386"/>
    <mergeCell ref="P384:Q385"/>
    <mergeCell ref="R384:R386"/>
    <mergeCell ref="E385:G385"/>
    <mergeCell ref="H385:J385"/>
    <mergeCell ref="A382:B382"/>
    <mergeCell ref="A383:B383"/>
    <mergeCell ref="A384:B386"/>
    <mergeCell ref="C384:C386"/>
    <mergeCell ref="D384:D386"/>
    <mergeCell ref="E384:J384"/>
    <mergeCell ref="A411:B411"/>
    <mergeCell ref="A412:B412"/>
    <mergeCell ref="A413:A414"/>
    <mergeCell ref="A415:B415"/>
    <mergeCell ref="A416:B417"/>
    <mergeCell ref="C416:C417"/>
    <mergeCell ref="A407:B407"/>
    <mergeCell ref="A408:F408"/>
    <mergeCell ref="A409:B410"/>
    <mergeCell ref="C409:C410"/>
    <mergeCell ref="D409:D410"/>
    <mergeCell ref="E409:E410"/>
    <mergeCell ref="F409:F410"/>
    <mergeCell ref="Q421:Q423"/>
    <mergeCell ref="D422:D423"/>
    <mergeCell ref="E422:F422"/>
    <mergeCell ref="G422:G423"/>
    <mergeCell ref="H422:H423"/>
    <mergeCell ref="I422:I423"/>
    <mergeCell ref="D416:D417"/>
    <mergeCell ref="A418:B418"/>
    <mergeCell ref="A419:B419"/>
    <mergeCell ref="A420:B420"/>
    <mergeCell ref="A421:B423"/>
    <mergeCell ref="C421:C423"/>
    <mergeCell ref="D421:G421"/>
    <mergeCell ref="J422:J423"/>
    <mergeCell ref="K422:K423"/>
    <mergeCell ref="L422:L423"/>
    <mergeCell ref="M422:M423"/>
    <mergeCell ref="O422:O423"/>
    <mergeCell ref="P422:P423"/>
    <mergeCell ref="H421:J421"/>
    <mergeCell ref="K421:M421"/>
    <mergeCell ref="N421:N423"/>
    <mergeCell ref="O421:P421"/>
    <mergeCell ref="A449:B449"/>
    <mergeCell ref="A450:B450"/>
    <mergeCell ref="A451:B451"/>
    <mergeCell ref="A452:B452"/>
    <mergeCell ref="A453:B453"/>
    <mergeCell ref="A454:B454"/>
    <mergeCell ref="A424:A426"/>
    <mergeCell ref="A431:A433"/>
    <mergeCell ref="A434:A436"/>
    <mergeCell ref="A438:A440"/>
    <mergeCell ref="A441:A443"/>
    <mergeCell ref="A445:A447"/>
    <mergeCell ref="A462:B462"/>
    <mergeCell ref="A463:B463"/>
    <mergeCell ref="A466:A467"/>
    <mergeCell ref="A468:B468"/>
    <mergeCell ref="A470:B471"/>
    <mergeCell ref="C470:C471"/>
    <mergeCell ref="A455:B455"/>
    <mergeCell ref="A456:B456"/>
    <mergeCell ref="A457:B457"/>
    <mergeCell ref="A458:B458"/>
    <mergeCell ref="A459:B459"/>
    <mergeCell ref="A460:B460"/>
    <mergeCell ref="A477:A479"/>
    <mergeCell ref="A481:B481"/>
    <mergeCell ref="A482:B482"/>
    <mergeCell ref="A483:B483"/>
    <mergeCell ref="A486:B486"/>
    <mergeCell ref="A487:B487"/>
    <mergeCell ref="D470:I470"/>
    <mergeCell ref="J470:J471"/>
    <mergeCell ref="A472:B472"/>
    <mergeCell ref="A473:B473"/>
    <mergeCell ref="A474:B474"/>
    <mergeCell ref="A476:B476"/>
    <mergeCell ref="A496:B497"/>
    <mergeCell ref="C496:C497"/>
    <mergeCell ref="D496:D497"/>
    <mergeCell ref="E496:F496"/>
    <mergeCell ref="G496:I496"/>
    <mergeCell ref="A498:B498"/>
    <mergeCell ref="A488:B488"/>
    <mergeCell ref="A489:B489"/>
    <mergeCell ref="A490:B490"/>
    <mergeCell ref="A491:B491"/>
    <mergeCell ref="A492:B492"/>
    <mergeCell ref="A493:B493"/>
    <mergeCell ref="A506:B506"/>
    <mergeCell ref="A507:B507"/>
    <mergeCell ref="A508:B508"/>
    <mergeCell ref="A509:B509"/>
    <mergeCell ref="A510:B510"/>
    <mergeCell ref="A511:B511"/>
    <mergeCell ref="A499:B499"/>
    <mergeCell ref="A500:B500"/>
    <mergeCell ref="A501:B501"/>
    <mergeCell ref="A502:B502"/>
    <mergeCell ref="A504:B504"/>
    <mergeCell ref="A505:B505"/>
    <mergeCell ref="A520:B520"/>
    <mergeCell ref="A521:B521"/>
    <mergeCell ref="A522:B522"/>
    <mergeCell ref="A523:B523"/>
    <mergeCell ref="A524:B524"/>
    <mergeCell ref="A526:B526"/>
    <mergeCell ref="A513:B513"/>
    <mergeCell ref="A514:B514"/>
    <mergeCell ref="A515:B515"/>
    <mergeCell ref="A517:B517"/>
    <mergeCell ref="A518:B518"/>
    <mergeCell ref="A519:B519"/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3:B533"/>
  </mergeCells>
  <dataValidations count="1">
    <dataValidation allowBlank="1" showInputMessage="1" showErrorMessage="1" errorTitle="ERROR" error="Por favor ingrese solo Números." sqref="B517:B518 H497:I503 B487:B497 B540 A535:A539 A508 A512 A516:A525 A532 C1:D503 C504:XFD508 N509:XFD1048576 A541:M1048576 B354:B382 B384:B448 B450:B461 A441:A503 J1:XFD503 B463:B485 A1:A438 H1:I495 E1:F495 C509:M539 B1:B352 E497:F503 G1:G503" xr:uid="{00000000-0002-0000-0300-000000000000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540"/>
  <sheetViews>
    <sheetView topLeftCell="D385" workbookViewId="0">
      <selection activeCell="K387" sqref="K387:K406"/>
    </sheetView>
  </sheetViews>
  <sheetFormatPr baseColWidth="10" defaultColWidth="11.42578125" defaultRowHeight="10.5" x14ac:dyDescent="0.15"/>
  <cols>
    <col min="1" max="1" width="15.85546875" style="5" customWidth="1"/>
    <col min="2" max="2" width="86.42578125" style="4" customWidth="1"/>
    <col min="3" max="3" width="21.85546875" style="5" customWidth="1"/>
    <col min="4" max="4" width="19" style="5" customWidth="1"/>
    <col min="5" max="5" width="18.5703125" style="5" customWidth="1"/>
    <col min="6" max="6" width="18.42578125" style="5" customWidth="1"/>
    <col min="7" max="7" width="16.85546875" style="5" customWidth="1"/>
    <col min="8" max="13" width="15.7109375" style="5" customWidth="1"/>
    <col min="14" max="18" width="12.7109375" style="5" customWidth="1"/>
    <col min="19" max="25" width="11.42578125" style="5"/>
    <col min="26" max="26" width="5.28515625" style="5" customWidth="1"/>
    <col min="27" max="27" width="13.5703125" style="5" hidden="1" customWidth="1"/>
    <col min="28" max="28" width="11.42578125" style="5" hidden="1" customWidth="1"/>
    <col min="29" max="16384" width="11.42578125" style="5"/>
  </cols>
  <sheetData>
    <row r="1" spans="1:14" s="3" customFormat="1" ht="15" customHeight="1" x14ac:dyDescent="0.15">
      <c r="A1" s="1" t="s">
        <v>1</v>
      </c>
      <c r="B1" s="2"/>
    </row>
    <row r="2" spans="1:14" s="3" customFormat="1" ht="15" customHeight="1" x14ac:dyDescent="0.15">
      <c r="A2" s="1" t="str">
        <f>CONCATENATE("COMUNA: ",[10]NOMBRE!B2," - ","( ",[10]NOMBRE!C2,[10]NOMBRE!D2,[10]NOMBRE!E2,[10]NOMBRE!F2,[10]NOMBRE!G2," )")</f>
        <v>COMUNA: LINARES - ( 07401 )</v>
      </c>
      <c r="B2" s="2"/>
    </row>
    <row r="3" spans="1:14" ht="15" customHeight="1" x14ac:dyDescent="0.15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</row>
    <row r="4" spans="1:14" ht="15" customHeight="1" x14ac:dyDescent="0.15">
      <c r="A4" s="1" t="str">
        <f>CONCATENATE("MES: ",[10]NOMBRE!B6," - ","( ",[10]NOMBRE!C6,[10]NOMBRE!D6," )")</f>
        <v>MES: ABRIL - ( 04 )</v>
      </c>
    </row>
    <row r="5" spans="1:14" s="3" customFormat="1" ht="15" customHeight="1" x14ac:dyDescent="0.15">
      <c r="A5" s="1" t="str">
        <f>CONCATENATE("AÑO: ",[10]NOMBRE!B7)</f>
        <v>AÑO: 2018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ht="14.25" customHeight="1" x14ac:dyDescent="0.2">
      <c r="A6" s="1"/>
      <c r="B6" s="6"/>
      <c r="C6" s="8"/>
      <c r="D6" s="8" t="s">
        <v>2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2" customFormat="1" ht="14.25" customHeight="1" x14ac:dyDescent="0.15">
      <c r="A7" s="9" t="s">
        <v>3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3" customFormat="1" ht="15.95" customHeight="1" x14ac:dyDescent="0.15">
      <c r="A8" s="860" t="s">
        <v>4</v>
      </c>
      <c r="B8" s="860"/>
      <c r="C8" s="860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5.1" customHeight="1" x14ac:dyDescent="0.15">
      <c r="A9" s="13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7"/>
      <c r="G9" s="533">
        <f>E69+E72+E86+E102+H124+E159+E164+E201+E255+E263+E273+E279+E286+E320+E323</f>
        <v>825737162.5</v>
      </c>
      <c r="H9" s="7"/>
      <c r="I9" s="7"/>
      <c r="J9" s="7"/>
      <c r="K9" s="7"/>
      <c r="L9" s="7"/>
      <c r="M9" s="7"/>
      <c r="N9" s="7"/>
    </row>
    <row r="10" spans="1:14" s="3" customFormat="1" ht="20.100000000000001" customHeight="1" x14ac:dyDescent="0.15">
      <c r="A10" s="15"/>
      <c r="B10" s="16" t="s">
        <v>10</v>
      </c>
      <c r="C10" s="17">
        <f>SUM(C11:C23)</f>
        <v>12326</v>
      </c>
      <c r="D10" s="18">
        <f>SUM(D11:D23)</f>
        <v>12090</v>
      </c>
      <c r="E10" s="19">
        <f>SUM(E11:E23)</f>
        <v>119962780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ht="15" customHeight="1" x14ac:dyDescent="0.15">
      <c r="A11" s="20" t="s">
        <v>11</v>
      </c>
      <c r="B11" s="21" t="s">
        <v>12</v>
      </c>
      <c r="C11" s="22">
        <f>[10]B!C5</f>
        <v>0</v>
      </c>
      <c r="D11" s="23">
        <f>[10]B!E5</f>
        <v>0</v>
      </c>
      <c r="E11" s="24">
        <f>[10]B!AL5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ht="15" customHeight="1" x14ac:dyDescent="0.15">
      <c r="A12" s="25" t="s">
        <v>13</v>
      </c>
      <c r="B12" s="26" t="s">
        <v>14</v>
      </c>
      <c r="C12" s="22">
        <f>[10]B!C6</f>
        <v>0</v>
      </c>
      <c r="D12" s="23">
        <f>[10]B!E6</f>
        <v>0</v>
      </c>
      <c r="E12" s="24">
        <f>[10]B!AL6</f>
        <v>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ht="15" customHeight="1" x14ac:dyDescent="0.15">
      <c r="A13" s="25" t="s">
        <v>15</v>
      </c>
      <c r="B13" s="26" t="s">
        <v>16</v>
      </c>
      <c r="C13" s="22">
        <f>[10]B!C7</f>
        <v>4902</v>
      </c>
      <c r="D13" s="23">
        <f>[10]B!E7</f>
        <v>4689</v>
      </c>
      <c r="E13" s="24">
        <f>[10]B!AL7</f>
        <v>59597190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5" customHeight="1" x14ac:dyDescent="0.15">
      <c r="A14" s="25" t="s">
        <v>17</v>
      </c>
      <c r="B14" s="26" t="s">
        <v>18</v>
      </c>
      <c r="C14" s="22">
        <f>[10]B!C8</f>
        <v>0</v>
      </c>
      <c r="D14" s="23">
        <f>[10]B!E8</f>
        <v>0</v>
      </c>
      <c r="E14" s="24">
        <f>[10]B!AL8</f>
        <v>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ht="15" customHeight="1" x14ac:dyDescent="0.15">
      <c r="A15" s="25" t="s">
        <v>19</v>
      </c>
      <c r="B15" s="26" t="s">
        <v>20</v>
      </c>
      <c r="C15" s="22">
        <f>[10]B!C9</f>
        <v>0</v>
      </c>
      <c r="D15" s="23">
        <f>[10]B!E9</f>
        <v>0</v>
      </c>
      <c r="E15" s="24">
        <f>[10]B!AL9</f>
        <v>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ht="15" customHeight="1" x14ac:dyDescent="0.15">
      <c r="A16" s="25" t="s">
        <v>21</v>
      </c>
      <c r="B16" s="26" t="s">
        <v>22</v>
      </c>
      <c r="C16" s="22">
        <f>[10]B!C10</f>
        <v>0</v>
      </c>
      <c r="D16" s="23">
        <f>[10]B!E10</f>
        <v>0</v>
      </c>
      <c r="E16" s="24">
        <f>[10]B!AL10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ht="15" customHeight="1" x14ac:dyDescent="0.15">
      <c r="A17" s="25" t="s">
        <v>23</v>
      </c>
      <c r="B17" s="26" t="s">
        <v>24</v>
      </c>
      <c r="C17" s="22">
        <f>[10]B!C11</f>
        <v>157</v>
      </c>
      <c r="D17" s="23">
        <f>[10]B!E11</f>
        <v>134</v>
      </c>
      <c r="E17" s="24">
        <f>[10]B!AL11</f>
        <v>2134620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ht="24" customHeight="1" x14ac:dyDescent="0.15">
      <c r="A18" s="25" t="s">
        <v>25</v>
      </c>
      <c r="B18" s="26" t="s">
        <v>26</v>
      </c>
      <c r="C18" s="22">
        <f>[10]B!C12</f>
        <v>0</v>
      </c>
      <c r="D18" s="23">
        <f>[10]B!E12</f>
        <v>0</v>
      </c>
      <c r="E18" s="24">
        <f>[10]B!AL12</f>
        <v>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ht="24" customHeight="1" x14ac:dyDescent="0.15">
      <c r="A19" s="25" t="s">
        <v>27</v>
      </c>
      <c r="B19" s="26" t="s">
        <v>28</v>
      </c>
      <c r="C19" s="22">
        <f>[10]B!C13</f>
        <v>0</v>
      </c>
      <c r="D19" s="23">
        <f>[10]B!E13</f>
        <v>0</v>
      </c>
      <c r="E19" s="24">
        <f>[10]B!AL13</f>
        <v>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ht="24" customHeight="1" x14ac:dyDescent="0.15">
      <c r="A20" s="25" t="s">
        <v>29</v>
      </c>
      <c r="B20" s="26" t="s">
        <v>30</v>
      </c>
      <c r="C20" s="22">
        <f>[10]B!C14</f>
        <v>0</v>
      </c>
      <c r="D20" s="23">
        <f>[10]B!E14</f>
        <v>0</v>
      </c>
      <c r="E20" s="24">
        <f>[10]B!AL14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ht="24" customHeight="1" x14ac:dyDescent="0.15">
      <c r="A21" s="25" t="s">
        <v>31</v>
      </c>
      <c r="B21" s="26" t="s">
        <v>32</v>
      </c>
      <c r="C21" s="22">
        <f>[10]B!C15</f>
        <v>2616</v>
      </c>
      <c r="D21" s="23">
        <f>[10]B!E15</f>
        <v>2616</v>
      </c>
      <c r="E21" s="24">
        <f>[10]B!AL15</f>
        <v>16794720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ht="24" customHeight="1" x14ac:dyDescent="0.15">
      <c r="A22" s="25" t="s">
        <v>33</v>
      </c>
      <c r="B22" s="27" t="s">
        <v>34</v>
      </c>
      <c r="C22" s="22">
        <f>[10]B!C16</f>
        <v>1620</v>
      </c>
      <c r="D22" s="23">
        <f>[10]B!E16</f>
        <v>1620</v>
      </c>
      <c r="E22" s="24">
        <f>[10]B!AL16</f>
        <v>12490200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ht="24" customHeight="1" x14ac:dyDescent="0.15">
      <c r="A23" s="25" t="s">
        <v>35</v>
      </c>
      <c r="B23" s="26" t="s">
        <v>36</v>
      </c>
      <c r="C23" s="22">
        <f>[10]B!C17</f>
        <v>3031</v>
      </c>
      <c r="D23" s="23">
        <f>[10]B!E17</f>
        <v>3031</v>
      </c>
      <c r="E23" s="24">
        <f>[10]B!AL17</f>
        <v>28946050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ht="15" customHeight="1" x14ac:dyDescent="0.15">
      <c r="A24" s="25" t="s">
        <v>37</v>
      </c>
      <c r="B24" s="26" t="s">
        <v>38</v>
      </c>
      <c r="C24" s="22">
        <f>[10]B!C988</f>
        <v>14</v>
      </c>
      <c r="D24" s="23">
        <f>[10]B!E988</f>
        <v>14</v>
      </c>
      <c r="E24" s="24">
        <f>[10]B!AL988</f>
        <v>452200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ht="21.75" customHeight="1" x14ac:dyDescent="0.15">
      <c r="A25" s="28"/>
      <c r="B25" s="29" t="s">
        <v>39</v>
      </c>
      <c r="C25" s="30">
        <f>SUM(C26:C31)</f>
        <v>0</v>
      </c>
      <c r="D25" s="31"/>
      <c r="E25" s="32"/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ht="15" customHeight="1" x14ac:dyDescent="0.15">
      <c r="A26" s="25" t="s">
        <v>40</v>
      </c>
      <c r="B26" s="26" t="s">
        <v>41</v>
      </c>
      <c r="C26" s="33">
        <f>[10]B!C19</f>
        <v>0</v>
      </c>
      <c r="D26" s="34"/>
      <c r="E26" s="35"/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ht="15" customHeight="1" x14ac:dyDescent="0.15">
      <c r="A27" s="36"/>
      <c r="B27" s="26" t="s">
        <v>42</v>
      </c>
      <c r="C27" s="33">
        <f>[10]B!C20</f>
        <v>0</v>
      </c>
      <c r="D27" s="34"/>
      <c r="E27" s="35"/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ht="15" customHeight="1" x14ac:dyDescent="0.15">
      <c r="A28" s="25"/>
      <c r="B28" s="26" t="s">
        <v>43</v>
      </c>
      <c r="C28" s="33">
        <f>[10]B!C21</f>
        <v>0</v>
      </c>
      <c r="D28" s="34"/>
      <c r="E28" s="35"/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ht="15" customHeight="1" x14ac:dyDescent="0.15">
      <c r="A29" s="37"/>
      <c r="B29" s="26" t="s">
        <v>44</v>
      </c>
      <c r="C29" s="33">
        <f>[10]B!C22</f>
        <v>0</v>
      </c>
      <c r="D29" s="34"/>
      <c r="E29" s="35"/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ht="15" customHeight="1" x14ac:dyDescent="0.15">
      <c r="A30" s="37"/>
      <c r="B30" s="26" t="s">
        <v>45</v>
      </c>
      <c r="C30" s="33">
        <f>[10]B!C23</f>
        <v>0</v>
      </c>
      <c r="D30" s="34"/>
      <c r="E30" s="35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ht="15" customHeight="1" x14ac:dyDescent="0.15">
      <c r="A31" s="38">
        <v>101308</v>
      </c>
      <c r="B31" s="26" t="s">
        <v>46</v>
      </c>
      <c r="C31" s="33">
        <f>[10]B!C24</f>
        <v>0</v>
      </c>
      <c r="D31" s="34"/>
      <c r="E31" s="35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ht="20.100000000000001" customHeight="1" x14ac:dyDescent="0.15">
      <c r="A32" s="39"/>
      <c r="B32" s="40" t="s">
        <v>47</v>
      </c>
      <c r="C32" s="41">
        <f>SUM(C33:C43)</f>
        <v>5544</v>
      </c>
      <c r="D32" s="42">
        <f t="shared" ref="D32:E32" si="0">SUM(D33:D43)</f>
        <v>5536</v>
      </c>
      <c r="E32" s="42">
        <f t="shared" si="0"/>
        <v>12133160</v>
      </c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5" customHeight="1" x14ac:dyDescent="0.15">
      <c r="A33" s="20" t="s">
        <v>48</v>
      </c>
      <c r="B33" s="21" t="s">
        <v>49</v>
      </c>
      <c r="C33" s="43">
        <f>[10]B!$C$28</f>
        <v>2513</v>
      </c>
      <c r="D33" s="43">
        <f>[10]B!$E$28</f>
        <v>2505</v>
      </c>
      <c r="E33" s="44">
        <f>[10]B!$AL$28</f>
        <v>3131250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ht="15" customHeight="1" x14ac:dyDescent="0.15">
      <c r="A34" s="25" t="s">
        <v>50</v>
      </c>
      <c r="B34" s="26" t="s">
        <v>51</v>
      </c>
      <c r="C34" s="33">
        <f>[10]B!$C$29</f>
        <v>0</v>
      </c>
      <c r="D34" s="33">
        <f>[10]B!$E$29</f>
        <v>0</v>
      </c>
      <c r="E34" s="45">
        <f>[10]B!$AL$29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ht="15" customHeight="1" x14ac:dyDescent="0.15">
      <c r="A35" s="25" t="s">
        <v>52</v>
      </c>
      <c r="B35" s="26" t="s">
        <v>53</v>
      </c>
      <c r="C35" s="33">
        <f>[10]B!$C$30</f>
        <v>0</v>
      </c>
      <c r="D35" s="33">
        <f>[10]B!$E$30</f>
        <v>0</v>
      </c>
      <c r="E35" s="45">
        <f>[10]B!$AL$30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5" customHeight="1" x14ac:dyDescent="0.15">
      <c r="A36" s="25" t="s">
        <v>54</v>
      </c>
      <c r="B36" s="26" t="s">
        <v>55</v>
      </c>
      <c r="C36" s="33">
        <f>[10]B!$C$31</f>
        <v>108</v>
      </c>
      <c r="D36" s="33">
        <f>[10]B!$E$31</f>
        <v>108</v>
      </c>
      <c r="E36" s="45">
        <f>[10]B!$AL$31</f>
        <v>183600</v>
      </c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5" customHeight="1" x14ac:dyDescent="0.15">
      <c r="A37" s="25" t="s">
        <v>56</v>
      </c>
      <c r="B37" s="26" t="s">
        <v>57</v>
      </c>
      <c r="C37" s="33">
        <f>[10]B!$C$32</f>
        <v>1623</v>
      </c>
      <c r="D37" s="33">
        <f>[10]B!$E$32</f>
        <v>1623</v>
      </c>
      <c r="E37" s="45">
        <f>[10]B!$AL$32</f>
        <v>2223510</v>
      </c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5" customHeight="1" x14ac:dyDescent="0.15">
      <c r="A38" s="25" t="s">
        <v>58</v>
      </c>
      <c r="B38" s="26" t="s">
        <v>59</v>
      </c>
      <c r="C38" s="33">
        <f>[10]B!$C$33</f>
        <v>0</v>
      </c>
      <c r="D38" s="33">
        <f>[10]B!$E$33</f>
        <v>0</v>
      </c>
      <c r="E38" s="45">
        <f>[10]B!$AL$33</f>
        <v>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5" customHeight="1" x14ac:dyDescent="0.15">
      <c r="A39" s="25" t="s">
        <v>60</v>
      </c>
      <c r="B39" s="26" t="s">
        <v>61</v>
      </c>
      <c r="C39" s="33">
        <f>[10]B!$C$984</f>
        <v>274</v>
      </c>
      <c r="D39" s="33">
        <f>[10]B!$E$984</f>
        <v>274</v>
      </c>
      <c r="E39" s="45">
        <f>[10]B!$AL$984</f>
        <v>838440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5" customHeight="1" x14ac:dyDescent="0.15">
      <c r="A40" s="25" t="s">
        <v>62</v>
      </c>
      <c r="B40" s="26" t="s">
        <v>63</v>
      </c>
      <c r="C40" s="33">
        <f>[10]B!$C$985</f>
        <v>590</v>
      </c>
      <c r="D40" s="33">
        <f>[10]B!$E$985</f>
        <v>590</v>
      </c>
      <c r="E40" s="45">
        <f>[10]B!$AL$985</f>
        <v>1805400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5" customHeight="1" x14ac:dyDescent="0.15">
      <c r="A41" s="25" t="s">
        <v>64</v>
      </c>
      <c r="B41" s="26" t="s">
        <v>65</v>
      </c>
      <c r="C41" s="33">
        <f>[10]B!$C$986</f>
        <v>20</v>
      </c>
      <c r="D41" s="33">
        <f>[10]B!$E$986</f>
        <v>20</v>
      </c>
      <c r="E41" s="45">
        <f>[10]B!$AL$986</f>
        <v>243200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5" customHeight="1" x14ac:dyDescent="0.15">
      <c r="A42" s="25" t="s">
        <v>66</v>
      </c>
      <c r="B42" s="26" t="s">
        <v>67</v>
      </c>
      <c r="C42" s="33">
        <f>[10]B!$C$987</f>
        <v>72</v>
      </c>
      <c r="D42" s="33">
        <f>[10]B!$E$987</f>
        <v>72</v>
      </c>
      <c r="E42" s="45">
        <f>[10]B!$AL$987</f>
        <v>1024560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5" customHeight="1" x14ac:dyDescent="0.15">
      <c r="A43" s="25" t="s">
        <v>68</v>
      </c>
      <c r="B43" s="26" t="s">
        <v>69</v>
      </c>
      <c r="C43" s="33">
        <f>[10]B!$C$983</f>
        <v>344</v>
      </c>
      <c r="D43" s="33">
        <f>[10]B!$E$983</f>
        <v>344</v>
      </c>
      <c r="E43" s="45">
        <f>[10]B!$AL$983</f>
        <v>2683200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5" customHeight="1" x14ac:dyDescent="0.15">
      <c r="A44" s="28"/>
      <c r="B44" s="29" t="s">
        <v>39</v>
      </c>
      <c r="C44" s="46">
        <f>SUM(C45:C49)</f>
        <v>302</v>
      </c>
      <c r="D44" s="46"/>
      <c r="E44" s="4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5" customHeight="1" x14ac:dyDescent="0.15">
      <c r="A45" s="48"/>
      <c r="B45" s="26" t="s">
        <v>70</v>
      </c>
      <c r="C45" s="33">
        <f>[10]B!$C$35</f>
        <v>302</v>
      </c>
      <c r="D45" s="49"/>
      <c r="E45" s="50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5" customHeight="1" x14ac:dyDescent="0.15">
      <c r="A46" s="48"/>
      <c r="B46" s="26" t="s">
        <v>71</v>
      </c>
      <c r="C46" s="33">
        <f>[10]B!$C$36</f>
        <v>0</v>
      </c>
      <c r="D46" s="49"/>
      <c r="E46" s="50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5" customHeight="1" x14ac:dyDescent="0.15">
      <c r="A47" s="48"/>
      <c r="B47" s="26" t="s">
        <v>72</v>
      </c>
      <c r="C47" s="33">
        <f>[10]B!$C$37</f>
        <v>0</v>
      </c>
      <c r="D47" s="49"/>
      <c r="E47" s="50"/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ht="15" customHeight="1" x14ac:dyDescent="0.15">
      <c r="A48" s="48"/>
      <c r="B48" s="26" t="s">
        <v>73</v>
      </c>
      <c r="C48" s="33">
        <f>[10]B!$C$38</f>
        <v>0</v>
      </c>
      <c r="D48" s="49"/>
      <c r="E48" s="50"/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ht="15" customHeight="1" x14ac:dyDescent="0.15">
      <c r="A49" s="51"/>
      <c r="B49" s="52" t="s">
        <v>74</v>
      </c>
      <c r="C49" s="53">
        <f>[10]B!$C$39</f>
        <v>0</v>
      </c>
      <c r="D49" s="49"/>
      <c r="E49" s="50"/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ht="20.100000000000001" customHeight="1" x14ac:dyDescent="0.15">
      <c r="A50" s="39"/>
      <c r="B50" s="40" t="s">
        <v>75</v>
      </c>
      <c r="C50" s="41">
        <f>SUM(C51:C52)</f>
        <v>0</v>
      </c>
      <c r="D50" s="42">
        <f>SUM(D51:D52)</f>
        <v>0</v>
      </c>
      <c r="E50" s="54">
        <f>SUM(E51:E52)</f>
        <v>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ht="15" customHeight="1" x14ac:dyDescent="0.15">
      <c r="A51" s="20" t="s">
        <v>76</v>
      </c>
      <c r="B51" s="21" t="s">
        <v>77</v>
      </c>
      <c r="C51" s="55">
        <f>[10]B!$C$989</f>
        <v>0</v>
      </c>
      <c r="D51" s="55">
        <f>[10]B!$E$989</f>
        <v>0</v>
      </c>
      <c r="E51" s="56">
        <f>[10]B!$AL$989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ht="15" customHeight="1" x14ac:dyDescent="0.15">
      <c r="A52" s="25" t="s">
        <v>78</v>
      </c>
      <c r="B52" s="26" t="s">
        <v>79</v>
      </c>
      <c r="C52" s="57">
        <f>[10]B!$C$990</f>
        <v>0</v>
      </c>
      <c r="D52" s="57">
        <f>[10]B!$E$990</f>
        <v>0</v>
      </c>
      <c r="E52" s="58">
        <f>[10]B!$AL$990</f>
        <v>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ht="15" customHeight="1" x14ac:dyDescent="0.15">
      <c r="A53" s="28"/>
      <c r="B53" s="59" t="s">
        <v>80</v>
      </c>
      <c r="C53" s="60">
        <f>C54</f>
        <v>0</v>
      </c>
      <c r="D53" s="60"/>
      <c r="E53" s="61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ht="24" customHeight="1" x14ac:dyDescent="0.15">
      <c r="A54" s="25" t="s">
        <v>81</v>
      </c>
      <c r="B54" s="52" t="s">
        <v>82</v>
      </c>
      <c r="C54" s="53">
        <f>[10]B!$C$961</f>
        <v>0</v>
      </c>
      <c r="D54" s="49"/>
      <c r="E54" s="5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ht="20.100000000000001" customHeight="1" x14ac:dyDescent="0.15">
      <c r="A55" s="62"/>
      <c r="B55" s="40" t="s">
        <v>83</v>
      </c>
      <c r="C55" s="41">
        <f>SUM(C56:C59)</f>
        <v>1517</v>
      </c>
      <c r="D55" s="42">
        <f>SUM(D56:D59)</f>
        <v>1517</v>
      </c>
      <c r="E55" s="54">
        <f>SUM(E56:E59)</f>
        <v>2829000</v>
      </c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ht="15" customHeight="1" x14ac:dyDescent="0.15">
      <c r="A56" s="20" t="s">
        <v>84</v>
      </c>
      <c r="B56" s="21" t="s">
        <v>85</v>
      </c>
      <c r="C56" s="55">
        <f>[10]B!$C$43</f>
        <v>46</v>
      </c>
      <c r="D56" s="55">
        <f>[10]B!$E$43</f>
        <v>46</v>
      </c>
      <c r="E56" s="56">
        <f>[10]B!$AL$43</f>
        <v>189060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ht="15" customHeight="1" x14ac:dyDescent="0.15">
      <c r="A57" s="25" t="s">
        <v>86</v>
      </c>
      <c r="B57" s="26" t="s">
        <v>87</v>
      </c>
      <c r="C57" s="57">
        <f>[10]B!$C$44</f>
        <v>966</v>
      </c>
      <c r="D57" s="57">
        <f>[10]B!$E$44</f>
        <v>966</v>
      </c>
      <c r="E57" s="58">
        <f>[10]B!$AL$44</f>
        <v>2183160</v>
      </c>
      <c r="F57" s="7"/>
      <c r="G57" s="7"/>
      <c r="H57" s="7"/>
      <c r="I57" s="7"/>
      <c r="J57" s="7"/>
      <c r="K57" s="7"/>
      <c r="L57" s="7"/>
      <c r="M57" s="7"/>
      <c r="N57" s="7"/>
    </row>
    <row r="58" spans="1:14" s="3" customFormat="1" ht="15" customHeight="1" x14ac:dyDescent="0.15">
      <c r="A58" s="25" t="s">
        <v>88</v>
      </c>
      <c r="B58" s="26" t="s">
        <v>89</v>
      </c>
      <c r="C58" s="57">
        <f>[10]B!$C$45</f>
        <v>69</v>
      </c>
      <c r="D58" s="57">
        <f>[10]B!$E$45</f>
        <v>69</v>
      </c>
      <c r="E58" s="58">
        <f>[10]B!$AL$45</f>
        <v>155940</v>
      </c>
      <c r="F58" s="7"/>
      <c r="G58" s="7"/>
      <c r="H58" s="7"/>
      <c r="I58" s="7"/>
      <c r="J58" s="7"/>
      <c r="K58" s="7"/>
      <c r="L58" s="7"/>
      <c r="M58" s="7"/>
      <c r="N58" s="7"/>
    </row>
    <row r="59" spans="1:14" s="3" customFormat="1" ht="15" customHeight="1" x14ac:dyDescent="0.15">
      <c r="A59" s="25" t="s">
        <v>90</v>
      </c>
      <c r="B59" s="26" t="s">
        <v>91</v>
      </c>
      <c r="C59" s="57">
        <f>[10]B!$C$46</f>
        <v>436</v>
      </c>
      <c r="D59" s="57">
        <f>[10]B!$E$46</f>
        <v>436</v>
      </c>
      <c r="E59" s="58">
        <f>[10]B!$AL$46</f>
        <v>300840</v>
      </c>
      <c r="F59" s="7"/>
      <c r="G59" s="7"/>
      <c r="H59" s="7"/>
      <c r="I59" s="7"/>
      <c r="J59" s="7"/>
      <c r="K59" s="7"/>
      <c r="L59" s="7"/>
      <c r="M59" s="7"/>
      <c r="N59" s="7"/>
    </row>
    <row r="60" spans="1:14" s="3" customFormat="1" ht="15" customHeight="1" x14ac:dyDescent="0.15">
      <c r="A60" s="63"/>
      <c r="B60" s="59" t="s">
        <v>92</v>
      </c>
      <c r="C60" s="64">
        <f>C61</f>
        <v>0</v>
      </c>
      <c r="D60" s="60"/>
      <c r="E60" s="61"/>
      <c r="F60" s="7"/>
      <c r="G60" s="7"/>
      <c r="H60" s="7"/>
      <c r="I60" s="7"/>
      <c r="J60" s="7"/>
      <c r="K60" s="7"/>
      <c r="L60" s="7"/>
      <c r="M60" s="7"/>
      <c r="N60" s="7"/>
    </row>
    <row r="61" spans="1:14" s="3" customFormat="1" ht="15" customHeight="1" x14ac:dyDescent="0.15">
      <c r="A61" s="38"/>
      <c r="B61" s="52" t="s">
        <v>93</v>
      </c>
      <c r="C61" s="65">
        <f>[10]B!$C$48</f>
        <v>0</v>
      </c>
      <c r="D61" s="49"/>
      <c r="E61" s="50"/>
      <c r="F61" s="7"/>
      <c r="G61" s="7"/>
      <c r="H61" s="7"/>
      <c r="I61" s="7"/>
      <c r="J61" s="7"/>
      <c r="K61" s="7"/>
      <c r="L61" s="7"/>
      <c r="M61" s="7"/>
      <c r="N61" s="7"/>
    </row>
    <row r="62" spans="1:14" s="3" customFormat="1" ht="20.100000000000001" customHeight="1" x14ac:dyDescent="0.15">
      <c r="A62" s="62"/>
      <c r="B62" s="40" t="s">
        <v>94</v>
      </c>
      <c r="C62" s="41">
        <f>SUM(C63:C65)</f>
        <v>507</v>
      </c>
      <c r="D62" s="42">
        <f>SUM(D63:D65)</f>
        <v>507</v>
      </c>
      <c r="E62" s="54">
        <f>SUM(E63:E65)</f>
        <v>791200</v>
      </c>
      <c r="F62" s="7"/>
      <c r="G62" s="7"/>
      <c r="H62" s="7"/>
      <c r="I62" s="7"/>
      <c r="J62" s="7"/>
      <c r="K62" s="7"/>
      <c r="L62" s="7"/>
      <c r="M62" s="7"/>
      <c r="N62" s="7"/>
    </row>
    <row r="63" spans="1:14" s="3" customFormat="1" ht="15" customHeight="1" x14ac:dyDescent="0.15">
      <c r="A63" s="20" t="s">
        <v>95</v>
      </c>
      <c r="B63" s="21" t="s">
        <v>96</v>
      </c>
      <c r="C63" s="55">
        <f>[10]B!$C$52</f>
        <v>232</v>
      </c>
      <c r="D63" s="55">
        <f>[10]B!$E$52</f>
        <v>232</v>
      </c>
      <c r="E63" s="56">
        <f>[10]B!$AL$52</f>
        <v>454720</v>
      </c>
      <c r="F63" s="7"/>
      <c r="G63" s="7"/>
      <c r="H63" s="7"/>
      <c r="I63" s="7"/>
      <c r="J63" s="7"/>
      <c r="K63" s="7"/>
      <c r="L63" s="7"/>
      <c r="M63" s="7"/>
      <c r="N63" s="7"/>
    </row>
    <row r="64" spans="1:14" s="3" customFormat="1" ht="15" customHeight="1" x14ac:dyDescent="0.15">
      <c r="A64" s="25" t="s">
        <v>97</v>
      </c>
      <c r="B64" s="26" t="s">
        <v>98</v>
      </c>
      <c r="C64" s="57">
        <f>[10]B!$C$53</f>
        <v>31</v>
      </c>
      <c r="D64" s="57">
        <f>[10]B!$E$53</f>
        <v>31</v>
      </c>
      <c r="E64" s="58">
        <f>[10]B!$AL$53</f>
        <v>60760</v>
      </c>
      <c r="F64" s="7"/>
      <c r="G64" s="7"/>
      <c r="H64" s="7"/>
      <c r="I64" s="7"/>
      <c r="J64" s="7"/>
      <c r="K64" s="7"/>
      <c r="L64" s="7"/>
      <c r="M64" s="7"/>
      <c r="N64" s="7"/>
    </row>
    <row r="65" spans="1:14" s="3" customFormat="1" ht="15" customHeight="1" x14ac:dyDescent="0.15">
      <c r="A65" s="25" t="s">
        <v>99</v>
      </c>
      <c r="B65" s="26" t="s">
        <v>100</v>
      </c>
      <c r="C65" s="57">
        <f>[10]B!$C$54</f>
        <v>244</v>
      </c>
      <c r="D65" s="57">
        <f>[10]B!$E$54</f>
        <v>244</v>
      </c>
      <c r="E65" s="58">
        <f>[10]B!$AL$54</f>
        <v>275720</v>
      </c>
      <c r="F65" s="7"/>
      <c r="G65" s="7"/>
      <c r="H65" s="7"/>
      <c r="I65" s="7"/>
      <c r="J65" s="7"/>
      <c r="K65" s="7"/>
      <c r="L65" s="7"/>
      <c r="M65" s="7"/>
      <c r="N65" s="7"/>
    </row>
    <row r="66" spans="1:14" s="3" customFormat="1" ht="15" customHeight="1" x14ac:dyDescent="0.15">
      <c r="A66" s="28"/>
      <c r="B66" s="29" t="s">
        <v>101</v>
      </c>
      <c r="C66" s="66">
        <f>SUM(C67:C68)</f>
        <v>48</v>
      </c>
      <c r="D66" s="66"/>
      <c r="E66" s="67"/>
      <c r="F66" s="7"/>
      <c r="G66" s="7"/>
      <c r="H66" s="7"/>
      <c r="I66" s="7"/>
      <c r="J66" s="7"/>
      <c r="K66" s="7"/>
      <c r="L66" s="7"/>
      <c r="M66" s="7"/>
      <c r="N66" s="7"/>
    </row>
    <row r="67" spans="1:14" s="3" customFormat="1" ht="15" customHeight="1" x14ac:dyDescent="0.15">
      <c r="A67" s="48"/>
      <c r="B67" s="26" t="s">
        <v>102</v>
      </c>
      <c r="C67" s="57">
        <f xml:space="preserve"> [10]B!$C$56</f>
        <v>48</v>
      </c>
      <c r="D67" s="49"/>
      <c r="E67" s="68"/>
      <c r="F67" s="7"/>
      <c r="G67" s="7"/>
      <c r="H67" s="7"/>
      <c r="I67" s="7"/>
      <c r="J67" s="7"/>
      <c r="K67" s="7"/>
      <c r="L67" s="7"/>
      <c r="M67" s="7"/>
      <c r="N67" s="7"/>
    </row>
    <row r="68" spans="1:14" s="3" customFormat="1" ht="15" customHeight="1" x14ac:dyDescent="0.15">
      <c r="A68" s="51"/>
      <c r="B68" s="52" t="s">
        <v>103</v>
      </c>
      <c r="C68" s="65">
        <f>[10]B!$C$57</f>
        <v>0</v>
      </c>
      <c r="D68" s="69"/>
      <c r="E68" s="70"/>
      <c r="F68" s="7"/>
      <c r="G68" s="7"/>
      <c r="H68" s="7"/>
      <c r="I68" s="7"/>
      <c r="J68" s="7"/>
      <c r="K68" s="7"/>
      <c r="L68" s="7"/>
      <c r="M68" s="7"/>
      <c r="N68" s="7"/>
    </row>
    <row r="69" spans="1:14" s="3" customFormat="1" ht="15" customHeight="1" x14ac:dyDescent="0.15">
      <c r="A69" s="71"/>
      <c r="B69" s="13" t="s">
        <v>104</v>
      </c>
      <c r="C69" s="41">
        <f>C10+C32+C50+C55+C62+C24+C25+C44+C53+C60+C66</f>
        <v>20258</v>
      </c>
      <c r="D69" s="41">
        <f>D10+D32+D50+D55+D62+D24</f>
        <v>19664</v>
      </c>
      <c r="E69" s="72">
        <f>E10+E32+E50+E55+E62+E24</f>
        <v>136168340</v>
      </c>
      <c r="F69" s="7"/>
      <c r="G69" s="7"/>
      <c r="H69" s="7"/>
      <c r="I69" s="7"/>
      <c r="J69" s="7"/>
      <c r="K69" s="7"/>
      <c r="L69" s="7"/>
      <c r="M69" s="7"/>
      <c r="N69" s="7"/>
    </row>
    <row r="70" spans="1:14" ht="24.95" customHeight="1" x14ac:dyDescent="0.15">
      <c r="A70" s="12" t="s">
        <v>105</v>
      </c>
    </row>
    <row r="71" spans="1:14" ht="35.1" customHeight="1" x14ac:dyDescent="0.15">
      <c r="A71" s="797" t="s">
        <v>106</v>
      </c>
      <c r="B71" s="855"/>
      <c r="C71" s="73" t="s">
        <v>7</v>
      </c>
      <c r="D71" s="73" t="s">
        <v>8</v>
      </c>
      <c r="E71" s="73" t="s">
        <v>9</v>
      </c>
    </row>
    <row r="72" spans="1:14" s="76" customFormat="1" ht="15" customHeight="1" x14ac:dyDescent="0.2">
      <c r="A72" s="849" t="s">
        <v>107</v>
      </c>
      <c r="B72" s="861"/>
      <c r="C72" s="41">
        <f>SUM(C73:C78,C82:C85)</f>
        <v>79228</v>
      </c>
      <c r="D72" s="74">
        <f>SUM(D73:D77,D78,D82:D84)</f>
        <v>78646</v>
      </c>
      <c r="E72" s="75">
        <f>SUM(E73:E77,E78,E82:E84)</f>
        <v>127255260</v>
      </c>
    </row>
    <row r="73" spans="1:14" ht="15" customHeight="1" x14ac:dyDescent="0.15">
      <c r="A73" s="77" t="s">
        <v>108</v>
      </c>
      <c r="B73" s="78" t="s">
        <v>109</v>
      </c>
      <c r="C73" s="55">
        <f>[10]B!$C$210</f>
        <v>32971</v>
      </c>
      <c r="D73" s="55">
        <f>[10]B!$E$210</f>
        <v>32674</v>
      </c>
      <c r="E73" s="79">
        <f>[10]B!$AL$210</f>
        <v>35818790</v>
      </c>
    </row>
    <row r="74" spans="1:14" ht="15" customHeight="1" x14ac:dyDescent="0.15">
      <c r="A74" s="546" t="s">
        <v>110</v>
      </c>
      <c r="B74" s="81" t="s">
        <v>111</v>
      </c>
      <c r="C74" s="57">
        <f>[10]B!$C$272</f>
        <v>33559</v>
      </c>
      <c r="D74" s="57">
        <f>SUM([10]B!E212:E215,[10]B!E216:E260,[10]B!E261:E271)</f>
        <v>33373</v>
      </c>
      <c r="E74" s="82">
        <f>[10]B!$AL$272</f>
        <v>49085660</v>
      </c>
    </row>
    <row r="75" spans="1:14" ht="15" customHeight="1" x14ac:dyDescent="0.15">
      <c r="A75" s="546" t="s">
        <v>112</v>
      </c>
      <c r="B75" s="81" t="s">
        <v>113</v>
      </c>
      <c r="C75" s="57">
        <f>[10]B!$C$311</f>
        <v>2254</v>
      </c>
      <c r="D75" s="57">
        <f>[10]B!$E$311</f>
        <v>2242</v>
      </c>
      <c r="E75" s="82">
        <f>[10]B!$AL$311</f>
        <v>8934080</v>
      </c>
    </row>
    <row r="76" spans="1:14" ht="15" customHeight="1" x14ac:dyDescent="0.15">
      <c r="A76" s="546" t="s">
        <v>114</v>
      </c>
      <c r="B76" s="81" t="s">
        <v>115</v>
      </c>
      <c r="C76" s="57">
        <f>[10]B!$C$318</f>
        <v>0</v>
      </c>
      <c r="D76" s="57">
        <f>[10]B!$E$318</f>
        <v>0</v>
      </c>
      <c r="E76" s="82">
        <f>[10]B!$AL$318</f>
        <v>0</v>
      </c>
    </row>
    <row r="77" spans="1:14" ht="15" customHeight="1" x14ac:dyDescent="0.15">
      <c r="A77" s="546" t="s">
        <v>116</v>
      </c>
      <c r="B77" s="83" t="s">
        <v>117</v>
      </c>
      <c r="C77" s="84">
        <f>[10]B!$C$374</f>
        <v>2426</v>
      </c>
      <c r="D77" s="84">
        <f>[10]B!$E$374</f>
        <v>2417</v>
      </c>
      <c r="E77" s="85">
        <f>[10]B!$AL$374</f>
        <v>12943560</v>
      </c>
    </row>
    <row r="78" spans="1:14" ht="15" customHeight="1" x14ac:dyDescent="0.15">
      <c r="A78" s="862" t="s">
        <v>118</v>
      </c>
      <c r="B78" s="87" t="s">
        <v>119</v>
      </c>
      <c r="C78" s="88">
        <f>SUM(C79:C81)</f>
        <v>5445</v>
      </c>
      <c r="D78" s="88">
        <f>SUM(D79:D81)</f>
        <v>5395</v>
      </c>
      <c r="E78" s="89">
        <f>SUM(E79:E81)</f>
        <v>16916040</v>
      </c>
    </row>
    <row r="79" spans="1:14" ht="15" customHeight="1" x14ac:dyDescent="0.15">
      <c r="A79" s="862"/>
      <c r="B79" s="90" t="s">
        <v>120</v>
      </c>
      <c r="C79" s="91">
        <f>[10]B!$C$411</f>
        <v>4419</v>
      </c>
      <c r="D79" s="91">
        <f>[10]B!$E$411</f>
        <v>4380</v>
      </c>
      <c r="E79" s="92">
        <f>[10]B!$AL$411</f>
        <v>12250210</v>
      </c>
    </row>
    <row r="80" spans="1:14" ht="15" customHeight="1" x14ac:dyDescent="0.15">
      <c r="A80" s="862"/>
      <c r="B80" s="93" t="s">
        <v>121</v>
      </c>
      <c r="C80" s="57">
        <f>[10]B!$C$432</f>
        <v>35</v>
      </c>
      <c r="D80" s="57">
        <f>SUM([10]B!E413:E429,[10]B!E430:E431)</f>
        <v>33</v>
      </c>
      <c r="E80" s="82">
        <f>[10]B!$AL$432</f>
        <v>103160</v>
      </c>
    </row>
    <row r="81" spans="1:5" ht="15" customHeight="1" x14ac:dyDescent="0.15">
      <c r="A81" s="862"/>
      <c r="B81" s="93" t="s">
        <v>122</v>
      </c>
      <c r="C81" s="57">
        <f>[10]B!$C$451</f>
        <v>991</v>
      </c>
      <c r="D81" s="57">
        <f>[10]B!$E$451</f>
        <v>982</v>
      </c>
      <c r="E81" s="82">
        <f>[10]B!$AL$451</f>
        <v>4562670</v>
      </c>
    </row>
    <row r="82" spans="1:5" ht="15" customHeight="1" x14ac:dyDescent="0.15">
      <c r="A82" s="546" t="s">
        <v>123</v>
      </c>
      <c r="B82" s="81" t="s">
        <v>124</v>
      </c>
      <c r="C82" s="57">
        <f>[10]B!$C$461</f>
        <v>0</v>
      </c>
      <c r="D82" s="57">
        <f>[10]B!$E$461</f>
        <v>0</v>
      </c>
      <c r="E82" s="82">
        <f>[10]B!$AL$461</f>
        <v>0</v>
      </c>
    </row>
    <row r="83" spans="1:5" s="96" customFormat="1" ht="15" customHeight="1" x14ac:dyDescent="0.15">
      <c r="A83" s="546" t="s">
        <v>125</v>
      </c>
      <c r="B83" s="81" t="s">
        <v>126</v>
      </c>
      <c r="C83" s="94">
        <f>[10]B!$C$512</f>
        <v>83</v>
      </c>
      <c r="D83" s="94">
        <f>SUM([10]B!E475:E498,[10]B!E499:E511)</f>
        <v>82</v>
      </c>
      <c r="E83" s="95">
        <f>[10]B!$AL$512</f>
        <v>152140</v>
      </c>
    </row>
    <row r="84" spans="1:5" ht="15" customHeight="1" x14ac:dyDescent="0.15">
      <c r="A84" s="546" t="s">
        <v>127</v>
      </c>
      <c r="B84" s="81" t="s">
        <v>128</v>
      </c>
      <c r="C84" s="57">
        <f>[10]B!$C$542</f>
        <v>2480</v>
      </c>
      <c r="D84" s="57">
        <f>[10]B!$E$542</f>
        <v>2463</v>
      </c>
      <c r="E84" s="82">
        <f>[10]B!$AL$542</f>
        <v>3404990</v>
      </c>
    </row>
    <row r="85" spans="1:5" s="99" customFormat="1" ht="15" customHeight="1" x14ac:dyDescent="0.15">
      <c r="A85" s="97" t="s">
        <v>129</v>
      </c>
      <c r="B85" s="83" t="s">
        <v>130</v>
      </c>
      <c r="C85" s="84">
        <f>[10]B!$C$2939</f>
        <v>10</v>
      </c>
      <c r="D85" s="98"/>
      <c r="E85" s="98"/>
    </row>
    <row r="86" spans="1:5" s="3" customFormat="1" ht="15" customHeight="1" x14ac:dyDescent="0.15">
      <c r="A86" s="849" t="s">
        <v>131</v>
      </c>
      <c r="B86" s="850"/>
      <c r="C86" s="88">
        <f>+C87+C88+C89+C90+C94+C95</f>
        <v>4795</v>
      </c>
      <c r="D86" s="88">
        <f>+D87+D88+D89+D90+D94</f>
        <v>4763</v>
      </c>
      <c r="E86" s="89">
        <f>+E87+E88+E89+E90+E94</f>
        <v>58154300</v>
      </c>
    </row>
    <row r="87" spans="1:5" ht="15" customHeight="1" x14ac:dyDescent="0.15">
      <c r="A87" s="100" t="s">
        <v>132</v>
      </c>
      <c r="B87" s="101" t="s">
        <v>133</v>
      </c>
      <c r="C87" s="91">
        <f>[10]B!$C$600</f>
        <v>3381</v>
      </c>
      <c r="D87" s="91">
        <f>SUM([10]B!E545:E546,[10]B!E547,[10]B!E548,[10]B!E549:E559,[10]B!E560:E566,[10]B!E567:E575,[10]B!E576,[10]B!E577:E595,[10]B!E596:E598)</f>
        <v>3349</v>
      </c>
      <c r="E87" s="92">
        <f>[10]B!$AL$600</f>
        <v>29445310</v>
      </c>
    </row>
    <row r="88" spans="1:5" ht="15" customHeight="1" x14ac:dyDescent="0.15">
      <c r="A88" s="546" t="s">
        <v>134</v>
      </c>
      <c r="B88" s="81" t="s">
        <v>135</v>
      </c>
      <c r="C88" s="57">
        <f>[10]B!$C$623</f>
        <v>2</v>
      </c>
      <c r="D88" s="57">
        <f>[10]B!$E$623</f>
        <v>2</v>
      </c>
      <c r="E88" s="82">
        <f>[10]B!$AL$623</f>
        <v>44640</v>
      </c>
    </row>
    <row r="89" spans="1:5" ht="15" customHeight="1" x14ac:dyDescent="0.15">
      <c r="A89" s="546" t="s">
        <v>136</v>
      </c>
      <c r="B89" s="81" t="s">
        <v>137</v>
      </c>
      <c r="C89" s="57">
        <f>[10]B!$C$650</f>
        <v>180</v>
      </c>
      <c r="D89" s="57">
        <f>[10]B!$E$650</f>
        <v>180</v>
      </c>
      <c r="E89" s="82">
        <f>[10]B!$AL$650</f>
        <v>10344950</v>
      </c>
    </row>
    <row r="90" spans="1:5" ht="15" customHeight="1" x14ac:dyDescent="0.15">
      <c r="A90" s="862" t="s">
        <v>112</v>
      </c>
      <c r="B90" s="81" t="s">
        <v>138</v>
      </c>
      <c r="C90" s="57">
        <f>SUM(C91:C93)</f>
        <v>1232</v>
      </c>
      <c r="D90" s="57">
        <f>SUM(D91:D93)</f>
        <v>1232</v>
      </c>
      <c r="E90" s="82">
        <f>SUM(E91:E93)</f>
        <v>18319400</v>
      </c>
    </row>
    <row r="91" spans="1:5" ht="15" customHeight="1" x14ac:dyDescent="0.15">
      <c r="A91" s="862"/>
      <c r="B91" s="93" t="s">
        <v>139</v>
      </c>
      <c r="C91" s="57">
        <f>[10]B!$C$672-[10]B!C652-[10]B!C653</f>
        <v>896</v>
      </c>
      <c r="D91" s="57">
        <f>[10]B!$E$672-[10]B!E652-[10]B!E653</f>
        <v>896</v>
      </c>
      <c r="E91" s="82">
        <f>[10]B!$AL$672-[10]B!$AL$652-[10]B!$AL$653</f>
        <v>13296800</v>
      </c>
    </row>
    <row r="92" spans="1:5" ht="15" customHeight="1" x14ac:dyDescent="0.15">
      <c r="A92" s="862"/>
      <c r="B92" s="93" t="s">
        <v>140</v>
      </c>
      <c r="C92" s="57">
        <f>[10]B!$C$652</f>
        <v>134</v>
      </c>
      <c r="D92" s="57">
        <f>[10]B!$E$652</f>
        <v>134</v>
      </c>
      <c r="E92" s="82">
        <f>[10]B!$AL$652</f>
        <v>770500</v>
      </c>
    </row>
    <row r="93" spans="1:5" ht="15" customHeight="1" x14ac:dyDescent="0.15">
      <c r="A93" s="862"/>
      <c r="B93" s="93" t="s">
        <v>141</v>
      </c>
      <c r="C93" s="57">
        <f>[10]B!$C$653</f>
        <v>202</v>
      </c>
      <c r="D93" s="57">
        <f>[10]B!$E$653</f>
        <v>202</v>
      </c>
      <c r="E93" s="82">
        <f>[10]B!$AL$653</f>
        <v>4252100</v>
      </c>
    </row>
    <row r="94" spans="1:5" ht="15" customHeight="1" x14ac:dyDescent="0.15">
      <c r="A94" s="546" t="s">
        <v>114</v>
      </c>
      <c r="B94" s="81" t="s">
        <v>142</v>
      </c>
      <c r="C94" s="57">
        <f>[10]B!$C$704</f>
        <v>0</v>
      </c>
      <c r="D94" s="57">
        <f>[10]B!$E$704</f>
        <v>0</v>
      </c>
      <c r="E94" s="82">
        <f>[10]B!$AL$704</f>
        <v>0</v>
      </c>
    </row>
    <row r="95" spans="1:5" s="99" customFormat="1" ht="15" customHeight="1" x14ac:dyDescent="0.15">
      <c r="A95" s="546"/>
      <c r="B95" s="81" t="s">
        <v>143</v>
      </c>
      <c r="C95" s="57">
        <f>[10]B!$C$763</f>
        <v>0</v>
      </c>
      <c r="D95" s="98"/>
      <c r="E95" s="98"/>
    </row>
    <row r="96" spans="1:5" s="3" customFormat="1" ht="15" customHeight="1" x14ac:dyDescent="0.15">
      <c r="A96" s="102"/>
      <c r="B96" s="102" t="s">
        <v>144</v>
      </c>
      <c r="C96" s="103">
        <f>[10]B!$C$958</f>
        <v>0</v>
      </c>
      <c r="D96" s="104">
        <f>[10]B!$E$958</f>
        <v>0</v>
      </c>
      <c r="E96" s="105">
        <f>[10]B!$AL$958</f>
        <v>0</v>
      </c>
    </row>
    <row r="97" spans="1:8" s="106" customFormat="1" ht="24.95" customHeight="1" x14ac:dyDescent="0.15">
      <c r="A97" s="866" t="s">
        <v>145</v>
      </c>
      <c r="B97" s="866"/>
      <c r="C97" s="866"/>
      <c r="D97" s="866"/>
      <c r="E97" s="866"/>
    </row>
    <row r="98" spans="1:8" s="106" customFormat="1" ht="35.1" customHeight="1" x14ac:dyDescent="0.15">
      <c r="A98" s="13" t="s">
        <v>146</v>
      </c>
      <c r="B98" s="549" t="s">
        <v>6</v>
      </c>
      <c r="C98" s="73" t="s">
        <v>7</v>
      </c>
      <c r="D98" s="73" t="s">
        <v>8</v>
      </c>
      <c r="E98" s="73" t="s">
        <v>9</v>
      </c>
    </row>
    <row r="99" spans="1:8" s="106" customFormat="1" ht="15" customHeight="1" x14ac:dyDescent="0.15">
      <c r="A99" s="20" t="s">
        <v>147</v>
      </c>
      <c r="B99" s="78" t="s">
        <v>148</v>
      </c>
      <c r="C99" s="55">
        <f>[10]B!C770+[10]B!C777+[10]B!C781+[10]B!C788+[10]B!C797+[10]B!C801+[10]B!C805+[10]B!C809+[10]B!C820+[10]B!C828+[10]B!C833+[10]B!C851+[10]B!C869+[10]B!C817</f>
        <v>0</v>
      </c>
      <c r="D99" s="55">
        <f>[10]B!E770+[10]B!E777+[10]B!E781+[10]B!E788+[10]B!E797+[10]B!E801+[10]B!E805+[10]B!E809+[10]B!E820+[10]B!E828+[10]B!E833+[10]B!E851+[10]B!E869+[10]B!E817</f>
        <v>0</v>
      </c>
      <c r="E99" s="82">
        <f>[10]B!AL770+[10]B!AL777+[10]B!AL781+[10]B!AL788+[10]B!AL797+[10]B!AL801+[10]B!AL805+[10]B!AL809+[10]B!AL820+[10]B!AL828+[10]B!AL833+[10]B!AL851+[10]B!AL869+[10]B!AL817</f>
        <v>0</v>
      </c>
    </row>
    <row r="100" spans="1:8" s="106" customFormat="1" ht="15" customHeight="1" x14ac:dyDescent="0.15">
      <c r="A100" s="25">
        <v>2001</v>
      </c>
      <c r="B100" s="81" t="s">
        <v>149</v>
      </c>
      <c r="C100" s="57">
        <f>[10]B!C2223+[10]B!C2266+[10]B!C2267</f>
        <v>875</v>
      </c>
      <c r="D100" s="57">
        <f>[10]B!E2214+[10]B!E2266+[10]B!E2267</f>
        <v>758</v>
      </c>
      <c r="E100" s="82">
        <f>[10]B!AL2214+[10]B!AL2266+[10]B!AL2267</f>
        <v>9182090</v>
      </c>
    </row>
    <row r="101" spans="1:8" s="106" customFormat="1" ht="15" customHeight="1" x14ac:dyDescent="0.15">
      <c r="A101" s="38" t="s">
        <v>150</v>
      </c>
      <c r="B101" s="108" t="s">
        <v>151</v>
      </c>
      <c r="C101" s="65">
        <f>[10]B!C2529</f>
        <v>5</v>
      </c>
      <c r="D101" s="65">
        <f>[10]B!E2529</f>
        <v>5</v>
      </c>
      <c r="E101" s="85">
        <f>[10]B!AL2529</f>
        <v>245390</v>
      </c>
    </row>
    <row r="102" spans="1:8" s="106" customFormat="1" ht="15" customHeight="1" x14ac:dyDescent="0.15">
      <c r="A102" s="71"/>
      <c r="B102" s="109" t="s">
        <v>152</v>
      </c>
      <c r="C102" s="110">
        <f>SUM(C99:C101)</f>
        <v>880</v>
      </c>
      <c r="D102" s="110">
        <f>SUM(D99:D101)</f>
        <v>763</v>
      </c>
      <c r="E102" s="111">
        <f>SUM(E99:E101)</f>
        <v>9427480</v>
      </c>
    </row>
    <row r="103" spans="1:8" s="115" customFormat="1" ht="24.95" customHeight="1" x14ac:dyDescent="0.15">
      <c r="A103" s="112" t="s">
        <v>153</v>
      </c>
      <c r="B103" s="113"/>
      <c r="C103" s="112"/>
      <c r="D103" s="112"/>
      <c r="E103" s="112"/>
      <c r="F103" s="114"/>
      <c r="G103" s="114"/>
    </row>
    <row r="104" spans="1:8" s="106" customFormat="1" ht="33.75" customHeight="1" x14ac:dyDescent="0.15">
      <c r="A104" s="547" t="s">
        <v>5</v>
      </c>
      <c r="B104" s="547" t="s">
        <v>6</v>
      </c>
      <c r="C104" s="73" t="s">
        <v>7</v>
      </c>
      <c r="D104" s="73" t="s">
        <v>8</v>
      </c>
      <c r="E104" s="73" t="s">
        <v>154</v>
      </c>
      <c r="F104" s="73" t="s">
        <v>155</v>
      </c>
      <c r="G104" s="73" t="s">
        <v>156</v>
      </c>
      <c r="H104" s="73" t="s">
        <v>9</v>
      </c>
    </row>
    <row r="105" spans="1:8" s="106" customFormat="1" ht="15" customHeight="1" x14ac:dyDescent="0.15">
      <c r="A105" s="20" t="s">
        <v>157</v>
      </c>
      <c r="B105" s="78" t="s">
        <v>158</v>
      </c>
      <c r="C105" s="55">
        <f>[10]B!$C$1125</f>
        <v>2</v>
      </c>
      <c r="D105" s="55">
        <f>[10]B!$I$1125</f>
        <v>0</v>
      </c>
      <c r="E105" s="55">
        <f>[10]B!$I$1125</f>
        <v>0</v>
      </c>
      <c r="F105" s="55">
        <f>[10]B!$L$1125</f>
        <v>0</v>
      </c>
      <c r="G105" s="117"/>
      <c r="H105" s="79">
        <f>[10]B!$AL$1125</f>
        <v>0</v>
      </c>
    </row>
    <row r="106" spans="1:8" s="106" customFormat="1" ht="15" customHeight="1" x14ac:dyDescent="0.15">
      <c r="A106" s="25" t="s">
        <v>159</v>
      </c>
      <c r="B106" s="81" t="s">
        <v>160</v>
      </c>
      <c r="C106" s="57">
        <f>[10]B!C1262</f>
        <v>138</v>
      </c>
      <c r="D106" s="57">
        <f>[10]B!I1262</f>
        <v>124</v>
      </c>
      <c r="E106" s="57">
        <f>[10]B!I1262</f>
        <v>124</v>
      </c>
      <c r="F106" s="57">
        <f>[10]B!L1262</f>
        <v>1</v>
      </c>
      <c r="G106" s="118"/>
      <c r="H106" s="82">
        <f>[10]B!$AL$1262</f>
        <v>60084115</v>
      </c>
    </row>
    <row r="107" spans="1:8" s="106" customFormat="1" ht="15" customHeight="1" x14ac:dyDescent="0.15">
      <c r="A107" s="25" t="s">
        <v>161</v>
      </c>
      <c r="B107" s="81" t="s">
        <v>162</v>
      </c>
      <c r="C107" s="57">
        <f>[10]B!C1404</f>
        <v>41</v>
      </c>
      <c r="D107" s="57">
        <f>[10]B!I1401</f>
        <v>32</v>
      </c>
      <c r="E107" s="57">
        <f>[10]B!I1401</f>
        <v>32</v>
      </c>
      <c r="F107" s="57">
        <f>[10]B!L1401</f>
        <v>2</v>
      </c>
      <c r="G107" s="118"/>
      <c r="H107" s="82">
        <f>[10]B!$AL$1401</f>
        <v>3491595</v>
      </c>
    </row>
    <row r="108" spans="1:8" s="106" customFormat="1" ht="15" customHeight="1" x14ac:dyDescent="0.15">
      <c r="A108" s="25" t="s">
        <v>163</v>
      </c>
      <c r="B108" s="81" t="s">
        <v>164</v>
      </c>
      <c r="C108" s="57">
        <f>[10]B!C1468</f>
        <v>3</v>
      </c>
      <c r="D108" s="57">
        <f>[10]B!I1468</f>
        <v>3</v>
      </c>
      <c r="E108" s="57">
        <f>[10]B!I1468</f>
        <v>3</v>
      </c>
      <c r="F108" s="57">
        <f>[10]B!L1468</f>
        <v>0</v>
      </c>
      <c r="G108" s="118"/>
      <c r="H108" s="82">
        <f>[10]B!AL1468</f>
        <v>621320</v>
      </c>
    </row>
    <row r="109" spans="1:8" s="106" customFormat="1" ht="15" customHeight="1" x14ac:dyDescent="0.15">
      <c r="A109" s="25" t="s">
        <v>165</v>
      </c>
      <c r="B109" s="81" t="s">
        <v>166</v>
      </c>
      <c r="C109" s="57">
        <f>[10]B!$C$1537</f>
        <v>34</v>
      </c>
      <c r="D109" s="57">
        <f>[10]B!$I$1537</f>
        <v>33</v>
      </c>
      <c r="E109" s="57">
        <f>[10]B!$I$1537</f>
        <v>33</v>
      </c>
      <c r="F109" s="57">
        <f>[10]B!$L$1537</f>
        <v>0</v>
      </c>
      <c r="G109" s="118"/>
      <c r="H109" s="82">
        <f>[10]B!$AL$1537</f>
        <v>1307880</v>
      </c>
    </row>
    <row r="110" spans="1:8" s="106" customFormat="1" ht="15" customHeight="1" x14ac:dyDescent="0.15">
      <c r="A110" s="25" t="s">
        <v>167</v>
      </c>
      <c r="B110" s="81" t="s">
        <v>168</v>
      </c>
      <c r="C110" s="57">
        <f>[10]B!$C$1582</f>
        <v>74</v>
      </c>
      <c r="D110" s="57">
        <f>[10]B!$I$1582</f>
        <v>48</v>
      </c>
      <c r="E110" s="57">
        <f>[10]B!$I$1582</f>
        <v>48</v>
      </c>
      <c r="F110" s="57">
        <f>[10]B!$L$1582</f>
        <v>6</v>
      </c>
      <c r="G110" s="118"/>
      <c r="H110" s="82">
        <f>[10]B!$AL$1582</f>
        <v>2153185</v>
      </c>
    </row>
    <row r="111" spans="1:8" s="106" customFormat="1" ht="15" customHeight="1" x14ac:dyDescent="0.15">
      <c r="A111" s="25" t="s">
        <v>169</v>
      </c>
      <c r="B111" s="81" t="s">
        <v>170</v>
      </c>
      <c r="C111" s="57">
        <f>[10]B!$C$1800</f>
        <v>4</v>
      </c>
      <c r="D111" s="57">
        <f>[10]B!$I$1787</f>
        <v>1</v>
      </c>
      <c r="E111" s="57">
        <f>[10]B!$I$1787</f>
        <v>1</v>
      </c>
      <c r="F111" s="57">
        <f>[10]B!$L$1787</f>
        <v>0</v>
      </c>
      <c r="G111" s="118"/>
      <c r="H111" s="82">
        <f>[10]B!$AL$1787</f>
        <v>248990</v>
      </c>
    </row>
    <row r="112" spans="1:8" s="106" customFormat="1" ht="15" customHeight="1" x14ac:dyDescent="0.15">
      <c r="A112" s="25" t="s">
        <v>171</v>
      </c>
      <c r="B112" s="81" t="s">
        <v>172</v>
      </c>
      <c r="C112" s="57">
        <f>[10]B!$C$1870</f>
        <v>6</v>
      </c>
      <c r="D112" s="57">
        <f>[10]B!$I$1866</f>
        <v>6</v>
      </c>
      <c r="E112" s="57">
        <f>[10]B!$I$1866</f>
        <v>6</v>
      </c>
      <c r="F112" s="57">
        <f>[10]B!$L$1866</f>
        <v>0</v>
      </c>
      <c r="G112" s="118"/>
      <c r="H112" s="82">
        <f>[10]B!$AL$1866</f>
        <v>424420</v>
      </c>
    </row>
    <row r="113" spans="1:12" s="106" customFormat="1" ht="15" customHeight="1" x14ac:dyDescent="0.15">
      <c r="A113" s="25" t="s">
        <v>173</v>
      </c>
      <c r="B113" s="81" t="s">
        <v>174</v>
      </c>
      <c r="C113" s="57">
        <f>[10]B!$C$2032</f>
        <v>198</v>
      </c>
      <c r="D113" s="57">
        <f>[10]B!$I$2025</f>
        <v>158</v>
      </c>
      <c r="E113" s="57">
        <f>[10]B!$I$2025</f>
        <v>158</v>
      </c>
      <c r="F113" s="57">
        <f>[10]B!$L$2025</f>
        <v>11</v>
      </c>
      <c r="G113" s="118"/>
      <c r="H113" s="82">
        <f>[10]B!$AL$2025</f>
        <v>45459590</v>
      </c>
    </row>
    <row r="114" spans="1:12" s="106" customFormat="1" ht="15" customHeight="1" x14ac:dyDescent="0.15">
      <c r="A114" s="25" t="s">
        <v>175</v>
      </c>
      <c r="B114" s="81" t="s">
        <v>176</v>
      </c>
      <c r="C114" s="57">
        <f>[10]B!C2071</f>
        <v>11</v>
      </c>
      <c r="D114" s="57">
        <f>[10]B!I2071</f>
        <v>9</v>
      </c>
      <c r="E114" s="57">
        <f>[10]B!I2071</f>
        <v>9</v>
      </c>
      <c r="F114" s="57">
        <f>[10]B!L2071</f>
        <v>0</v>
      </c>
      <c r="G114" s="118"/>
      <c r="H114" s="82">
        <f>[10]B!AL2071</f>
        <v>1312970</v>
      </c>
    </row>
    <row r="115" spans="1:12" s="106" customFormat="1" ht="15" customHeight="1" x14ac:dyDescent="0.15">
      <c r="A115" s="25" t="s">
        <v>177</v>
      </c>
      <c r="B115" s="81" t="s">
        <v>178</v>
      </c>
      <c r="C115" s="57">
        <f>[10]B!$C$2194</f>
        <v>83</v>
      </c>
      <c r="D115" s="57">
        <f>[10]B!I2194</f>
        <v>45</v>
      </c>
      <c r="E115" s="57">
        <f>[10]B!I2194</f>
        <v>45</v>
      </c>
      <c r="F115" s="57">
        <f>[10]B!L2194</f>
        <v>6</v>
      </c>
      <c r="G115" s="118"/>
      <c r="H115" s="82">
        <f>[10]B!AL2194</f>
        <v>10769230</v>
      </c>
    </row>
    <row r="116" spans="1:12" s="106" customFormat="1" ht="15" customHeight="1" x14ac:dyDescent="0.15">
      <c r="A116" s="25" t="s">
        <v>179</v>
      </c>
      <c r="B116" s="81" t="s">
        <v>180</v>
      </c>
      <c r="C116" s="57">
        <f>[10]B!$C$2229</f>
        <v>8</v>
      </c>
      <c r="D116" s="57">
        <f>[10]B!I2229</f>
        <v>8</v>
      </c>
      <c r="E116" s="57">
        <f>[10]B!I2229</f>
        <v>8</v>
      </c>
      <c r="F116" s="57">
        <f>[10]B!L2229</f>
        <v>0</v>
      </c>
      <c r="G116" s="118"/>
      <c r="H116" s="82">
        <f>[10]B!$AL$2229</f>
        <v>2098660</v>
      </c>
    </row>
    <row r="117" spans="1:12" s="106" customFormat="1" ht="15" customHeight="1" x14ac:dyDescent="0.15">
      <c r="A117" s="25" t="s">
        <v>181</v>
      </c>
      <c r="B117" s="81" t="s">
        <v>182</v>
      </c>
      <c r="C117" s="57">
        <f>[10]B!$C$2264</f>
        <v>77</v>
      </c>
      <c r="D117" s="57">
        <f>[10]B!$I$2264</f>
        <v>29</v>
      </c>
      <c r="E117" s="57">
        <f>[10]B!$I$2264</f>
        <v>29</v>
      </c>
      <c r="F117" s="57">
        <f>[10]B!$L$2264</f>
        <v>16</v>
      </c>
      <c r="G117" s="118"/>
      <c r="H117" s="82">
        <f>[10]B!$AL$2264</f>
        <v>7654355</v>
      </c>
    </row>
    <row r="118" spans="1:12" s="119" customFormat="1" ht="15" customHeight="1" x14ac:dyDescent="0.15">
      <c r="A118" s="25" t="s">
        <v>183</v>
      </c>
      <c r="B118" s="81" t="s">
        <v>184</v>
      </c>
      <c r="C118" s="57">
        <f>SUM(C119:C121)</f>
        <v>101</v>
      </c>
      <c r="D118" s="57">
        <f>SUM(D119:D121)</f>
        <v>36</v>
      </c>
      <c r="E118" s="57">
        <f>SUM(E119:E121)</f>
        <v>36</v>
      </c>
      <c r="F118" s="57">
        <f>SUM(F119:F121)</f>
        <v>0</v>
      </c>
      <c r="G118" s="118"/>
      <c r="H118" s="82">
        <f>SUM(H119:H121)</f>
        <v>5244840</v>
      </c>
    </row>
    <row r="119" spans="1:12" s="119" customFormat="1" ht="15" customHeight="1" x14ac:dyDescent="0.15">
      <c r="A119" s="25"/>
      <c r="B119" s="120" t="s">
        <v>185</v>
      </c>
      <c r="C119" s="49"/>
      <c r="D119" s="49"/>
      <c r="E119" s="49"/>
      <c r="F119" s="49"/>
      <c r="G119" s="118"/>
      <c r="H119" s="121"/>
    </row>
    <row r="120" spans="1:12" s="119" customFormat="1" ht="15" customHeight="1" x14ac:dyDescent="0.15">
      <c r="A120" s="25"/>
      <c r="B120" s="120" t="s">
        <v>186</v>
      </c>
      <c r="C120" s="49"/>
      <c r="D120" s="49"/>
      <c r="E120" s="49"/>
      <c r="F120" s="49"/>
      <c r="G120" s="118"/>
      <c r="H120" s="121"/>
    </row>
    <row r="121" spans="1:12" s="119" customFormat="1" ht="15" customHeight="1" x14ac:dyDescent="0.15">
      <c r="A121" s="25"/>
      <c r="B121" s="120" t="s">
        <v>187</v>
      </c>
      <c r="C121" s="57">
        <f>[10]B!C2272</f>
        <v>101</v>
      </c>
      <c r="D121" s="57">
        <f>[10]B!I2272</f>
        <v>36</v>
      </c>
      <c r="E121" s="57">
        <f>[10]B!I2272</f>
        <v>36</v>
      </c>
      <c r="F121" s="57">
        <f>[10]B!L2272</f>
        <v>0</v>
      </c>
      <c r="G121" s="118"/>
      <c r="H121" s="82">
        <f>[10]B!AL2272</f>
        <v>5244840</v>
      </c>
    </row>
    <row r="122" spans="1:12" s="106" customFormat="1" ht="15" customHeight="1" x14ac:dyDescent="0.15">
      <c r="A122" s="25" t="s">
        <v>188</v>
      </c>
      <c r="B122" s="81" t="s">
        <v>189</v>
      </c>
      <c r="C122" s="57">
        <f>[10]B!$C$2505</f>
        <v>98</v>
      </c>
      <c r="D122" s="57">
        <f>[10]B!$I$2505</f>
        <v>65</v>
      </c>
      <c r="E122" s="57">
        <f>[10]B!$I$2505</f>
        <v>65</v>
      </c>
      <c r="F122" s="57">
        <f>[10]B!$L$2505</f>
        <v>9</v>
      </c>
      <c r="G122" s="118"/>
      <c r="H122" s="82">
        <f>[10]B!$AL$2505</f>
        <v>15026390</v>
      </c>
    </row>
    <row r="123" spans="1:12" s="106" customFormat="1" ht="15" customHeight="1" x14ac:dyDescent="0.15">
      <c r="A123" s="38">
        <v>2106</v>
      </c>
      <c r="B123" s="108" t="s">
        <v>190</v>
      </c>
      <c r="C123" s="65">
        <f>[10]B!$C2517</f>
        <v>22</v>
      </c>
      <c r="D123" s="65">
        <f>[10]B!$I2517</f>
        <v>19</v>
      </c>
      <c r="E123" s="65">
        <f>[10]B!$I2517</f>
        <v>19</v>
      </c>
      <c r="F123" s="65">
        <f>[10]B!$L2517</f>
        <v>0</v>
      </c>
      <c r="G123" s="65">
        <f>[10]B!C2517</f>
        <v>22</v>
      </c>
      <c r="H123" s="65">
        <f>+([10]B!$AL2517)*0.75</f>
        <v>913792.5</v>
      </c>
    </row>
    <row r="124" spans="1:12" s="106" customFormat="1" ht="15" customHeight="1" x14ac:dyDescent="0.15">
      <c r="A124" s="122"/>
      <c r="B124" s="109" t="s">
        <v>191</v>
      </c>
      <c r="C124" s="88">
        <f>SUM(C105:C118)+C122+C123</f>
        <v>900</v>
      </c>
      <c r="D124" s="88">
        <f>SUM(D105:D118)+D122+D123</f>
        <v>616</v>
      </c>
      <c r="E124" s="88">
        <f>SUM(E105:E118)+E122+E123</f>
        <v>616</v>
      </c>
      <c r="F124" s="88">
        <f>SUM(F105:F118)+F122+F123</f>
        <v>51</v>
      </c>
      <c r="G124" s="65">
        <f>[10]B!C2517</f>
        <v>22</v>
      </c>
      <c r="H124" s="89">
        <f>SUM(H105:H118)+H122+H123</f>
        <v>156811332.5</v>
      </c>
    </row>
    <row r="125" spans="1:12" s="12" customFormat="1" ht="24.95" customHeight="1" x14ac:dyDescent="0.15">
      <c r="A125" s="868" t="s">
        <v>192</v>
      </c>
      <c r="B125" s="866"/>
      <c r="C125" s="123"/>
      <c r="D125" s="123"/>
      <c r="E125" s="124"/>
      <c r="F125" s="11"/>
      <c r="G125" s="11"/>
      <c r="H125" s="11"/>
      <c r="I125" s="11"/>
      <c r="J125" s="11"/>
      <c r="K125" s="11"/>
      <c r="L125" s="11"/>
    </row>
    <row r="126" spans="1:12" s="3" customFormat="1" ht="35.1" customHeight="1" x14ac:dyDescent="0.15">
      <c r="A126" s="13" t="s">
        <v>5</v>
      </c>
      <c r="B126" s="13" t="s">
        <v>6</v>
      </c>
      <c r="C126" s="73" t="s">
        <v>7</v>
      </c>
      <c r="D126" s="73" t="s">
        <v>8</v>
      </c>
      <c r="E126" s="73" t="s">
        <v>9</v>
      </c>
      <c r="F126" s="7"/>
      <c r="G126" s="7"/>
      <c r="H126" s="7"/>
      <c r="I126" s="7"/>
      <c r="J126" s="7"/>
      <c r="K126" s="7"/>
      <c r="L126" s="7"/>
    </row>
    <row r="127" spans="1:12" s="3" customFormat="1" ht="20.100000000000001" customHeight="1" x14ac:dyDescent="0.15">
      <c r="A127" s="13"/>
      <c r="B127" s="125" t="s">
        <v>193</v>
      </c>
      <c r="C127" s="41"/>
      <c r="D127" s="41"/>
      <c r="E127" s="75"/>
      <c r="F127" s="7"/>
      <c r="G127" s="7"/>
      <c r="H127" s="7"/>
      <c r="I127" s="7"/>
      <c r="J127" s="7"/>
      <c r="K127" s="7"/>
      <c r="L127" s="7"/>
    </row>
    <row r="128" spans="1:12" s="3" customFormat="1" ht="24" customHeight="1" x14ac:dyDescent="0.15">
      <c r="A128" s="20" t="s">
        <v>194</v>
      </c>
      <c r="B128" s="78" t="s">
        <v>195</v>
      </c>
      <c r="C128" s="126">
        <f>[10]B!$C$115</f>
        <v>5175</v>
      </c>
      <c r="D128" s="126">
        <f>[10]B!$E$115</f>
        <v>4792</v>
      </c>
      <c r="E128" s="127">
        <f>[10]B!$AL$115</f>
        <v>178789520</v>
      </c>
      <c r="F128" s="7"/>
      <c r="G128" s="7"/>
      <c r="H128" s="7"/>
      <c r="I128" s="7"/>
      <c r="J128" s="7"/>
      <c r="K128" s="7"/>
      <c r="L128" s="7"/>
    </row>
    <row r="129" spans="1:12" s="3" customFormat="1" ht="24" customHeight="1" x14ac:dyDescent="0.15">
      <c r="A129" s="25" t="s">
        <v>196</v>
      </c>
      <c r="B129" s="81" t="s">
        <v>197</v>
      </c>
      <c r="C129" s="128">
        <f>[10]B!$C$116</f>
        <v>0</v>
      </c>
      <c r="D129" s="128">
        <f>[10]B!$E$116</f>
        <v>0</v>
      </c>
      <c r="E129" s="129">
        <f>[10]B!$AL$116</f>
        <v>0</v>
      </c>
      <c r="F129" s="7"/>
      <c r="G129" s="7"/>
      <c r="H129" s="7"/>
      <c r="I129" s="7"/>
      <c r="J129" s="7"/>
      <c r="K129" s="7"/>
      <c r="L129" s="7"/>
    </row>
    <row r="130" spans="1:12" s="3" customFormat="1" ht="24" customHeight="1" x14ac:dyDescent="0.15">
      <c r="A130" s="25" t="s">
        <v>198</v>
      </c>
      <c r="B130" s="81" t="s">
        <v>199</v>
      </c>
      <c r="C130" s="128">
        <f>[10]B!$C$117</f>
        <v>0</v>
      </c>
      <c r="D130" s="128">
        <f>[10]B!$E$117</f>
        <v>0</v>
      </c>
      <c r="E130" s="129">
        <f>[10]B!$AL$117</f>
        <v>0</v>
      </c>
      <c r="F130" s="7"/>
      <c r="G130" s="7"/>
      <c r="H130" s="7"/>
      <c r="I130" s="7"/>
      <c r="J130" s="7"/>
      <c r="K130" s="7"/>
      <c r="L130" s="7"/>
    </row>
    <row r="131" spans="1:12" s="3" customFormat="1" ht="15" customHeight="1" x14ac:dyDescent="0.15">
      <c r="A131" s="25" t="s">
        <v>200</v>
      </c>
      <c r="B131" s="81" t="s">
        <v>201</v>
      </c>
      <c r="C131" s="128">
        <f>[10]B!$C$118</f>
        <v>232</v>
      </c>
      <c r="D131" s="128">
        <f>[10]B!$E$118</f>
        <v>232</v>
      </c>
      <c r="E131" s="129">
        <f>[10]B!$AL$118</f>
        <v>35985520</v>
      </c>
      <c r="F131" s="7"/>
      <c r="G131" s="7"/>
      <c r="H131" s="7"/>
      <c r="I131" s="7"/>
      <c r="J131" s="7"/>
      <c r="K131" s="7"/>
      <c r="L131" s="7"/>
    </row>
    <row r="132" spans="1:12" s="3" customFormat="1" ht="15" customHeight="1" x14ac:dyDescent="0.15">
      <c r="A132" s="25" t="s">
        <v>202</v>
      </c>
      <c r="B132" s="81" t="s">
        <v>203</v>
      </c>
      <c r="C132" s="128">
        <f>[10]B!$C$119</f>
        <v>0</v>
      </c>
      <c r="D132" s="128">
        <f>[10]B!$E$119</f>
        <v>0</v>
      </c>
      <c r="E132" s="129">
        <f>[10]B!$AL$119</f>
        <v>0</v>
      </c>
      <c r="F132" s="7"/>
      <c r="G132" s="7"/>
      <c r="H132" s="7"/>
      <c r="I132" s="7"/>
      <c r="J132" s="7"/>
      <c r="K132" s="7"/>
      <c r="L132" s="7"/>
    </row>
    <row r="133" spans="1:12" s="3" customFormat="1" ht="15" customHeight="1" x14ac:dyDescent="0.15">
      <c r="A133" s="25" t="s">
        <v>204</v>
      </c>
      <c r="B133" s="81" t="s">
        <v>205</v>
      </c>
      <c r="C133" s="128">
        <f>[10]B!$C$120</f>
        <v>0</v>
      </c>
      <c r="D133" s="128">
        <f>[10]B!$E$120</f>
        <v>0</v>
      </c>
      <c r="E133" s="129">
        <f>[10]B!$AL$120</f>
        <v>0</v>
      </c>
      <c r="F133" s="7"/>
      <c r="G133" s="7"/>
      <c r="H133" s="7"/>
      <c r="I133" s="7"/>
      <c r="J133" s="7"/>
      <c r="K133" s="7"/>
      <c r="L133" s="7"/>
    </row>
    <row r="134" spans="1:12" s="3" customFormat="1" ht="15" customHeight="1" x14ac:dyDescent="0.15">
      <c r="A134" s="25" t="s">
        <v>206</v>
      </c>
      <c r="B134" s="81" t="s">
        <v>207</v>
      </c>
      <c r="C134" s="128">
        <f>[10]B!$C$121</f>
        <v>165</v>
      </c>
      <c r="D134" s="128">
        <f>[10]B!$E$121</f>
        <v>165</v>
      </c>
      <c r="E134" s="129">
        <f>[10]B!$AL$121</f>
        <v>12361800</v>
      </c>
      <c r="F134" s="7"/>
      <c r="G134" s="7"/>
      <c r="H134" s="7"/>
      <c r="I134" s="7"/>
      <c r="J134" s="7"/>
      <c r="K134" s="7"/>
      <c r="L134" s="7"/>
    </row>
    <row r="135" spans="1:12" s="3" customFormat="1" ht="15" customHeight="1" x14ac:dyDescent="0.15">
      <c r="A135" s="25" t="s">
        <v>208</v>
      </c>
      <c r="B135" s="81" t="s">
        <v>209</v>
      </c>
      <c r="C135" s="128">
        <f>[10]B!$C$122</f>
        <v>77</v>
      </c>
      <c r="D135" s="128">
        <f>[10]B!$E$122</f>
        <v>77</v>
      </c>
      <c r="E135" s="129">
        <f>[10]B!$AL$122</f>
        <v>5768840</v>
      </c>
      <c r="F135" s="7"/>
      <c r="G135" s="7"/>
      <c r="H135" s="7"/>
      <c r="I135" s="7"/>
      <c r="J135" s="7"/>
      <c r="K135" s="7"/>
      <c r="L135" s="7"/>
    </row>
    <row r="136" spans="1:12" s="3" customFormat="1" ht="15" customHeight="1" x14ac:dyDescent="0.15">
      <c r="A136" s="25" t="s">
        <v>210</v>
      </c>
      <c r="B136" s="81" t="s">
        <v>211</v>
      </c>
      <c r="C136" s="128">
        <f>[10]B!$C$123</f>
        <v>0</v>
      </c>
      <c r="D136" s="128">
        <f>[10]B!$E$123</f>
        <v>0</v>
      </c>
      <c r="E136" s="129">
        <f>[10]B!$AL$123</f>
        <v>0</v>
      </c>
      <c r="F136" s="7"/>
      <c r="G136" s="7"/>
      <c r="H136" s="7"/>
      <c r="I136" s="7"/>
      <c r="J136" s="7"/>
      <c r="K136" s="7"/>
      <c r="L136" s="7"/>
    </row>
    <row r="137" spans="1:12" s="3" customFormat="1" ht="15" customHeight="1" x14ac:dyDescent="0.15">
      <c r="A137" s="25" t="s">
        <v>212</v>
      </c>
      <c r="B137" s="81" t="s">
        <v>213</v>
      </c>
      <c r="C137" s="128">
        <f>[10]B!$C$124</f>
        <v>133</v>
      </c>
      <c r="D137" s="128">
        <f>[10]B!$E$124</f>
        <v>133</v>
      </c>
      <c r="E137" s="129">
        <f>[10]B!$AL$124</f>
        <v>8938930</v>
      </c>
      <c r="F137" s="7"/>
      <c r="G137" s="7"/>
      <c r="H137" s="7"/>
      <c r="I137" s="7"/>
      <c r="J137" s="7"/>
      <c r="K137" s="7"/>
      <c r="L137" s="7"/>
    </row>
    <row r="138" spans="1:12" s="3" customFormat="1" ht="15" customHeight="1" x14ac:dyDescent="0.15">
      <c r="A138" s="25" t="s">
        <v>214</v>
      </c>
      <c r="B138" s="81" t="s">
        <v>215</v>
      </c>
      <c r="C138" s="128">
        <f>[10]B!$C$125</f>
        <v>0</v>
      </c>
      <c r="D138" s="128">
        <f>[10]B!$E$125</f>
        <v>0</v>
      </c>
      <c r="E138" s="129">
        <f>[10]B!$AL$125</f>
        <v>0</v>
      </c>
      <c r="F138" s="7"/>
      <c r="G138" s="7"/>
      <c r="H138" s="7"/>
      <c r="I138" s="7"/>
      <c r="J138" s="7"/>
      <c r="K138" s="7"/>
      <c r="L138" s="7"/>
    </row>
    <row r="139" spans="1:12" s="3" customFormat="1" ht="15" customHeight="1" x14ac:dyDescent="0.15">
      <c r="A139" s="25" t="s">
        <v>216</v>
      </c>
      <c r="B139" s="81" t="s">
        <v>217</v>
      </c>
      <c r="C139" s="128">
        <f>[10]B!$C$126</f>
        <v>0</v>
      </c>
      <c r="D139" s="128">
        <f>[10]B!$E$126</f>
        <v>0</v>
      </c>
      <c r="E139" s="129">
        <f>[10]B!$AL$126</f>
        <v>0</v>
      </c>
      <c r="F139" s="7"/>
      <c r="G139" s="7"/>
      <c r="H139" s="7"/>
      <c r="I139" s="7"/>
      <c r="J139" s="7"/>
      <c r="K139" s="7"/>
      <c r="L139" s="7"/>
    </row>
    <row r="140" spans="1:12" s="3" customFormat="1" ht="15" customHeight="1" x14ac:dyDescent="0.15">
      <c r="A140" s="38" t="s">
        <v>218</v>
      </c>
      <c r="B140" s="108" t="s">
        <v>219</v>
      </c>
      <c r="C140" s="130">
        <f>[10]B!$C$127</f>
        <v>0</v>
      </c>
      <c r="D140" s="130">
        <f>[10]B!$E$127</f>
        <v>0</v>
      </c>
      <c r="E140" s="131">
        <f>[10]B!$AL$127</f>
        <v>0</v>
      </c>
      <c r="F140" s="7"/>
      <c r="G140" s="7"/>
      <c r="H140" s="7"/>
      <c r="I140" s="7"/>
      <c r="J140" s="7"/>
      <c r="K140" s="7"/>
      <c r="L140" s="7"/>
    </row>
    <row r="141" spans="1:12" s="3" customFormat="1" ht="20.100000000000001" customHeight="1" x14ac:dyDescent="0.15">
      <c r="A141" s="122"/>
      <c r="B141" s="109" t="s">
        <v>220</v>
      </c>
      <c r="C141" s="132">
        <f>SUM(C128:C140)</f>
        <v>5782</v>
      </c>
      <c r="D141" s="132">
        <f>SUM(D128:D140)</f>
        <v>5399</v>
      </c>
      <c r="E141" s="89">
        <f>SUM(E128:E140)</f>
        <v>241844610</v>
      </c>
      <c r="F141" s="7"/>
      <c r="G141" s="7"/>
      <c r="H141" s="7"/>
      <c r="I141" s="7"/>
      <c r="J141" s="7"/>
      <c r="K141" s="7"/>
      <c r="L141" s="7"/>
    </row>
    <row r="142" spans="1:12" s="3" customFormat="1" ht="20.100000000000001" customHeight="1" x14ac:dyDescent="0.15">
      <c r="A142" s="122"/>
      <c r="B142" s="133" t="s">
        <v>221</v>
      </c>
      <c r="C142" s="132">
        <f>SUM(C143:C152)</f>
        <v>781</v>
      </c>
      <c r="D142" s="132">
        <f>SUM(D143:D152)</f>
        <v>781</v>
      </c>
      <c r="E142" s="89">
        <f>SUM(E143:E152)</f>
        <v>4365100</v>
      </c>
      <c r="F142" s="7"/>
      <c r="G142" s="7"/>
      <c r="H142" s="7"/>
      <c r="I142" s="7"/>
      <c r="J142" s="7"/>
      <c r="K142" s="7"/>
      <c r="L142" s="7"/>
    </row>
    <row r="143" spans="1:12" s="3" customFormat="1" ht="15" customHeight="1" x14ac:dyDescent="0.15">
      <c r="A143" s="20" t="s">
        <v>222</v>
      </c>
      <c r="B143" s="78" t="s">
        <v>223</v>
      </c>
      <c r="C143" s="134">
        <f>[10]B!$C$130</f>
        <v>0</v>
      </c>
      <c r="D143" s="134">
        <f>[10]B!$E$130</f>
        <v>0</v>
      </c>
      <c r="E143" s="127">
        <f>[10]B!$AL$130</f>
        <v>0</v>
      </c>
      <c r="F143" s="7"/>
      <c r="G143" s="7"/>
      <c r="H143" s="7"/>
      <c r="I143" s="7"/>
      <c r="J143" s="7"/>
      <c r="K143" s="7"/>
      <c r="L143" s="7"/>
    </row>
    <row r="144" spans="1:12" s="3" customFormat="1" ht="15" customHeight="1" x14ac:dyDescent="0.15">
      <c r="A144" s="25" t="s">
        <v>224</v>
      </c>
      <c r="B144" s="81" t="s">
        <v>225</v>
      </c>
      <c r="C144" s="135">
        <f>[10]B!$C$131</f>
        <v>0</v>
      </c>
      <c r="D144" s="135">
        <f>[10]B!$E$131</f>
        <v>0</v>
      </c>
      <c r="E144" s="129">
        <f>[10]B!$AL$131</f>
        <v>0</v>
      </c>
      <c r="F144" s="7"/>
      <c r="G144" s="7"/>
      <c r="H144" s="7"/>
      <c r="I144" s="7"/>
      <c r="J144" s="7"/>
      <c r="K144" s="7"/>
      <c r="L144" s="7"/>
    </row>
    <row r="145" spans="1:12" s="3" customFormat="1" ht="15" customHeight="1" x14ac:dyDescent="0.15">
      <c r="A145" s="25" t="s">
        <v>226</v>
      </c>
      <c r="B145" s="81" t="s">
        <v>227</v>
      </c>
      <c r="C145" s="135">
        <f>[10]B!$C$132</f>
        <v>0</v>
      </c>
      <c r="D145" s="135">
        <f>[10]B!$E$132</f>
        <v>0</v>
      </c>
      <c r="E145" s="129">
        <f>[10]B!$AL$132</f>
        <v>0</v>
      </c>
      <c r="F145" s="7"/>
      <c r="G145" s="7"/>
      <c r="H145" s="7"/>
      <c r="I145" s="7"/>
      <c r="J145" s="7"/>
      <c r="K145" s="7"/>
      <c r="L145" s="7"/>
    </row>
    <row r="146" spans="1:12" s="3" customFormat="1" ht="15" customHeight="1" x14ac:dyDescent="0.15">
      <c r="A146" s="25" t="s">
        <v>228</v>
      </c>
      <c r="B146" s="81" t="s">
        <v>229</v>
      </c>
      <c r="C146" s="135">
        <f>[10]B!$C$133</f>
        <v>754</v>
      </c>
      <c r="D146" s="135">
        <f>[10]B!$E$133</f>
        <v>754</v>
      </c>
      <c r="E146" s="129">
        <f>[10]B!$AL$133</f>
        <v>4169620</v>
      </c>
      <c r="F146" s="7"/>
      <c r="G146" s="7"/>
      <c r="H146" s="7"/>
      <c r="I146" s="7"/>
      <c r="J146" s="7"/>
      <c r="K146" s="7"/>
      <c r="L146" s="7"/>
    </row>
    <row r="147" spans="1:12" s="3" customFormat="1" ht="15" customHeight="1" x14ac:dyDescent="0.15">
      <c r="A147" s="25" t="s">
        <v>230</v>
      </c>
      <c r="B147" s="81" t="s">
        <v>231</v>
      </c>
      <c r="C147" s="135">
        <f>[10]B!$C$134</f>
        <v>0</v>
      </c>
      <c r="D147" s="135">
        <f>[10]B!$E$134</f>
        <v>0</v>
      </c>
      <c r="E147" s="129">
        <f>[10]B!$AL$134</f>
        <v>0</v>
      </c>
      <c r="F147" s="7"/>
      <c r="G147" s="7"/>
      <c r="H147" s="7"/>
      <c r="I147" s="7"/>
      <c r="J147" s="7"/>
      <c r="K147" s="7"/>
      <c r="L147" s="7"/>
    </row>
    <row r="148" spans="1:12" s="3" customFormat="1" ht="15" customHeight="1" x14ac:dyDescent="0.15">
      <c r="A148" s="25" t="s">
        <v>232</v>
      </c>
      <c r="B148" s="81" t="s">
        <v>233</v>
      </c>
      <c r="C148" s="135">
        <f>[10]B!$C$135</f>
        <v>0</v>
      </c>
      <c r="D148" s="135">
        <f>[10]B!$E$135</f>
        <v>0</v>
      </c>
      <c r="E148" s="129">
        <f>[10]B!$AL$135</f>
        <v>0</v>
      </c>
      <c r="F148" s="7"/>
      <c r="G148" s="7"/>
      <c r="H148" s="7"/>
      <c r="I148" s="7"/>
      <c r="J148" s="7"/>
      <c r="K148" s="7"/>
      <c r="L148" s="7"/>
    </row>
    <row r="149" spans="1:12" s="3" customFormat="1" ht="15" customHeight="1" x14ac:dyDescent="0.15">
      <c r="A149" s="25" t="s">
        <v>234</v>
      </c>
      <c r="B149" s="81" t="s">
        <v>235</v>
      </c>
      <c r="C149" s="135">
        <f>[10]B!$C$136</f>
        <v>0</v>
      </c>
      <c r="D149" s="135">
        <f>[10]B!$E$136</f>
        <v>0</v>
      </c>
      <c r="E149" s="129">
        <f>[10]B!$AL$136</f>
        <v>0</v>
      </c>
      <c r="F149" s="7"/>
      <c r="G149" s="7"/>
      <c r="H149" s="7"/>
      <c r="I149" s="7"/>
      <c r="J149" s="7"/>
      <c r="K149" s="7"/>
      <c r="L149" s="7"/>
    </row>
    <row r="150" spans="1:12" s="3" customFormat="1" ht="15" customHeight="1" x14ac:dyDescent="0.15">
      <c r="A150" s="25" t="s">
        <v>236</v>
      </c>
      <c r="B150" s="81" t="s">
        <v>237</v>
      </c>
      <c r="C150" s="135">
        <f>[10]B!$C$137</f>
        <v>27</v>
      </c>
      <c r="D150" s="135">
        <f>[10]B!$E$137</f>
        <v>27</v>
      </c>
      <c r="E150" s="129">
        <f>[10]B!$AL$137</f>
        <v>195480</v>
      </c>
      <c r="F150" s="7"/>
      <c r="G150" s="7"/>
      <c r="H150" s="7"/>
      <c r="I150" s="7"/>
      <c r="J150" s="7"/>
      <c r="K150" s="7"/>
      <c r="L150" s="7"/>
    </row>
    <row r="151" spans="1:12" s="3" customFormat="1" ht="14.1" customHeight="1" x14ac:dyDescent="0.15">
      <c r="A151" s="25" t="s">
        <v>238</v>
      </c>
      <c r="B151" s="81" t="s">
        <v>239</v>
      </c>
      <c r="C151" s="135">
        <f>[10]B!$C$138</f>
        <v>0</v>
      </c>
      <c r="D151" s="135">
        <f>[10]B!$E$138</f>
        <v>0</v>
      </c>
      <c r="E151" s="129">
        <f>[10]B!$AL$138</f>
        <v>0</v>
      </c>
      <c r="F151" s="7"/>
      <c r="G151" s="7"/>
      <c r="H151" s="7"/>
      <c r="I151" s="7"/>
      <c r="J151" s="7"/>
      <c r="K151" s="7"/>
      <c r="L151" s="7"/>
    </row>
    <row r="152" spans="1:12" s="3" customFormat="1" ht="15" customHeight="1" x14ac:dyDescent="0.15">
      <c r="A152" s="38" t="s">
        <v>240</v>
      </c>
      <c r="B152" s="108" t="s">
        <v>241</v>
      </c>
      <c r="C152" s="136">
        <f>[10]B!$C$139</f>
        <v>0</v>
      </c>
      <c r="D152" s="136">
        <f>[10]B!$E$139</f>
        <v>0</v>
      </c>
      <c r="E152" s="131">
        <f>[10]B!$AL$139</f>
        <v>0</v>
      </c>
      <c r="F152" s="7"/>
      <c r="G152" s="7"/>
      <c r="H152" s="7"/>
      <c r="I152" s="7"/>
      <c r="J152" s="7"/>
      <c r="K152" s="7"/>
      <c r="L152" s="7"/>
    </row>
    <row r="153" spans="1:12" s="3" customFormat="1" ht="15" customHeight="1" x14ac:dyDescent="0.15">
      <c r="A153" s="137"/>
      <c r="B153" s="138" t="s">
        <v>242</v>
      </c>
      <c r="C153" s="139">
        <f>SUM(C154:C158)</f>
        <v>0</v>
      </c>
      <c r="D153" s="139"/>
      <c r="E153" s="140"/>
      <c r="F153" s="7"/>
      <c r="G153" s="7"/>
      <c r="H153" s="7"/>
      <c r="I153" s="7"/>
      <c r="J153" s="7"/>
      <c r="K153" s="7"/>
      <c r="L153" s="7"/>
    </row>
    <row r="154" spans="1:12" s="3" customFormat="1" ht="14.1" customHeight="1" x14ac:dyDescent="0.15">
      <c r="A154" s="38">
        <v>203211</v>
      </c>
      <c r="B154" s="108" t="s">
        <v>243</v>
      </c>
      <c r="C154" s="135">
        <f>[10]B!$C$141</f>
        <v>0</v>
      </c>
      <c r="D154" s="141"/>
      <c r="E154" s="142"/>
      <c r="F154" s="7"/>
      <c r="G154" s="7"/>
      <c r="H154" s="7"/>
      <c r="I154" s="7"/>
      <c r="J154" s="7"/>
      <c r="K154" s="7"/>
      <c r="L154" s="7"/>
    </row>
    <row r="155" spans="1:12" s="3" customFormat="1" ht="23.25" customHeight="1" x14ac:dyDescent="0.15">
      <c r="A155" s="143" t="s">
        <v>244</v>
      </c>
      <c r="B155" s="144" t="s">
        <v>245</v>
      </c>
      <c r="C155" s="135">
        <f>[10]B!C142</f>
        <v>0</v>
      </c>
      <c r="D155" s="145"/>
      <c r="E155" s="146"/>
      <c r="F155" s="7"/>
      <c r="G155" s="7"/>
      <c r="H155" s="7"/>
      <c r="I155" s="7"/>
      <c r="J155" s="7"/>
      <c r="K155" s="7"/>
      <c r="L155" s="7"/>
    </row>
    <row r="156" spans="1:12" s="3" customFormat="1" ht="14.1" customHeight="1" x14ac:dyDescent="0.15">
      <c r="A156" s="143" t="s">
        <v>246</v>
      </c>
      <c r="B156" s="144" t="s">
        <v>247</v>
      </c>
      <c r="C156" s="135">
        <f>[10]B!C143</f>
        <v>0</v>
      </c>
      <c r="D156" s="145"/>
      <c r="E156" s="146"/>
      <c r="F156" s="7"/>
      <c r="G156" s="7"/>
      <c r="H156" s="7"/>
      <c r="I156" s="7"/>
      <c r="J156" s="7"/>
      <c r="K156" s="7"/>
      <c r="L156" s="7"/>
    </row>
    <row r="157" spans="1:12" s="3" customFormat="1" ht="14.1" customHeight="1" x14ac:dyDescent="0.15">
      <c r="A157" s="143" t="s">
        <v>248</v>
      </c>
      <c r="B157" s="144" t="s">
        <v>249</v>
      </c>
      <c r="C157" s="135">
        <f>[10]B!C144</f>
        <v>0</v>
      </c>
      <c r="D157" s="145"/>
      <c r="E157" s="146"/>
      <c r="F157" s="7"/>
      <c r="G157" s="7"/>
      <c r="H157" s="7"/>
      <c r="I157" s="7"/>
      <c r="J157" s="7"/>
      <c r="K157" s="7"/>
      <c r="L157" s="7"/>
    </row>
    <row r="158" spans="1:12" s="3" customFormat="1" ht="24" customHeight="1" x14ac:dyDescent="0.15">
      <c r="A158" s="143" t="s">
        <v>250</v>
      </c>
      <c r="B158" s="144" t="s">
        <v>251</v>
      </c>
      <c r="C158" s="135">
        <f>[10]B!C145</f>
        <v>0</v>
      </c>
      <c r="D158" s="145"/>
      <c r="E158" s="146"/>
      <c r="F158" s="7"/>
      <c r="G158" s="7"/>
      <c r="H158" s="7"/>
      <c r="I158" s="7"/>
      <c r="J158" s="7"/>
      <c r="K158" s="7"/>
      <c r="L158" s="7"/>
    </row>
    <row r="159" spans="1:12" s="3" customFormat="1" ht="15" customHeight="1" x14ac:dyDescent="0.15">
      <c r="A159" s="122"/>
      <c r="B159" s="147" t="s">
        <v>252</v>
      </c>
      <c r="C159" s="148">
        <f>(C141+C142+C153)</f>
        <v>6563</v>
      </c>
      <c r="D159" s="148">
        <f>(D141+D142)</f>
        <v>6180</v>
      </c>
      <c r="E159" s="89">
        <f>(E141+E142)</f>
        <v>246209710</v>
      </c>
      <c r="F159" s="7"/>
      <c r="G159" s="7"/>
      <c r="H159" s="7"/>
      <c r="I159" s="7"/>
      <c r="J159" s="7"/>
      <c r="K159" s="7"/>
      <c r="L159" s="7"/>
    </row>
    <row r="160" spans="1:12" s="12" customFormat="1" ht="24.95" customHeight="1" x14ac:dyDescent="0.15">
      <c r="A160" s="112" t="s">
        <v>253</v>
      </c>
      <c r="B160" s="149"/>
      <c r="C160" s="123"/>
      <c r="D160" s="123"/>
      <c r="E160" s="124"/>
      <c r="F160" s="11"/>
      <c r="G160" s="11"/>
      <c r="H160" s="11"/>
      <c r="I160" s="11"/>
      <c r="J160" s="11"/>
      <c r="K160" s="11"/>
      <c r="L160" s="11"/>
    </row>
    <row r="161" spans="1:14" s="3" customFormat="1" ht="35.1" customHeight="1" x14ac:dyDescent="0.15">
      <c r="A161" s="13" t="s">
        <v>5</v>
      </c>
      <c r="B161" s="13" t="s">
        <v>6</v>
      </c>
      <c r="C161" s="73" t="s">
        <v>7</v>
      </c>
      <c r="D161" s="73" t="s">
        <v>8</v>
      </c>
      <c r="E161" s="73" t="s">
        <v>9</v>
      </c>
      <c r="F161" s="7"/>
      <c r="G161" s="7"/>
      <c r="H161" s="7"/>
      <c r="I161" s="7"/>
      <c r="J161" s="7"/>
      <c r="K161" s="7"/>
      <c r="L161" s="7"/>
    </row>
    <row r="162" spans="1:14" s="3" customFormat="1" ht="15" customHeight="1" x14ac:dyDescent="0.15">
      <c r="A162" s="20" t="s">
        <v>254</v>
      </c>
      <c r="B162" s="78" t="s">
        <v>255</v>
      </c>
      <c r="C162" s="150">
        <f>[10]B!$C$61</f>
        <v>168</v>
      </c>
      <c r="D162" s="150">
        <f>[10]B!$E$61</f>
        <v>168</v>
      </c>
      <c r="E162" s="129">
        <f>[10]B!$AL$61</f>
        <v>142800</v>
      </c>
      <c r="F162" s="7"/>
      <c r="G162" s="7"/>
      <c r="H162" s="7"/>
      <c r="I162" s="7"/>
      <c r="J162" s="7"/>
      <c r="K162" s="7"/>
      <c r="L162" s="7"/>
    </row>
    <row r="163" spans="1:14" s="3" customFormat="1" ht="15" customHeight="1" x14ac:dyDescent="0.15">
      <c r="A163" s="38" t="s">
        <v>256</v>
      </c>
      <c r="B163" s="108" t="s">
        <v>257</v>
      </c>
      <c r="C163" s="65">
        <f>SUM([10]B!$C$62+[10]B!$C$63)</f>
        <v>0</v>
      </c>
      <c r="D163" s="151">
        <f>SUM([10]B!$E$62+[10]B!$E$63)</f>
        <v>0</v>
      </c>
      <c r="E163" s="129">
        <f>SUM([10]B!$AL$62+[10]B!$AL$63)</f>
        <v>0</v>
      </c>
      <c r="F163" s="7"/>
      <c r="G163" s="7"/>
      <c r="H163" s="7"/>
      <c r="I163" s="7"/>
      <c r="J163" s="7"/>
      <c r="K163" s="7"/>
      <c r="L163" s="7"/>
    </row>
    <row r="164" spans="1:14" s="3" customFormat="1" ht="15" customHeight="1" x14ac:dyDescent="0.15">
      <c r="A164" s="152"/>
      <c r="B164" s="153" t="s">
        <v>258</v>
      </c>
      <c r="C164" s="154">
        <f>SUM(C162:C163)</f>
        <v>168</v>
      </c>
      <c r="D164" s="154">
        <f>SUM(D162:D163)</f>
        <v>168</v>
      </c>
      <c r="E164" s="155">
        <f>SUM(E162:E163)</f>
        <v>142800</v>
      </c>
      <c r="F164" s="7"/>
      <c r="G164" s="7"/>
      <c r="H164" s="7"/>
      <c r="I164" s="7"/>
      <c r="J164" s="7"/>
      <c r="K164" s="7"/>
      <c r="L164" s="7"/>
    </row>
    <row r="165" spans="1:14" s="3" customFormat="1" ht="24.95" customHeight="1" x14ac:dyDescent="0.15">
      <c r="A165" s="112" t="s">
        <v>259</v>
      </c>
      <c r="B165" s="156"/>
      <c r="C165" s="157"/>
      <c r="D165" s="157"/>
      <c r="E165" s="158"/>
      <c r="F165" s="7"/>
      <c r="G165" s="7"/>
      <c r="H165" s="7"/>
      <c r="I165" s="7"/>
      <c r="J165" s="7"/>
      <c r="K165" s="7"/>
      <c r="L165" s="7"/>
      <c r="M165" s="7"/>
      <c r="N165" s="7"/>
    </row>
    <row r="166" spans="1:14" s="3" customFormat="1" ht="35.1" customHeight="1" x14ac:dyDescent="0.15">
      <c r="A166" s="13" t="s">
        <v>5</v>
      </c>
      <c r="B166" s="13" t="s">
        <v>6</v>
      </c>
      <c r="C166" s="73" t="s">
        <v>7</v>
      </c>
      <c r="D166" s="159" t="s">
        <v>8</v>
      </c>
      <c r="E166" s="73" t="s">
        <v>9</v>
      </c>
      <c r="F166" s="7"/>
      <c r="G166" s="7"/>
      <c r="H166" s="7"/>
      <c r="I166" s="7"/>
      <c r="J166" s="7"/>
      <c r="K166" s="7"/>
      <c r="L166" s="7"/>
      <c r="M166" s="7"/>
      <c r="N166" s="7"/>
    </row>
    <row r="167" spans="1:14" s="3" customFormat="1" ht="15" customHeight="1" x14ac:dyDescent="0.15">
      <c r="A167" s="20">
        <v>1101004</v>
      </c>
      <c r="B167" s="78" t="s">
        <v>260</v>
      </c>
      <c r="C167" s="160">
        <f>[10]B!$C$993</f>
        <v>22</v>
      </c>
      <c r="D167" s="160">
        <f>[10]B!$E$993</f>
        <v>22</v>
      </c>
      <c r="E167" s="129">
        <f>[10]B!$AL$993</f>
        <v>354640</v>
      </c>
      <c r="F167" s="7"/>
      <c r="G167" s="7"/>
      <c r="H167" s="7"/>
      <c r="I167" s="7"/>
      <c r="J167" s="7"/>
      <c r="K167" s="7"/>
      <c r="L167" s="7"/>
      <c r="M167" s="7"/>
      <c r="N167" s="7"/>
    </row>
    <row r="168" spans="1:14" s="3" customFormat="1" ht="15" customHeight="1" x14ac:dyDescent="0.15">
      <c r="A168" s="25">
        <v>1101006</v>
      </c>
      <c r="B168" s="81" t="s">
        <v>261</v>
      </c>
      <c r="C168" s="161">
        <f>[10]B!$C$994</f>
        <v>0</v>
      </c>
      <c r="D168" s="161">
        <f>[10]B!$E$994</f>
        <v>0</v>
      </c>
      <c r="E168" s="129">
        <f>[10]B!$AL$994</f>
        <v>0</v>
      </c>
      <c r="F168" s="7"/>
      <c r="G168" s="7"/>
      <c r="H168" s="7"/>
      <c r="I168" s="7"/>
      <c r="J168" s="7"/>
      <c r="K168" s="7"/>
      <c r="L168" s="7"/>
      <c r="M168" s="7"/>
      <c r="N168" s="7"/>
    </row>
    <row r="169" spans="1:14" s="3" customFormat="1" ht="15" customHeight="1" x14ac:dyDescent="0.15">
      <c r="A169" s="25" t="s">
        <v>262</v>
      </c>
      <c r="B169" s="81" t="s">
        <v>263</v>
      </c>
      <c r="C169" s="161">
        <f>[10]B!$C$1693</f>
        <v>679</v>
      </c>
      <c r="D169" s="161">
        <f>[10]B!$E$1693</f>
        <v>663</v>
      </c>
      <c r="E169" s="129">
        <f>[10]B!$AL$1693</f>
        <v>3659760</v>
      </c>
      <c r="F169" s="7"/>
      <c r="G169" s="7"/>
      <c r="H169" s="7"/>
      <c r="I169" s="7"/>
      <c r="J169" s="7"/>
      <c r="K169" s="7"/>
      <c r="L169" s="7"/>
      <c r="M169" s="7"/>
      <c r="N169" s="7"/>
    </row>
    <row r="170" spans="1:14" s="3" customFormat="1" ht="24" customHeight="1" x14ac:dyDescent="0.15">
      <c r="A170" s="25" t="s">
        <v>264</v>
      </c>
      <c r="B170" s="81" t="s">
        <v>265</v>
      </c>
      <c r="C170" s="161">
        <f>[10]B!$C$1694</f>
        <v>27</v>
      </c>
      <c r="D170" s="161">
        <f>[10]B!$E$1694</f>
        <v>27</v>
      </c>
      <c r="E170" s="129">
        <f>[10]B!$AL$1694</f>
        <v>419850</v>
      </c>
      <c r="F170" s="7"/>
      <c r="G170" s="7"/>
      <c r="H170" s="7"/>
      <c r="I170" s="7"/>
      <c r="J170" s="7"/>
      <c r="K170" s="7"/>
      <c r="L170" s="7"/>
      <c r="M170" s="7"/>
      <c r="N170" s="7"/>
    </row>
    <row r="171" spans="1:14" s="3" customFormat="1" ht="24" customHeight="1" x14ac:dyDescent="0.15">
      <c r="A171" s="25" t="s">
        <v>266</v>
      </c>
      <c r="B171" s="81" t="s">
        <v>267</v>
      </c>
      <c r="C171" s="161">
        <f>[10]B!$C$1695</f>
        <v>69</v>
      </c>
      <c r="D171" s="161">
        <f>[10]B!$E$1695</f>
        <v>69</v>
      </c>
      <c r="E171" s="129">
        <f>[10]B!$AL$1695</f>
        <v>1820220</v>
      </c>
      <c r="F171" s="7"/>
      <c r="G171" s="7"/>
      <c r="H171" s="7"/>
      <c r="I171" s="7"/>
      <c r="J171" s="7"/>
      <c r="K171" s="7"/>
      <c r="L171" s="7"/>
      <c r="M171" s="7"/>
      <c r="N171" s="7"/>
    </row>
    <row r="172" spans="1:14" s="3" customFormat="1" ht="15" customHeight="1" x14ac:dyDescent="0.15">
      <c r="A172" s="25" t="s">
        <v>268</v>
      </c>
      <c r="B172" s="81" t="s">
        <v>269</v>
      </c>
      <c r="C172" s="161">
        <f>[10]B!$C$1696</f>
        <v>0</v>
      </c>
      <c r="D172" s="161">
        <f>[10]B!$E$1696</f>
        <v>0</v>
      </c>
      <c r="E172" s="129">
        <f>[10]B!$AL$1696</f>
        <v>0</v>
      </c>
      <c r="F172" s="7"/>
      <c r="G172" s="7"/>
      <c r="H172" s="7"/>
      <c r="I172" s="7"/>
      <c r="J172" s="7"/>
      <c r="K172" s="7"/>
      <c r="L172" s="7"/>
      <c r="M172" s="7"/>
      <c r="N172" s="7"/>
    </row>
    <row r="173" spans="1:14" s="3" customFormat="1" ht="15" customHeight="1" x14ac:dyDescent="0.15">
      <c r="A173" s="25" t="s">
        <v>270</v>
      </c>
      <c r="B173" s="81" t="s">
        <v>271</v>
      </c>
      <c r="C173" s="161">
        <f>[10]B!$C$1697</f>
        <v>173</v>
      </c>
      <c r="D173" s="161">
        <f>[10]B!$E$1697</f>
        <v>172</v>
      </c>
      <c r="E173" s="129">
        <f>[10]B!$AL$1697</f>
        <v>9654360</v>
      </c>
      <c r="F173" s="7"/>
      <c r="G173" s="7"/>
      <c r="H173" s="7"/>
      <c r="I173" s="7"/>
      <c r="J173" s="7"/>
      <c r="K173" s="7"/>
      <c r="L173" s="7"/>
      <c r="M173" s="7"/>
      <c r="N173" s="7"/>
    </row>
    <row r="174" spans="1:14" s="3" customFormat="1" ht="24" customHeight="1" x14ac:dyDescent="0.15">
      <c r="A174" s="25" t="s">
        <v>272</v>
      </c>
      <c r="B174" s="81" t="s">
        <v>273</v>
      </c>
      <c r="C174" s="161">
        <f>[10]B!$C$1698</f>
        <v>0</v>
      </c>
      <c r="D174" s="161">
        <f>[10]B!$E$1698</f>
        <v>0</v>
      </c>
      <c r="E174" s="129">
        <f>[10]B!$AL$1698</f>
        <v>0</v>
      </c>
      <c r="F174" s="7"/>
      <c r="G174" s="7"/>
      <c r="H174" s="7"/>
      <c r="I174" s="7"/>
      <c r="J174" s="7"/>
      <c r="K174" s="7"/>
      <c r="L174" s="7"/>
      <c r="M174" s="7"/>
      <c r="N174" s="7"/>
    </row>
    <row r="175" spans="1:14" s="3" customFormat="1" ht="15" customHeight="1" x14ac:dyDescent="0.15">
      <c r="A175" s="25" t="s">
        <v>274</v>
      </c>
      <c r="B175" s="81" t="s">
        <v>275</v>
      </c>
      <c r="C175" s="161">
        <f>[10]B!$C$1699</f>
        <v>0</v>
      </c>
      <c r="D175" s="161">
        <f>[10]B!$E$1699</f>
        <v>0</v>
      </c>
      <c r="E175" s="129">
        <f>[10]B!$AL$1699</f>
        <v>0</v>
      </c>
      <c r="F175" s="7"/>
      <c r="G175" s="7"/>
      <c r="H175" s="7"/>
      <c r="I175" s="7"/>
      <c r="J175" s="7"/>
      <c r="K175" s="7"/>
      <c r="L175" s="7"/>
      <c r="M175" s="7"/>
      <c r="N175" s="7"/>
    </row>
    <row r="176" spans="1:14" s="3" customFormat="1" ht="15" customHeight="1" x14ac:dyDescent="0.15">
      <c r="A176" s="25" t="s">
        <v>276</v>
      </c>
      <c r="B176" s="81" t="s">
        <v>277</v>
      </c>
      <c r="C176" s="161">
        <f>[10]B!$C$1700</f>
        <v>0</v>
      </c>
      <c r="D176" s="161">
        <f>[10]B!$E$1700</f>
        <v>0</v>
      </c>
      <c r="E176" s="129">
        <f>[10]B!$AL$1700</f>
        <v>0</v>
      </c>
      <c r="F176" s="7"/>
      <c r="G176" s="7"/>
      <c r="H176" s="7"/>
      <c r="I176" s="7"/>
      <c r="J176" s="7"/>
      <c r="K176" s="7"/>
      <c r="L176" s="7"/>
      <c r="M176" s="7"/>
      <c r="N176" s="7"/>
    </row>
    <row r="177" spans="1:14" s="3" customFormat="1" ht="15" customHeight="1" x14ac:dyDescent="0.15">
      <c r="A177" s="25" t="s">
        <v>278</v>
      </c>
      <c r="B177" s="81" t="s">
        <v>279</v>
      </c>
      <c r="C177" s="161">
        <f>[10]B!$C$1701</f>
        <v>0</v>
      </c>
      <c r="D177" s="161">
        <f>[10]B!$E$1701</f>
        <v>0</v>
      </c>
      <c r="E177" s="129">
        <f>[10]B!$AL$1701</f>
        <v>0</v>
      </c>
      <c r="F177" s="7"/>
      <c r="G177" s="7"/>
      <c r="H177" s="7"/>
      <c r="I177" s="7"/>
      <c r="J177" s="7"/>
      <c r="K177" s="7"/>
      <c r="L177" s="7"/>
      <c r="M177" s="7"/>
      <c r="N177" s="7"/>
    </row>
    <row r="178" spans="1:14" s="3" customFormat="1" ht="15" customHeight="1" x14ac:dyDescent="0.15">
      <c r="A178" s="25" t="s">
        <v>280</v>
      </c>
      <c r="B178" s="81" t="s">
        <v>281</v>
      </c>
      <c r="C178" s="161">
        <f>[10]B!$C$1702</f>
        <v>0</v>
      </c>
      <c r="D178" s="161">
        <f>[10]B!$E$1702</f>
        <v>0</v>
      </c>
      <c r="E178" s="129">
        <f>[10]B!$AL$1702</f>
        <v>0</v>
      </c>
      <c r="F178" s="7"/>
      <c r="G178" s="7"/>
      <c r="H178" s="7"/>
      <c r="I178" s="7"/>
      <c r="J178" s="7"/>
      <c r="K178" s="7"/>
      <c r="L178" s="7"/>
      <c r="M178" s="7"/>
      <c r="N178" s="7"/>
    </row>
    <row r="179" spans="1:14" s="3" customFormat="1" ht="15" customHeight="1" x14ac:dyDescent="0.15">
      <c r="A179" s="25" t="s">
        <v>282</v>
      </c>
      <c r="B179" s="81" t="s">
        <v>283</v>
      </c>
      <c r="C179" s="161">
        <f>[10]B!$C$1703</f>
        <v>0</v>
      </c>
      <c r="D179" s="161">
        <f>[10]B!$E$1703</f>
        <v>0</v>
      </c>
      <c r="E179" s="129">
        <f>[10]B!$AL$1703</f>
        <v>0</v>
      </c>
      <c r="F179" s="7"/>
      <c r="G179" s="7"/>
      <c r="H179" s="7"/>
      <c r="I179" s="7"/>
      <c r="J179" s="7"/>
      <c r="K179" s="7"/>
      <c r="L179" s="7"/>
      <c r="M179" s="7"/>
      <c r="N179" s="7"/>
    </row>
    <row r="180" spans="1:14" s="3" customFormat="1" ht="15" customHeight="1" x14ac:dyDescent="0.15">
      <c r="A180" s="25" t="s">
        <v>284</v>
      </c>
      <c r="B180" s="81" t="s">
        <v>285</v>
      </c>
      <c r="C180" s="161">
        <f>[10]B!$C$1704</f>
        <v>0</v>
      </c>
      <c r="D180" s="161">
        <f>[10]B!$E$1704</f>
        <v>0</v>
      </c>
      <c r="E180" s="129">
        <f>[10]B!$AL$1704</f>
        <v>0</v>
      </c>
      <c r="F180" s="7"/>
      <c r="G180" s="7"/>
      <c r="H180" s="7"/>
      <c r="I180" s="7"/>
      <c r="J180" s="7"/>
      <c r="K180" s="7"/>
      <c r="L180" s="7"/>
      <c r="M180" s="7"/>
      <c r="N180" s="7"/>
    </row>
    <row r="181" spans="1:14" s="3" customFormat="1" ht="15" customHeight="1" x14ac:dyDescent="0.15">
      <c r="A181" s="25" t="s">
        <v>286</v>
      </c>
      <c r="B181" s="81" t="s">
        <v>287</v>
      </c>
      <c r="C181" s="161">
        <f>[10]B!$C$1705</f>
        <v>0</v>
      </c>
      <c r="D181" s="161">
        <f>[10]B!$E$1705</f>
        <v>0</v>
      </c>
      <c r="E181" s="129">
        <f>[10]B!$AL$1705</f>
        <v>0</v>
      </c>
      <c r="F181" s="7"/>
      <c r="G181" s="7"/>
      <c r="H181" s="7"/>
      <c r="I181" s="7"/>
      <c r="J181" s="7"/>
      <c r="K181" s="7"/>
      <c r="L181" s="7"/>
      <c r="M181" s="7"/>
      <c r="N181" s="7"/>
    </row>
    <row r="182" spans="1:14" s="3" customFormat="1" ht="15" customHeight="1" x14ac:dyDescent="0.15">
      <c r="A182" s="25" t="s">
        <v>288</v>
      </c>
      <c r="B182" s="81" t="s">
        <v>289</v>
      </c>
      <c r="C182" s="161">
        <f>[10]B!$C$1706</f>
        <v>0</v>
      </c>
      <c r="D182" s="161">
        <f>[10]B!$E$1706</f>
        <v>0</v>
      </c>
      <c r="E182" s="129">
        <f>[10]B!$AL$1706</f>
        <v>0</v>
      </c>
      <c r="F182" s="7"/>
      <c r="G182" s="7"/>
      <c r="H182" s="7"/>
      <c r="I182" s="7"/>
      <c r="J182" s="7"/>
      <c r="K182" s="7"/>
      <c r="L182" s="7"/>
      <c r="M182" s="7"/>
      <c r="N182" s="7"/>
    </row>
    <row r="183" spans="1:14" s="3" customFormat="1" ht="24" customHeight="1" x14ac:dyDescent="0.15">
      <c r="A183" s="25" t="s">
        <v>290</v>
      </c>
      <c r="B183" s="81" t="s">
        <v>291</v>
      </c>
      <c r="C183" s="161">
        <f>[10]B!$C$1707</f>
        <v>0</v>
      </c>
      <c r="D183" s="161">
        <f>[10]B!$E$1707</f>
        <v>0</v>
      </c>
      <c r="E183" s="129">
        <f>[10]B!$AL$1707</f>
        <v>0</v>
      </c>
      <c r="F183" s="7"/>
      <c r="G183" s="7"/>
      <c r="H183" s="7"/>
      <c r="I183" s="7"/>
      <c r="J183" s="7"/>
      <c r="K183" s="7"/>
      <c r="L183" s="7"/>
      <c r="M183" s="7"/>
      <c r="N183" s="7"/>
    </row>
    <row r="184" spans="1:14" s="3" customFormat="1" ht="15" customHeight="1" x14ac:dyDescent="0.15">
      <c r="A184" s="25" t="s">
        <v>292</v>
      </c>
      <c r="B184" s="81" t="s">
        <v>293</v>
      </c>
      <c r="C184" s="161">
        <f>[10]B!$C$1708</f>
        <v>0</v>
      </c>
      <c r="D184" s="161">
        <f>[10]B!$E$1708</f>
        <v>0</v>
      </c>
      <c r="E184" s="129">
        <f>[10]B!$AL$1708</f>
        <v>0</v>
      </c>
      <c r="F184" s="7"/>
      <c r="G184" s="7"/>
      <c r="H184" s="7"/>
      <c r="I184" s="7"/>
      <c r="J184" s="7"/>
      <c r="K184" s="7"/>
      <c r="L184" s="7"/>
      <c r="M184" s="7"/>
      <c r="N184" s="7"/>
    </row>
    <row r="185" spans="1:14" s="3" customFormat="1" ht="15" customHeight="1" x14ac:dyDescent="0.15">
      <c r="A185" s="25" t="s">
        <v>294</v>
      </c>
      <c r="B185" s="81" t="s">
        <v>295</v>
      </c>
      <c r="C185" s="161">
        <f>[10]B!$C$1709</f>
        <v>0</v>
      </c>
      <c r="D185" s="161">
        <f>[10]B!$E$1709</f>
        <v>0</v>
      </c>
      <c r="E185" s="129">
        <f>[10]B!$AL$1709</f>
        <v>0</v>
      </c>
      <c r="F185" s="7"/>
      <c r="G185" s="7"/>
      <c r="H185" s="7"/>
      <c r="I185" s="7"/>
      <c r="J185" s="7"/>
      <c r="K185" s="7"/>
      <c r="L185" s="7"/>
      <c r="M185" s="7"/>
      <c r="N185" s="7"/>
    </row>
    <row r="186" spans="1:14" s="3" customFormat="1" ht="15" customHeight="1" x14ac:dyDescent="0.15">
      <c r="A186" s="25" t="s">
        <v>296</v>
      </c>
      <c r="B186" s="81" t="s">
        <v>297</v>
      </c>
      <c r="C186" s="161">
        <f>[10]B!$C$1710</f>
        <v>0</v>
      </c>
      <c r="D186" s="161">
        <f>[10]B!$E$1710</f>
        <v>0</v>
      </c>
      <c r="E186" s="129">
        <f>[10]B!$AL$1710</f>
        <v>0</v>
      </c>
      <c r="F186" s="7"/>
      <c r="G186" s="7"/>
      <c r="H186" s="7"/>
      <c r="I186" s="7"/>
      <c r="J186" s="7"/>
      <c r="K186" s="7"/>
      <c r="L186" s="7"/>
      <c r="M186" s="7"/>
      <c r="N186" s="7"/>
    </row>
    <row r="187" spans="1:14" s="3" customFormat="1" ht="15" customHeight="1" x14ac:dyDescent="0.15">
      <c r="A187" s="25" t="s">
        <v>298</v>
      </c>
      <c r="B187" s="81" t="s">
        <v>299</v>
      </c>
      <c r="C187" s="161">
        <f>[10]B!$C$1711</f>
        <v>0</v>
      </c>
      <c r="D187" s="161">
        <f>[10]B!$E$1711</f>
        <v>0</v>
      </c>
      <c r="E187" s="129">
        <f>[10]B!$AL$1711</f>
        <v>0</v>
      </c>
      <c r="F187" s="7"/>
      <c r="G187" s="7"/>
      <c r="H187" s="7"/>
      <c r="I187" s="7"/>
      <c r="J187" s="7"/>
      <c r="K187" s="7"/>
      <c r="L187" s="7"/>
      <c r="M187" s="7"/>
      <c r="N187" s="7"/>
    </row>
    <row r="188" spans="1:14" s="3" customFormat="1" ht="15" customHeight="1" x14ac:dyDescent="0.15">
      <c r="A188" s="25" t="s">
        <v>300</v>
      </c>
      <c r="B188" s="81" t="s">
        <v>301</v>
      </c>
      <c r="C188" s="161">
        <f>[10]B!$C$1712</f>
        <v>0</v>
      </c>
      <c r="D188" s="161">
        <f>[10]B!$E$1712</f>
        <v>0</v>
      </c>
      <c r="E188" s="129">
        <f>[10]B!$AL$1712</f>
        <v>0</v>
      </c>
      <c r="F188" s="7"/>
      <c r="G188" s="7"/>
      <c r="H188" s="7"/>
      <c r="I188" s="7"/>
      <c r="J188" s="7"/>
      <c r="K188" s="7"/>
      <c r="L188" s="7"/>
      <c r="M188" s="7"/>
      <c r="N188" s="7"/>
    </row>
    <row r="189" spans="1:14" s="3" customFormat="1" ht="15" customHeight="1" x14ac:dyDescent="0.15">
      <c r="A189" s="25" t="s">
        <v>302</v>
      </c>
      <c r="B189" s="81" t="s">
        <v>303</v>
      </c>
      <c r="C189" s="161">
        <f>[10]B!$C$1713</f>
        <v>0</v>
      </c>
      <c r="D189" s="161">
        <f>[10]B!$E$1713</f>
        <v>0</v>
      </c>
      <c r="E189" s="129">
        <f>[10]B!$AL$1713</f>
        <v>0</v>
      </c>
      <c r="F189" s="7"/>
      <c r="G189" s="7"/>
      <c r="H189" s="7"/>
      <c r="I189" s="7"/>
      <c r="J189" s="7"/>
      <c r="K189" s="7"/>
      <c r="L189" s="7"/>
      <c r="M189" s="7"/>
      <c r="N189" s="7"/>
    </row>
    <row r="190" spans="1:14" s="3" customFormat="1" ht="15" customHeight="1" x14ac:dyDescent="0.15">
      <c r="A190" s="25" t="s">
        <v>304</v>
      </c>
      <c r="B190" s="81" t="s">
        <v>305</v>
      </c>
      <c r="C190" s="161">
        <f>[10]B!$C$1714</f>
        <v>0</v>
      </c>
      <c r="D190" s="161">
        <f>[10]B!$E$1714</f>
        <v>0</v>
      </c>
      <c r="E190" s="129">
        <f>[10]B!$AL$1714</f>
        <v>0</v>
      </c>
      <c r="F190" s="7"/>
      <c r="G190" s="7"/>
      <c r="H190" s="7"/>
      <c r="I190" s="7"/>
      <c r="J190" s="7"/>
      <c r="K190" s="7"/>
      <c r="L190" s="7"/>
      <c r="M190" s="7"/>
      <c r="N190" s="7"/>
    </row>
    <row r="191" spans="1:14" s="3" customFormat="1" ht="15" customHeight="1" x14ac:dyDescent="0.15">
      <c r="A191" s="25" t="s">
        <v>306</v>
      </c>
      <c r="B191" s="81" t="s">
        <v>307</v>
      </c>
      <c r="C191" s="161">
        <f>[10]B!$C$1715</f>
        <v>0</v>
      </c>
      <c r="D191" s="161">
        <f>[10]B!$E$1715</f>
        <v>0</v>
      </c>
      <c r="E191" s="129">
        <f>[10]B!$AL$1715</f>
        <v>0</v>
      </c>
      <c r="F191" s="7"/>
      <c r="G191" s="7"/>
      <c r="H191" s="7"/>
      <c r="I191" s="7"/>
      <c r="J191" s="7"/>
      <c r="K191" s="7"/>
      <c r="L191" s="7"/>
      <c r="M191" s="7"/>
      <c r="N191" s="7"/>
    </row>
    <row r="192" spans="1:14" s="3" customFormat="1" ht="15" customHeight="1" x14ac:dyDescent="0.15">
      <c r="A192" s="25" t="s">
        <v>308</v>
      </c>
      <c r="B192" s="81" t="s">
        <v>309</v>
      </c>
      <c r="C192" s="161">
        <f>[10]B!$C$1716</f>
        <v>0</v>
      </c>
      <c r="D192" s="161">
        <f>[10]B!$E$1716</f>
        <v>0</v>
      </c>
      <c r="E192" s="129">
        <f>[10]B!$AL$1716</f>
        <v>0</v>
      </c>
      <c r="F192" s="7"/>
      <c r="G192" s="7"/>
      <c r="H192" s="7"/>
      <c r="I192" s="7"/>
      <c r="J192" s="7"/>
      <c r="K192" s="7"/>
      <c r="L192" s="7"/>
      <c r="M192" s="7"/>
      <c r="N192" s="7"/>
    </row>
    <row r="193" spans="1:14" s="3" customFormat="1" ht="15" customHeight="1" x14ac:dyDescent="0.15">
      <c r="A193" s="25">
        <v>1801001</v>
      </c>
      <c r="B193" s="81" t="s">
        <v>310</v>
      </c>
      <c r="C193" s="161">
        <f>[10]B!$C$1937</f>
        <v>101</v>
      </c>
      <c r="D193" s="161">
        <f>[10]B!$E$1937</f>
        <v>101</v>
      </c>
      <c r="E193" s="129">
        <f>[10]B!$AL$1937</f>
        <v>3848100</v>
      </c>
      <c r="F193" s="7"/>
      <c r="G193" s="7"/>
      <c r="H193" s="7"/>
      <c r="I193" s="7"/>
      <c r="J193" s="7"/>
      <c r="K193" s="7"/>
      <c r="L193" s="7"/>
      <c r="M193" s="7"/>
      <c r="N193" s="7"/>
    </row>
    <row r="194" spans="1:14" s="3" customFormat="1" ht="15" customHeight="1" x14ac:dyDescent="0.15">
      <c r="A194" s="25">
        <v>1801003</v>
      </c>
      <c r="B194" s="81" t="s">
        <v>311</v>
      </c>
      <c r="C194" s="161">
        <f>[10]B!$C$1938</f>
        <v>0</v>
      </c>
      <c r="D194" s="161">
        <f>[10]B!$E$1938</f>
        <v>0</v>
      </c>
      <c r="E194" s="129">
        <f>[10]B!$AL$1938</f>
        <v>0</v>
      </c>
      <c r="F194" s="7"/>
      <c r="G194" s="7"/>
      <c r="H194" s="7"/>
      <c r="I194" s="7"/>
      <c r="J194" s="7"/>
      <c r="K194" s="7"/>
      <c r="L194" s="7"/>
      <c r="M194" s="7"/>
      <c r="N194" s="7"/>
    </row>
    <row r="195" spans="1:14" s="3" customFormat="1" ht="15" customHeight="1" x14ac:dyDescent="0.15">
      <c r="A195" s="25">
        <v>1801006</v>
      </c>
      <c r="B195" s="81" t="s">
        <v>312</v>
      </c>
      <c r="C195" s="161">
        <f>[10]B!$C$1939</f>
        <v>21</v>
      </c>
      <c r="D195" s="161">
        <f>[10]B!$E$1939</f>
        <v>15</v>
      </c>
      <c r="E195" s="129">
        <f>[10]B!$AL$1939</f>
        <v>734250</v>
      </c>
      <c r="F195" s="7"/>
      <c r="G195" s="7"/>
      <c r="H195" s="7"/>
      <c r="I195" s="7"/>
      <c r="J195" s="7"/>
      <c r="K195" s="7"/>
      <c r="L195" s="7"/>
      <c r="M195" s="7"/>
      <c r="N195" s="7"/>
    </row>
    <row r="196" spans="1:14" s="3" customFormat="1" ht="15" customHeight="1" x14ac:dyDescent="0.15">
      <c r="A196" s="25">
        <v>1401001</v>
      </c>
      <c r="B196" s="81" t="s">
        <v>313</v>
      </c>
      <c r="C196" s="161">
        <f>[10]B!$C$1406</f>
        <v>0</v>
      </c>
      <c r="D196" s="161">
        <f>[10]B!$E$1406</f>
        <v>0</v>
      </c>
      <c r="E196" s="129">
        <f>[10]B!$AL$1406</f>
        <v>0</v>
      </c>
      <c r="F196" s="7"/>
      <c r="G196" s="7"/>
      <c r="H196" s="7"/>
      <c r="I196" s="7"/>
      <c r="J196" s="7"/>
      <c r="K196" s="7"/>
      <c r="L196" s="7"/>
      <c r="M196" s="7"/>
      <c r="N196" s="7"/>
    </row>
    <row r="197" spans="1:14" s="3" customFormat="1" ht="24" customHeight="1" x14ac:dyDescent="0.15">
      <c r="A197" s="25">
        <v>1101113</v>
      </c>
      <c r="B197" s="81" t="s">
        <v>314</v>
      </c>
      <c r="C197" s="161">
        <f>[10]B!$C$995</f>
        <v>0</v>
      </c>
      <c r="D197" s="161">
        <f>[10]B!$E$995</f>
        <v>0</v>
      </c>
      <c r="E197" s="129">
        <f>[10]B!$AL$995</f>
        <v>0</v>
      </c>
      <c r="F197" s="7"/>
      <c r="G197" s="7"/>
      <c r="H197" s="7"/>
      <c r="I197" s="7"/>
      <c r="J197" s="7"/>
      <c r="K197" s="7"/>
      <c r="L197" s="7"/>
      <c r="M197" s="7"/>
      <c r="N197" s="7"/>
    </row>
    <row r="198" spans="1:14" s="3" customFormat="1" ht="24" customHeight="1" x14ac:dyDescent="0.15">
      <c r="A198" s="25">
        <v>1101140</v>
      </c>
      <c r="B198" s="81" t="s">
        <v>315</v>
      </c>
      <c r="C198" s="161">
        <f>[10]B!$C$996</f>
        <v>0</v>
      </c>
      <c r="D198" s="161">
        <f>[10]B!$E$996</f>
        <v>0</v>
      </c>
      <c r="E198" s="129">
        <f>[10]B!$AL$996</f>
        <v>0</v>
      </c>
      <c r="F198" s="7"/>
      <c r="G198" s="7"/>
      <c r="H198" s="7"/>
      <c r="I198" s="7"/>
      <c r="J198" s="7"/>
      <c r="K198" s="7"/>
      <c r="L198" s="7"/>
      <c r="M198" s="7"/>
      <c r="N198" s="7"/>
    </row>
    <row r="199" spans="1:14" s="3" customFormat="1" ht="15" customHeight="1" x14ac:dyDescent="0.15">
      <c r="A199" s="25">
        <v>1101141</v>
      </c>
      <c r="B199" s="81" t="s">
        <v>316</v>
      </c>
      <c r="C199" s="161">
        <f>[10]B!$C$997</f>
        <v>0</v>
      </c>
      <c r="D199" s="161">
        <f>[10]B!$E$997</f>
        <v>0</v>
      </c>
      <c r="E199" s="129">
        <f>[10]B!$AL$997</f>
        <v>0</v>
      </c>
      <c r="F199" s="7"/>
      <c r="G199" s="7"/>
      <c r="H199" s="7"/>
      <c r="I199" s="7"/>
      <c r="J199" s="7"/>
      <c r="K199" s="7"/>
      <c r="L199" s="7"/>
      <c r="M199" s="7"/>
      <c r="N199" s="7"/>
    </row>
    <row r="200" spans="1:14" s="3" customFormat="1" ht="15" customHeight="1" x14ac:dyDescent="0.15">
      <c r="A200" s="38">
        <v>1101142</v>
      </c>
      <c r="B200" s="108" t="s">
        <v>317</v>
      </c>
      <c r="C200" s="162">
        <f>[10]B!$C$998</f>
        <v>3</v>
      </c>
      <c r="D200" s="162">
        <f>[10]B!$E$998</f>
        <v>3</v>
      </c>
      <c r="E200" s="129">
        <f>[10]B!$AL$998</f>
        <v>3446160</v>
      </c>
      <c r="F200" s="7"/>
      <c r="G200" s="7"/>
      <c r="H200" s="7"/>
      <c r="I200" s="7"/>
      <c r="J200" s="7"/>
      <c r="K200" s="7"/>
      <c r="L200" s="7"/>
      <c r="M200" s="7"/>
      <c r="N200" s="7"/>
    </row>
    <row r="201" spans="1:14" s="3" customFormat="1" ht="15" customHeight="1" x14ac:dyDescent="0.15">
      <c r="A201" s="122"/>
      <c r="B201" s="109" t="s">
        <v>318</v>
      </c>
      <c r="C201" s="163">
        <f>SUM(C167:C200)</f>
        <v>1095</v>
      </c>
      <c r="D201" s="163">
        <f>SUM(D167:D200)</f>
        <v>1072</v>
      </c>
      <c r="E201" s="164">
        <f>SUM(E167:E200)</f>
        <v>23937340</v>
      </c>
      <c r="F201" s="7"/>
      <c r="G201" s="7"/>
      <c r="H201" s="7"/>
      <c r="I201" s="7"/>
      <c r="J201" s="7"/>
      <c r="K201" s="7"/>
      <c r="L201" s="7"/>
      <c r="M201" s="7"/>
      <c r="N201" s="7"/>
    </row>
    <row r="202" spans="1:14" s="3" customFormat="1" ht="24.95" customHeight="1" x14ac:dyDescent="0.15">
      <c r="A202" s="165" t="s">
        <v>319</v>
      </c>
      <c r="B202" s="166"/>
      <c r="C202" s="167"/>
      <c r="D202" s="167"/>
      <c r="E202" s="168"/>
      <c r="F202" s="7"/>
      <c r="G202" s="7"/>
      <c r="H202" s="7"/>
      <c r="I202" s="7"/>
      <c r="J202" s="7"/>
      <c r="K202" s="7"/>
      <c r="L202" s="7"/>
    </row>
    <row r="203" spans="1:14" s="3" customFormat="1" ht="35.1" customHeight="1" x14ac:dyDescent="0.15">
      <c r="A203" s="869" t="s">
        <v>5</v>
      </c>
      <c r="B203" s="548"/>
      <c r="C203" s="73" t="s">
        <v>7</v>
      </c>
      <c r="D203" s="159" t="s">
        <v>8</v>
      </c>
      <c r="E203" s="73" t="s">
        <v>9</v>
      </c>
      <c r="F203" s="7"/>
      <c r="G203" s="7"/>
      <c r="H203" s="7"/>
      <c r="I203" s="7"/>
      <c r="J203" s="7"/>
      <c r="K203" s="7"/>
      <c r="L203" s="7"/>
    </row>
    <row r="204" spans="1:14" s="3" customFormat="1" ht="15" customHeight="1" x14ac:dyDescent="0.15">
      <c r="A204" s="870"/>
      <c r="B204" s="171" t="s">
        <v>320</v>
      </c>
      <c r="C204" s="172">
        <f>SUM(C205:C218)</f>
        <v>0</v>
      </c>
      <c r="D204" s="172">
        <f>SUM(D205:D218)</f>
        <v>0</v>
      </c>
      <c r="E204" s="173">
        <f>SUM(E205:E218)</f>
        <v>0</v>
      </c>
      <c r="F204" s="7"/>
      <c r="G204" s="7"/>
      <c r="H204" s="7"/>
      <c r="I204" s="7"/>
      <c r="J204" s="7"/>
      <c r="K204" s="7"/>
      <c r="L204" s="7"/>
    </row>
    <row r="205" spans="1:14" s="3" customFormat="1" ht="15" customHeight="1" x14ac:dyDescent="0.15">
      <c r="A205" s="20" t="s">
        <v>321</v>
      </c>
      <c r="B205" s="78" t="s">
        <v>322</v>
      </c>
      <c r="C205" s="150">
        <f>[10]B!$C$2745</f>
        <v>0</v>
      </c>
      <c r="D205" s="150">
        <f>[10]B!$E$2745</f>
        <v>0</v>
      </c>
      <c r="E205" s="129">
        <f>[10]B!$AL$2745</f>
        <v>0</v>
      </c>
      <c r="F205" s="7"/>
      <c r="G205" s="7"/>
      <c r="H205" s="7"/>
      <c r="I205" s="7"/>
      <c r="J205" s="7"/>
      <c r="K205" s="7"/>
      <c r="L205" s="7"/>
    </row>
    <row r="206" spans="1:14" s="3" customFormat="1" ht="15" customHeight="1" x14ac:dyDescent="0.15">
      <c r="A206" s="25" t="s">
        <v>323</v>
      </c>
      <c r="B206" s="81" t="s">
        <v>324</v>
      </c>
      <c r="C206" s="22">
        <f>[10]B!$C$2746</f>
        <v>0</v>
      </c>
      <c r="D206" s="22">
        <f>[10]B!$E$2746</f>
        <v>0</v>
      </c>
      <c r="E206" s="129">
        <f>[10]B!$AL$2746</f>
        <v>0</v>
      </c>
      <c r="F206" s="7"/>
      <c r="G206" s="7"/>
      <c r="H206" s="7"/>
      <c r="I206" s="7"/>
      <c r="J206" s="7"/>
      <c r="K206" s="7"/>
      <c r="L206" s="7"/>
    </row>
    <row r="207" spans="1:14" s="3" customFormat="1" ht="15" customHeight="1" x14ac:dyDescent="0.15">
      <c r="A207" s="25" t="s">
        <v>325</v>
      </c>
      <c r="B207" s="81" t="s">
        <v>326</v>
      </c>
      <c r="C207" s="22">
        <f>[10]B!$C$2747</f>
        <v>0</v>
      </c>
      <c r="D207" s="22">
        <f>[10]B!$E$2747</f>
        <v>0</v>
      </c>
      <c r="E207" s="129">
        <f>[10]B!$AL$2747</f>
        <v>0</v>
      </c>
      <c r="F207" s="7"/>
      <c r="G207" s="7"/>
      <c r="H207" s="7"/>
      <c r="I207" s="7"/>
      <c r="J207" s="7"/>
      <c r="K207" s="7"/>
      <c r="L207" s="7"/>
    </row>
    <row r="208" spans="1:14" s="3" customFormat="1" ht="15" customHeight="1" x14ac:dyDescent="0.15">
      <c r="A208" s="25" t="s">
        <v>327</v>
      </c>
      <c r="B208" s="81" t="s">
        <v>328</v>
      </c>
      <c r="C208" s="22">
        <f>[10]B!$C$2748</f>
        <v>0</v>
      </c>
      <c r="D208" s="22">
        <f>[10]B!$E$2748</f>
        <v>0</v>
      </c>
      <c r="E208" s="129">
        <f>[10]B!$AL$2748</f>
        <v>0</v>
      </c>
      <c r="F208" s="7"/>
      <c r="G208" s="7"/>
      <c r="H208" s="7"/>
      <c r="I208" s="7"/>
      <c r="J208" s="7"/>
      <c r="K208" s="7"/>
      <c r="L208" s="7"/>
    </row>
    <row r="209" spans="1:12" s="3" customFormat="1" ht="15" customHeight="1" x14ac:dyDescent="0.15">
      <c r="A209" s="25" t="s">
        <v>329</v>
      </c>
      <c r="B209" s="81" t="s">
        <v>330</v>
      </c>
      <c r="C209" s="22">
        <f>[10]B!$C$2749</f>
        <v>0</v>
      </c>
      <c r="D209" s="22">
        <f>[10]B!$E$2749</f>
        <v>0</v>
      </c>
      <c r="E209" s="129">
        <f>[10]B!$AL$2749</f>
        <v>0</v>
      </c>
      <c r="F209" s="7"/>
      <c r="G209" s="7"/>
      <c r="H209" s="7"/>
      <c r="I209" s="7"/>
      <c r="J209" s="7"/>
      <c r="K209" s="7"/>
      <c r="L209" s="7"/>
    </row>
    <row r="210" spans="1:12" s="3" customFormat="1" ht="15" customHeight="1" x14ac:dyDescent="0.15">
      <c r="A210" s="25" t="s">
        <v>331</v>
      </c>
      <c r="B210" s="81" t="s">
        <v>332</v>
      </c>
      <c r="C210" s="22">
        <f>[10]B!$C$2750</f>
        <v>0</v>
      </c>
      <c r="D210" s="22">
        <f>[10]B!$E$2750</f>
        <v>0</v>
      </c>
      <c r="E210" s="129">
        <f>[10]B!$AL$2750</f>
        <v>0</v>
      </c>
      <c r="F210" s="7"/>
      <c r="G210" s="7"/>
      <c r="H210" s="7"/>
      <c r="I210" s="7"/>
      <c r="J210" s="7"/>
      <c r="K210" s="7"/>
      <c r="L210" s="7"/>
    </row>
    <row r="211" spans="1:12" s="3" customFormat="1" ht="15" customHeight="1" x14ac:dyDescent="0.15">
      <c r="A211" s="25" t="s">
        <v>333</v>
      </c>
      <c r="B211" s="81" t="s">
        <v>334</v>
      </c>
      <c r="C211" s="22">
        <f>[10]B!$C$2751</f>
        <v>0</v>
      </c>
      <c r="D211" s="22">
        <f>[10]B!$E$2751</f>
        <v>0</v>
      </c>
      <c r="E211" s="129">
        <f>[10]B!$AL$2751</f>
        <v>0</v>
      </c>
      <c r="F211" s="7"/>
      <c r="G211" s="7"/>
      <c r="H211" s="7"/>
      <c r="I211" s="7"/>
      <c r="J211" s="7"/>
      <c r="K211" s="7"/>
      <c r="L211" s="7"/>
    </row>
    <row r="212" spans="1:12" s="3" customFormat="1" ht="15" customHeight="1" x14ac:dyDescent="0.15">
      <c r="A212" s="25" t="s">
        <v>335</v>
      </c>
      <c r="B212" s="81" t="s">
        <v>336</v>
      </c>
      <c r="C212" s="22">
        <f>[10]B!$C$2752</f>
        <v>0</v>
      </c>
      <c r="D212" s="22">
        <f>[10]B!$E$2752</f>
        <v>0</v>
      </c>
      <c r="E212" s="129">
        <f>[10]B!$AL$2752</f>
        <v>0</v>
      </c>
      <c r="F212" s="7"/>
      <c r="G212" s="7"/>
      <c r="H212" s="7"/>
      <c r="I212" s="7"/>
      <c r="J212" s="7"/>
      <c r="K212" s="7"/>
      <c r="L212" s="7"/>
    </row>
    <row r="213" spans="1:12" s="3" customFormat="1" ht="15" customHeight="1" x14ac:dyDescent="0.15">
      <c r="A213" s="25" t="s">
        <v>337</v>
      </c>
      <c r="B213" s="81" t="s">
        <v>338</v>
      </c>
      <c r="C213" s="22">
        <f>[10]B!$C$2753</f>
        <v>0</v>
      </c>
      <c r="D213" s="22">
        <f>[10]B!$E$2753</f>
        <v>0</v>
      </c>
      <c r="E213" s="129">
        <f>[10]B!$AL$2753</f>
        <v>0</v>
      </c>
      <c r="F213" s="7"/>
      <c r="G213" s="7"/>
      <c r="H213" s="7"/>
      <c r="I213" s="7"/>
      <c r="J213" s="7"/>
      <c r="K213" s="7"/>
      <c r="L213" s="7"/>
    </row>
    <row r="214" spans="1:12" s="3" customFormat="1" ht="15" customHeight="1" x14ac:dyDescent="0.15">
      <c r="A214" s="25" t="s">
        <v>339</v>
      </c>
      <c r="B214" s="81" t="s">
        <v>340</v>
      </c>
      <c r="C214" s="22">
        <f>[10]B!$C$2754</f>
        <v>0</v>
      </c>
      <c r="D214" s="22">
        <f>[10]B!$E$2754</f>
        <v>0</v>
      </c>
      <c r="E214" s="129">
        <f>[10]B!$AL$2754</f>
        <v>0</v>
      </c>
      <c r="F214" s="7"/>
      <c r="G214" s="7"/>
      <c r="H214" s="7"/>
      <c r="I214" s="7"/>
      <c r="J214" s="7"/>
      <c r="K214" s="7"/>
      <c r="L214" s="7"/>
    </row>
    <row r="215" spans="1:12" s="3" customFormat="1" ht="15" customHeight="1" x14ac:dyDescent="0.15">
      <c r="A215" s="25" t="s">
        <v>341</v>
      </c>
      <c r="B215" s="81" t="s">
        <v>342</v>
      </c>
      <c r="C215" s="22">
        <f>[10]B!$C$2755</f>
        <v>0</v>
      </c>
      <c r="D215" s="22">
        <f>[10]B!$E$2755</f>
        <v>0</v>
      </c>
      <c r="E215" s="129">
        <f>[10]B!$AL$2755</f>
        <v>0</v>
      </c>
      <c r="F215" s="7"/>
      <c r="G215" s="7"/>
      <c r="H215" s="7"/>
      <c r="I215" s="7"/>
      <c r="J215" s="7"/>
      <c r="K215" s="7"/>
      <c r="L215" s="7"/>
    </row>
    <row r="216" spans="1:12" s="3" customFormat="1" ht="15" customHeight="1" x14ac:dyDescent="0.15">
      <c r="A216" s="25" t="s">
        <v>343</v>
      </c>
      <c r="B216" s="81" t="s">
        <v>344</v>
      </c>
      <c r="C216" s="22">
        <f>[10]B!$C$2756</f>
        <v>0</v>
      </c>
      <c r="D216" s="22">
        <f>[10]B!$E$2756</f>
        <v>0</v>
      </c>
      <c r="E216" s="129">
        <f>[10]B!$AL$2756</f>
        <v>0</v>
      </c>
      <c r="F216" s="7"/>
      <c r="G216" s="7"/>
      <c r="H216" s="7"/>
      <c r="I216" s="7"/>
      <c r="J216" s="7"/>
      <c r="K216" s="7"/>
      <c r="L216" s="7"/>
    </row>
    <row r="217" spans="1:12" s="3" customFormat="1" ht="15" customHeight="1" x14ac:dyDescent="0.15">
      <c r="A217" s="25" t="s">
        <v>345</v>
      </c>
      <c r="B217" s="81" t="s">
        <v>346</v>
      </c>
      <c r="C217" s="22">
        <f>[10]B!$C$2757</f>
        <v>0</v>
      </c>
      <c r="D217" s="22">
        <f>[10]B!$E$2757</f>
        <v>0</v>
      </c>
      <c r="E217" s="129">
        <f>[10]B!$AL$2757</f>
        <v>0</v>
      </c>
      <c r="F217" s="7"/>
      <c r="G217" s="7"/>
      <c r="H217" s="7"/>
      <c r="I217" s="7"/>
      <c r="J217" s="7"/>
      <c r="K217" s="7"/>
      <c r="L217" s="7"/>
    </row>
    <row r="218" spans="1:12" s="3" customFormat="1" ht="15" customHeight="1" x14ac:dyDescent="0.15">
      <c r="A218" s="38" t="s">
        <v>347</v>
      </c>
      <c r="B218" s="108" t="s">
        <v>348</v>
      </c>
      <c r="C218" s="151">
        <f>[10]B!$C$2758</f>
        <v>0</v>
      </c>
      <c r="D218" s="151">
        <f>[10]B!$E$2758</f>
        <v>0</v>
      </c>
      <c r="E218" s="129">
        <f>[10]B!$AL$2758</f>
        <v>0</v>
      </c>
      <c r="F218" s="7"/>
      <c r="G218" s="7"/>
      <c r="H218" s="7"/>
      <c r="I218" s="7"/>
      <c r="J218" s="7"/>
      <c r="K218" s="7"/>
      <c r="L218" s="7"/>
    </row>
    <row r="219" spans="1:12" s="3" customFormat="1" ht="15" customHeight="1" x14ac:dyDescent="0.15">
      <c r="A219" s="871" t="s">
        <v>349</v>
      </c>
      <c r="B219" s="872"/>
      <c r="C219" s="172">
        <f>SUM(C220:C237)</f>
        <v>0</v>
      </c>
      <c r="D219" s="172">
        <f>SUM(D220:D237)</f>
        <v>0</v>
      </c>
      <c r="E219" s="164">
        <f>SUM(E220:E237)</f>
        <v>0</v>
      </c>
      <c r="F219" s="7"/>
      <c r="G219" s="7"/>
      <c r="H219" s="7"/>
      <c r="I219" s="7"/>
      <c r="J219" s="7"/>
      <c r="K219" s="7"/>
      <c r="L219" s="7"/>
    </row>
    <row r="220" spans="1:12" s="3" customFormat="1" ht="15" customHeight="1" x14ac:dyDescent="0.15">
      <c r="A220" s="20" t="s">
        <v>350</v>
      </c>
      <c r="B220" s="78" t="s">
        <v>322</v>
      </c>
      <c r="C220" s="150">
        <f>[10]B!$C$2759</f>
        <v>0</v>
      </c>
      <c r="D220" s="150">
        <f>[10]B!$E$2759</f>
        <v>0</v>
      </c>
      <c r="E220" s="129">
        <f>[10]B!$AL$2759</f>
        <v>0</v>
      </c>
      <c r="F220" s="7"/>
      <c r="G220" s="7"/>
      <c r="H220" s="7"/>
      <c r="I220" s="7"/>
      <c r="J220" s="7"/>
      <c r="K220" s="7"/>
      <c r="L220" s="7"/>
    </row>
    <row r="221" spans="1:12" s="3" customFormat="1" ht="15" customHeight="1" x14ac:dyDescent="0.15">
      <c r="A221" s="25" t="s">
        <v>351</v>
      </c>
      <c r="B221" s="81" t="s">
        <v>352</v>
      </c>
      <c r="C221" s="22">
        <f>[10]B!$C$2760</f>
        <v>0</v>
      </c>
      <c r="D221" s="22">
        <f>[10]B!$E$2760</f>
        <v>0</v>
      </c>
      <c r="E221" s="129">
        <f>[10]B!$AL$2760</f>
        <v>0</v>
      </c>
      <c r="F221" s="7"/>
      <c r="G221" s="7"/>
      <c r="H221" s="7"/>
      <c r="I221" s="7"/>
      <c r="J221" s="7"/>
      <c r="K221" s="7"/>
      <c r="L221" s="7"/>
    </row>
    <row r="222" spans="1:12" s="3" customFormat="1" ht="15" customHeight="1" x14ac:dyDescent="0.15">
      <c r="A222" s="25" t="s">
        <v>353</v>
      </c>
      <c r="B222" s="81" t="s">
        <v>354</v>
      </c>
      <c r="C222" s="22">
        <f>[10]B!$C$2761</f>
        <v>0</v>
      </c>
      <c r="D222" s="22">
        <f>[10]B!$E$2761</f>
        <v>0</v>
      </c>
      <c r="E222" s="129">
        <f>[10]B!$AL$2761</f>
        <v>0</v>
      </c>
      <c r="F222" s="7"/>
      <c r="G222" s="7"/>
      <c r="H222" s="7"/>
      <c r="I222" s="7"/>
      <c r="J222" s="7"/>
      <c r="K222" s="7"/>
      <c r="L222" s="7"/>
    </row>
    <row r="223" spans="1:12" s="3" customFormat="1" ht="15" customHeight="1" x14ac:dyDescent="0.15">
      <c r="A223" s="25" t="s">
        <v>355</v>
      </c>
      <c r="B223" s="81" t="s">
        <v>356</v>
      </c>
      <c r="C223" s="22">
        <f>[10]B!$C$2762</f>
        <v>0</v>
      </c>
      <c r="D223" s="22">
        <f>[10]B!$E$2762</f>
        <v>0</v>
      </c>
      <c r="E223" s="129">
        <f>[10]B!$AL$2762</f>
        <v>0</v>
      </c>
      <c r="F223" s="7"/>
      <c r="G223" s="7"/>
      <c r="H223" s="7"/>
      <c r="I223" s="7"/>
      <c r="J223" s="7"/>
      <c r="K223" s="7"/>
      <c r="L223" s="7"/>
    </row>
    <row r="224" spans="1:12" s="3" customFormat="1" ht="15" customHeight="1" x14ac:dyDescent="0.15">
      <c r="A224" s="25" t="s">
        <v>357</v>
      </c>
      <c r="B224" s="81" t="s">
        <v>358</v>
      </c>
      <c r="C224" s="22">
        <f>[10]B!$C$2763</f>
        <v>0</v>
      </c>
      <c r="D224" s="22">
        <f>[10]B!$E$2763</f>
        <v>0</v>
      </c>
      <c r="E224" s="129">
        <f>[10]B!$AL$2763</f>
        <v>0</v>
      </c>
      <c r="F224" s="7"/>
      <c r="G224" s="7"/>
      <c r="H224" s="7"/>
      <c r="I224" s="7"/>
      <c r="J224" s="7"/>
      <c r="K224" s="7"/>
      <c r="L224" s="7"/>
    </row>
    <row r="225" spans="1:12" s="3" customFormat="1" ht="15" customHeight="1" x14ac:dyDescent="0.15">
      <c r="A225" s="25" t="s">
        <v>359</v>
      </c>
      <c r="B225" s="81" t="s">
        <v>360</v>
      </c>
      <c r="C225" s="22">
        <f>[10]B!$C$2764</f>
        <v>0</v>
      </c>
      <c r="D225" s="22">
        <f>[10]B!$E$2764</f>
        <v>0</v>
      </c>
      <c r="E225" s="129">
        <f>[10]B!$AL$2764</f>
        <v>0</v>
      </c>
      <c r="F225" s="7"/>
      <c r="G225" s="7"/>
      <c r="H225" s="7"/>
      <c r="I225" s="7"/>
      <c r="J225" s="7"/>
      <c r="K225" s="7"/>
      <c r="L225" s="7"/>
    </row>
    <row r="226" spans="1:12" s="3" customFormat="1" ht="15" customHeight="1" x14ac:dyDescent="0.15">
      <c r="A226" s="25" t="s">
        <v>361</v>
      </c>
      <c r="B226" s="81" t="s">
        <v>362</v>
      </c>
      <c r="C226" s="22">
        <f>[10]B!$C$2765</f>
        <v>0</v>
      </c>
      <c r="D226" s="22">
        <f>[10]B!$E$2765</f>
        <v>0</v>
      </c>
      <c r="E226" s="129">
        <f>[10]B!$AL$2765</f>
        <v>0</v>
      </c>
      <c r="F226" s="7"/>
      <c r="G226" s="7"/>
      <c r="H226" s="7"/>
      <c r="I226" s="7"/>
      <c r="J226" s="7"/>
      <c r="K226" s="7"/>
      <c r="L226" s="7"/>
    </row>
    <row r="227" spans="1:12" s="3" customFormat="1" ht="15" customHeight="1" x14ac:dyDescent="0.15">
      <c r="A227" s="25" t="s">
        <v>363</v>
      </c>
      <c r="B227" s="81" t="s">
        <v>364</v>
      </c>
      <c r="C227" s="22">
        <f>[10]B!$C$2766</f>
        <v>0</v>
      </c>
      <c r="D227" s="22">
        <f>[10]B!$E$2766</f>
        <v>0</v>
      </c>
      <c r="E227" s="129">
        <f>[10]B!$AL$2766</f>
        <v>0</v>
      </c>
      <c r="F227" s="7"/>
      <c r="G227" s="7"/>
      <c r="H227" s="7"/>
      <c r="I227" s="7"/>
      <c r="J227" s="7"/>
      <c r="K227" s="7"/>
      <c r="L227" s="7"/>
    </row>
    <row r="228" spans="1:12" s="3" customFormat="1" ht="15" customHeight="1" x14ac:dyDescent="0.15">
      <c r="A228" s="25" t="s">
        <v>365</v>
      </c>
      <c r="B228" s="81" t="s">
        <v>366</v>
      </c>
      <c r="C228" s="22">
        <f>[10]B!$C$2767</f>
        <v>0</v>
      </c>
      <c r="D228" s="22">
        <f>[10]B!$E$2767</f>
        <v>0</v>
      </c>
      <c r="E228" s="129">
        <f>[10]B!$AL$2767</f>
        <v>0</v>
      </c>
      <c r="F228" s="7"/>
      <c r="G228" s="7"/>
      <c r="H228" s="7"/>
      <c r="I228" s="7"/>
      <c r="J228" s="7"/>
      <c r="K228" s="7"/>
      <c r="L228" s="7"/>
    </row>
    <row r="229" spans="1:12" s="3" customFormat="1" ht="15" customHeight="1" x14ac:dyDescent="0.15">
      <c r="A229" s="25" t="s">
        <v>367</v>
      </c>
      <c r="B229" s="81" t="s">
        <v>368</v>
      </c>
      <c r="C229" s="22">
        <f>[10]B!$C$2768</f>
        <v>0</v>
      </c>
      <c r="D229" s="22">
        <f>[10]B!$E$2768</f>
        <v>0</v>
      </c>
      <c r="E229" s="129">
        <f>[10]B!$AL$2768</f>
        <v>0</v>
      </c>
      <c r="F229" s="7"/>
      <c r="G229" s="7"/>
      <c r="H229" s="7"/>
      <c r="I229" s="7"/>
      <c r="J229" s="7"/>
      <c r="K229" s="7"/>
      <c r="L229" s="7"/>
    </row>
    <row r="230" spans="1:12" s="3" customFormat="1" ht="15" customHeight="1" x14ac:dyDescent="0.15">
      <c r="A230" s="25" t="s">
        <v>369</v>
      </c>
      <c r="B230" s="81" t="s">
        <v>370</v>
      </c>
      <c r="C230" s="22">
        <f>[10]B!$C$2769</f>
        <v>0</v>
      </c>
      <c r="D230" s="22">
        <f>[10]B!$E$2769</f>
        <v>0</v>
      </c>
      <c r="E230" s="129">
        <f>[10]B!$AL$2769</f>
        <v>0</v>
      </c>
      <c r="F230" s="7"/>
      <c r="G230" s="7"/>
      <c r="H230" s="7"/>
      <c r="I230" s="7"/>
      <c r="J230" s="7"/>
      <c r="K230" s="7"/>
      <c r="L230" s="7"/>
    </row>
    <row r="231" spans="1:12" s="3" customFormat="1" ht="15" customHeight="1" x14ac:dyDescent="0.15">
      <c r="A231" s="25" t="s">
        <v>371</v>
      </c>
      <c r="B231" s="81" t="s">
        <v>372</v>
      </c>
      <c r="C231" s="22">
        <f>[10]B!$C$2770</f>
        <v>0</v>
      </c>
      <c r="D231" s="22">
        <f>[10]B!$E$2770</f>
        <v>0</v>
      </c>
      <c r="E231" s="129">
        <f>[10]B!$AL$2770</f>
        <v>0</v>
      </c>
      <c r="F231" s="7"/>
      <c r="G231" s="7"/>
      <c r="H231" s="7"/>
      <c r="I231" s="7"/>
      <c r="J231" s="7"/>
      <c r="K231" s="7"/>
      <c r="L231" s="7"/>
    </row>
    <row r="232" spans="1:12" s="3" customFormat="1" ht="15" customHeight="1" x14ac:dyDescent="0.15">
      <c r="A232" s="25" t="s">
        <v>373</v>
      </c>
      <c r="B232" s="81" t="s">
        <v>374</v>
      </c>
      <c r="C232" s="22">
        <f>[10]B!$C$2771</f>
        <v>0</v>
      </c>
      <c r="D232" s="22">
        <f>[10]B!$E$2771</f>
        <v>0</v>
      </c>
      <c r="E232" s="129">
        <f>[10]B!$AL$2771</f>
        <v>0</v>
      </c>
      <c r="F232" s="7"/>
      <c r="G232" s="7"/>
      <c r="H232" s="7"/>
      <c r="I232" s="7"/>
      <c r="J232" s="7"/>
      <c r="K232" s="7"/>
      <c r="L232" s="7"/>
    </row>
    <row r="233" spans="1:12" s="3" customFormat="1" ht="15" customHeight="1" x14ac:dyDescent="0.15">
      <c r="A233" s="25" t="s">
        <v>375</v>
      </c>
      <c r="B233" s="81" t="s">
        <v>376</v>
      </c>
      <c r="C233" s="22">
        <f>[10]B!$C$2772</f>
        <v>0</v>
      </c>
      <c r="D233" s="22">
        <f>[10]B!$E$2772</f>
        <v>0</v>
      </c>
      <c r="E233" s="129">
        <f>[10]B!$AL$2772</f>
        <v>0</v>
      </c>
      <c r="F233" s="7"/>
      <c r="G233" s="7"/>
      <c r="H233" s="7"/>
      <c r="I233" s="7"/>
      <c r="J233" s="7"/>
      <c r="K233" s="7"/>
      <c r="L233" s="7"/>
    </row>
    <row r="234" spans="1:12" s="3" customFormat="1" ht="15" customHeight="1" x14ac:dyDescent="0.15">
      <c r="A234" s="25" t="s">
        <v>377</v>
      </c>
      <c r="B234" s="81" t="s">
        <v>378</v>
      </c>
      <c r="C234" s="22">
        <f>[10]B!$C$2773</f>
        <v>0</v>
      </c>
      <c r="D234" s="22">
        <f>[10]B!$E$2773</f>
        <v>0</v>
      </c>
      <c r="E234" s="129">
        <f>[10]B!$AL$2773</f>
        <v>0</v>
      </c>
      <c r="F234" s="7"/>
      <c r="G234" s="7"/>
      <c r="H234" s="7"/>
      <c r="I234" s="7"/>
      <c r="J234" s="7"/>
      <c r="K234" s="7"/>
      <c r="L234" s="7"/>
    </row>
    <row r="235" spans="1:12" s="3" customFormat="1" ht="15" customHeight="1" x14ac:dyDescent="0.15">
      <c r="A235" s="25" t="s">
        <v>379</v>
      </c>
      <c r="B235" s="81" t="s">
        <v>380</v>
      </c>
      <c r="C235" s="22">
        <f>[10]B!$C$2774</f>
        <v>0</v>
      </c>
      <c r="D235" s="22">
        <f>[10]B!$E$2774</f>
        <v>0</v>
      </c>
      <c r="E235" s="129">
        <f>[10]B!$AL$2774</f>
        <v>0</v>
      </c>
      <c r="F235" s="7"/>
      <c r="G235" s="7"/>
      <c r="H235" s="7"/>
      <c r="I235" s="7"/>
      <c r="J235" s="7"/>
      <c r="K235" s="7"/>
      <c r="L235" s="7"/>
    </row>
    <row r="236" spans="1:12" s="3" customFormat="1" ht="15" customHeight="1" x14ac:dyDescent="0.15">
      <c r="A236" s="25" t="s">
        <v>381</v>
      </c>
      <c r="B236" s="81" t="s">
        <v>382</v>
      </c>
      <c r="C236" s="22">
        <f>[10]B!$C$2775</f>
        <v>0</v>
      </c>
      <c r="D236" s="22">
        <f>[10]B!$E$2775</f>
        <v>0</v>
      </c>
      <c r="E236" s="129">
        <f>[10]B!$AL$2775</f>
        <v>0</v>
      </c>
      <c r="F236" s="7"/>
      <c r="G236" s="7"/>
      <c r="H236" s="7"/>
      <c r="I236" s="7"/>
      <c r="J236" s="7"/>
      <c r="K236" s="7"/>
      <c r="L236" s="7"/>
    </row>
    <row r="237" spans="1:12" s="3" customFormat="1" ht="15" customHeight="1" x14ac:dyDescent="0.15">
      <c r="A237" s="38" t="s">
        <v>383</v>
      </c>
      <c r="B237" s="108" t="s">
        <v>384</v>
      </c>
      <c r="C237" s="151">
        <f>[10]B!$C$2776</f>
        <v>0</v>
      </c>
      <c r="D237" s="151">
        <f>[10]B!$E$2776</f>
        <v>0</v>
      </c>
      <c r="E237" s="129">
        <f>[10]B!$AL$2776</f>
        <v>0</v>
      </c>
      <c r="F237" s="7"/>
      <c r="G237" s="7"/>
      <c r="H237" s="7"/>
      <c r="I237" s="7"/>
      <c r="J237" s="7"/>
      <c r="K237" s="7"/>
      <c r="L237" s="7"/>
    </row>
    <row r="238" spans="1:12" s="3" customFormat="1" ht="15" customHeight="1" x14ac:dyDescent="0.15">
      <c r="A238" s="122"/>
      <c r="B238" s="40" t="s">
        <v>385</v>
      </c>
      <c r="C238" s="172">
        <f>SUM(C239:C244)</f>
        <v>118</v>
      </c>
      <c r="D238" s="172">
        <f>SUM(D239:D244)</f>
        <v>118</v>
      </c>
      <c r="E238" s="164">
        <f>SUM(E239:E244)</f>
        <v>4668080</v>
      </c>
      <c r="F238" s="7"/>
      <c r="G238" s="7"/>
      <c r="H238" s="7"/>
      <c r="I238" s="7"/>
      <c r="J238" s="7"/>
      <c r="K238" s="7"/>
      <c r="L238" s="7"/>
    </row>
    <row r="239" spans="1:12" s="3" customFormat="1" ht="15" customHeight="1" x14ac:dyDescent="0.15">
      <c r="A239" s="20" t="s">
        <v>386</v>
      </c>
      <c r="B239" s="78" t="s">
        <v>387</v>
      </c>
      <c r="C239" s="150">
        <f>[10]B!$C$2777</f>
        <v>0</v>
      </c>
      <c r="D239" s="150">
        <f>[10]B!$E$2777</f>
        <v>0</v>
      </c>
      <c r="E239" s="129">
        <f>[10]B!$AL$2777</f>
        <v>0</v>
      </c>
      <c r="F239" s="7"/>
      <c r="G239" s="7"/>
      <c r="H239" s="7"/>
      <c r="I239" s="7"/>
      <c r="J239" s="7"/>
      <c r="K239" s="7"/>
      <c r="L239" s="7"/>
    </row>
    <row r="240" spans="1:12" s="3" customFormat="1" ht="15" customHeight="1" x14ac:dyDescent="0.15">
      <c r="A240" s="25" t="s">
        <v>388</v>
      </c>
      <c r="B240" s="81" t="s">
        <v>389</v>
      </c>
      <c r="C240" s="22">
        <f>[10]B!$C$2778</f>
        <v>0</v>
      </c>
      <c r="D240" s="22">
        <f>[10]B!$E$2778</f>
        <v>0</v>
      </c>
      <c r="E240" s="129">
        <f>[10]B!$AL$2778</f>
        <v>0</v>
      </c>
      <c r="F240" s="7"/>
      <c r="G240" s="7"/>
      <c r="H240" s="7"/>
      <c r="I240" s="7"/>
      <c r="J240" s="7"/>
      <c r="K240" s="7"/>
      <c r="L240" s="7"/>
    </row>
    <row r="241" spans="1:12" s="3" customFormat="1" ht="15" customHeight="1" x14ac:dyDescent="0.15">
      <c r="A241" s="25" t="s">
        <v>390</v>
      </c>
      <c r="B241" s="81" t="s">
        <v>391</v>
      </c>
      <c r="C241" s="22">
        <f>[10]B!$C$2779</f>
        <v>0</v>
      </c>
      <c r="D241" s="22">
        <f>[10]B!$E$2779</f>
        <v>0</v>
      </c>
      <c r="E241" s="129">
        <f>[10]B!$AL$2779</f>
        <v>0</v>
      </c>
      <c r="F241" s="7"/>
      <c r="G241" s="7"/>
      <c r="H241" s="7"/>
      <c r="I241" s="7"/>
      <c r="J241" s="7"/>
      <c r="K241" s="7"/>
      <c r="L241" s="7"/>
    </row>
    <row r="242" spans="1:12" s="3" customFormat="1" ht="15" customHeight="1" x14ac:dyDescent="0.15">
      <c r="A242" s="25" t="s">
        <v>392</v>
      </c>
      <c r="B242" s="81" t="s">
        <v>393</v>
      </c>
      <c r="C242" s="22">
        <f>[10]B!$C$2780</f>
        <v>0</v>
      </c>
      <c r="D242" s="22">
        <f>[10]B!$E$2780</f>
        <v>0</v>
      </c>
      <c r="E242" s="129">
        <f>[10]B!$AL$2780</f>
        <v>0</v>
      </c>
      <c r="F242" s="7"/>
      <c r="G242" s="7"/>
      <c r="H242" s="7"/>
      <c r="I242" s="7"/>
      <c r="J242" s="7"/>
      <c r="K242" s="7"/>
      <c r="L242" s="7"/>
    </row>
    <row r="243" spans="1:12" s="3" customFormat="1" ht="15" customHeight="1" x14ac:dyDescent="0.15">
      <c r="A243" s="25" t="s">
        <v>394</v>
      </c>
      <c r="B243" s="81" t="s">
        <v>395</v>
      </c>
      <c r="C243" s="22">
        <f>[10]B!$C$2781</f>
        <v>0</v>
      </c>
      <c r="D243" s="22">
        <f>[10]B!$E$2781</f>
        <v>0</v>
      </c>
      <c r="E243" s="129">
        <f>[10]B!$AL$2781</f>
        <v>0</v>
      </c>
      <c r="F243" s="7"/>
      <c r="G243" s="7"/>
      <c r="H243" s="7"/>
      <c r="I243" s="7"/>
      <c r="J243" s="7"/>
      <c r="K243" s="7"/>
      <c r="L243" s="7"/>
    </row>
    <row r="244" spans="1:12" s="3" customFormat="1" ht="15" customHeight="1" x14ac:dyDescent="0.15">
      <c r="A244" s="38" t="s">
        <v>396</v>
      </c>
      <c r="B244" s="108" t="s">
        <v>397</v>
      </c>
      <c r="C244" s="65">
        <f>[10]B!$C$2782</f>
        <v>118</v>
      </c>
      <c r="D244" s="65">
        <f>[10]B!$E$2782</f>
        <v>118</v>
      </c>
      <c r="E244" s="129">
        <f>[10]B!$AL$2782</f>
        <v>4668080</v>
      </c>
      <c r="F244" s="7"/>
      <c r="G244" s="7"/>
      <c r="H244" s="7"/>
      <c r="I244" s="7"/>
      <c r="J244" s="7"/>
      <c r="K244" s="7"/>
      <c r="L244" s="7"/>
    </row>
    <row r="245" spans="1:12" s="3" customFormat="1" ht="15" customHeight="1" x14ac:dyDescent="0.15">
      <c r="A245" s="122"/>
      <c r="B245" s="109" t="s">
        <v>398</v>
      </c>
      <c r="C245" s="172">
        <f>SUM(C246:C252)</f>
        <v>0</v>
      </c>
      <c r="D245" s="172"/>
      <c r="E245" s="164"/>
      <c r="F245" s="7"/>
      <c r="G245" s="7"/>
      <c r="H245" s="7"/>
      <c r="I245" s="7"/>
      <c r="J245" s="7"/>
      <c r="K245" s="7"/>
      <c r="L245" s="7"/>
    </row>
    <row r="246" spans="1:12" s="3" customFormat="1" ht="15" customHeight="1" x14ac:dyDescent="0.15">
      <c r="A246" s="20"/>
      <c r="B246" s="176" t="s">
        <v>399</v>
      </c>
      <c r="C246" s="134">
        <f>[10]B!$C$2785</f>
        <v>0</v>
      </c>
      <c r="D246" s="177"/>
      <c r="E246" s="178"/>
      <c r="F246" s="7"/>
      <c r="G246" s="7"/>
      <c r="H246" s="7"/>
      <c r="I246" s="7"/>
      <c r="J246" s="7"/>
      <c r="K246" s="7"/>
      <c r="L246" s="7"/>
    </row>
    <row r="247" spans="1:12" s="3" customFormat="1" ht="15" customHeight="1" x14ac:dyDescent="0.15">
      <c r="A247" s="25"/>
      <c r="B247" s="179" t="s">
        <v>400</v>
      </c>
      <c r="C247" s="135">
        <f>[10]B!$C$2786</f>
        <v>0</v>
      </c>
      <c r="D247" s="141"/>
      <c r="E247" s="142"/>
      <c r="F247" s="7"/>
      <c r="G247" s="7"/>
      <c r="H247" s="7"/>
      <c r="I247" s="7"/>
      <c r="J247" s="7"/>
      <c r="K247" s="7"/>
      <c r="L247" s="7"/>
    </row>
    <row r="248" spans="1:12" s="3" customFormat="1" ht="15" customHeight="1" x14ac:dyDescent="0.15">
      <c r="A248" s="25"/>
      <c r="B248" s="179" t="s">
        <v>401</v>
      </c>
      <c r="C248" s="135">
        <f>[10]B!$C$2787</f>
        <v>0</v>
      </c>
      <c r="D248" s="141"/>
      <c r="E248" s="142"/>
      <c r="F248" s="7"/>
      <c r="G248" s="7"/>
      <c r="H248" s="7"/>
      <c r="I248" s="7"/>
      <c r="J248" s="7"/>
      <c r="K248" s="7"/>
      <c r="L248" s="7"/>
    </row>
    <row r="249" spans="1:12" s="3" customFormat="1" ht="15" customHeight="1" x14ac:dyDescent="0.15">
      <c r="A249" s="25"/>
      <c r="B249" s="179" t="s">
        <v>402</v>
      </c>
      <c r="C249" s="135">
        <f>[10]B!$C$2788</f>
        <v>0</v>
      </c>
      <c r="D249" s="141"/>
      <c r="E249" s="142"/>
      <c r="F249" s="7"/>
      <c r="G249" s="7"/>
      <c r="H249" s="7"/>
      <c r="I249" s="7"/>
      <c r="J249" s="7"/>
      <c r="K249" s="7"/>
      <c r="L249" s="7"/>
    </row>
    <row r="250" spans="1:12" s="3" customFormat="1" ht="15" customHeight="1" x14ac:dyDescent="0.15">
      <c r="A250" s="25"/>
      <c r="B250" s="179" t="s">
        <v>403</v>
      </c>
      <c r="C250" s="135">
        <f>[10]B!$C$2789</f>
        <v>0</v>
      </c>
      <c r="D250" s="141"/>
      <c r="E250" s="142"/>
      <c r="F250" s="7"/>
      <c r="G250" s="7"/>
      <c r="H250" s="7"/>
      <c r="I250" s="7"/>
      <c r="J250" s="7"/>
      <c r="K250" s="7"/>
      <c r="L250" s="7"/>
    </row>
    <row r="251" spans="1:12" s="3" customFormat="1" ht="15" customHeight="1" x14ac:dyDescent="0.15">
      <c r="A251" s="25"/>
      <c r="B251" s="179" t="s">
        <v>404</v>
      </c>
      <c r="C251" s="135">
        <f>[10]B!$C$2790</f>
        <v>0</v>
      </c>
      <c r="D251" s="141"/>
      <c r="E251" s="142"/>
      <c r="F251" s="7"/>
      <c r="G251" s="7"/>
      <c r="H251" s="7"/>
      <c r="I251" s="7"/>
      <c r="J251" s="7"/>
      <c r="K251" s="7"/>
      <c r="L251" s="7"/>
    </row>
    <row r="252" spans="1:12" s="3" customFormat="1" ht="15" customHeight="1" x14ac:dyDescent="0.15">
      <c r="A252" s="38"/>
      <c r="B252" s="180" t="s">
        <v>405</v>
      </c>
      <c r="C252" s="136">
        <f>[10]B!$C$2791</f>
        <v>0</v>
      </c>
      <c r="D252" s="181"/>
      <c r="E252" s="182"/>
      <c r="F252" s="7"/>
      <c r="G252" s="7"/>
      <c r="H252" s="7"/>
      <c r="I252" s="7"/>
      <c r="J252" s="7"/>
      <c r="K252" s="7"/>
      <c r="L252" s="7"/>
    </row>
    <row r="253" spans="1:12" s="3" customFormat="1" ht="15" customHeight="1" x14ac:dyDescent="0.15">
      <c r="A253" s="122"/>
      <c r="B253" s="183" t="s">
        <v>406</v>
      </c>
      <c r="C253" s="139">
        <f>+C254</f>
        <v>0</v>
      </c>
      <c r="D253" s="542"/>
      <c r="E253" s="543"/>
      <c r="F253" s="7"/>
      <c r="G253" s="7"/>
      <c r="H253" s="7"/>
      <c r="I253" s="7"/>
      <c r="J253" s="7"/>
      <c r="K253" s="7"/>
      <c r="L253" s="7"/>
    </row>
    <row r="254" spans="1:12" s="3" customFormat="1" ht="15" customHeight="1" x14ac:dyDescent="0.15">
      <c r="A254" s="122"/>
      <c r="B254" s="185" t="s">
        <v>407</v>
      </c>
      <c r="C254" s="139">
        <f>[10]B!$C$2812</f>
        <v>0</v>
      </c>
      <c r="D254" s="544"/>
      <c r="E254" s="545"/>
      <c r="F254" s="7"/>
      <c r="G254" s="7"/>
      <c r="H254" s="7"/>
      <c r="I254" s="7"/>
      <c r="J254" s="7"/>
      <c r="K254" s="7"/>
      <c r="L254" s="7"/>
    </row>
    <row r="255" spans="1:12" s="3" customFormat="1" ht="15" customHeight="1" x14ac:dyDescent="0.15">
      <c r="A255" s="122"/>
      <c r="B255" s="186" t="s">
        <v>104</v>
      </c>
      <c r="C255" s="187">
        <f>SUM(C204+C219+C238+C245+C253)</f>
        <v>118</v>
      </c>
      <c r="D255" s="187">
        <f>SUM(D204+D219+D238)</f>
        <v>118</v>
      </c>
      <c r="E255" s="164">
        <f>SUM(E204+E219+E238)</f>
        <v>4668080</v>
      </c>
      <c r="F255" s="7"/>
      <c r="G255" s="7"/>
      <c r="H255" s="7"/>
      <c r="I255" s="7"/>
      <c r="J255" s="7"/>
      <c r="K255" s="7"/>
      <c r="L255" s="7"/>
    </row>
    <row r="256" spans="1:12" s="3" customFormat="1" ht="24.95" customHeight="1" x14ac:dyDescent="0.15">
      <c r="A256" s="165" t="s">
        <v>408</v>
      </c>
      <c r="B256" s="166"/>
      <c r="C256" s="167"/>
      <c r="D256" s="167"/>
      <c r="E256" s="168"/>
      <c r="F256" s="7"/>
      <c r="G256" s="7"/>
      <c r="H256" s="7"/>
      <c r="I256" s="7"/>
      <c r="J256" s="7"/>
      <c r="K256" s="7"/>
      <c r="L256" s="7"/>
    </row>
    <row r="257" spans="1:22" s="3" customFormat="1" ht="30" customHeight="1" x14ac:dyDescent="0.15">
      <c r="A257" s="13" t="s">
        <v>5</v>
      </c>
      <c r="B257" s="548" t="s">
        <v>409</v>
      </c>
      <c r="C257" s="73" t="s">
        <v>7</v>
      </c>
      <c r="D257" s="159" t="s">
        <v>8</v>
      </c>
      <c r="E257" s="73" t="s">
        <v>9</v>
      </c>
      <c r="F257" s="7"/>
      <c r="G257" s="7"/>
      <c r="H257" s="7"/>
      <c r="I257" s="7"/>
      <c r="J257" s="7"/>
      <c r="K257" s="7"/>
      <c r="L257" s="7"/>
    </row>
    <row r="258" spans="1:22" s="3" customFormat="1" ht="15" customHeight="1" x14ac:dyDescent="0.15">
      <c r="A258" s="20" t="s">
        <v>410</v>
      </c>
      <c r="B258" s="176" t="s">
        <v>411</v>
      </c>
      <c r="C258" s="188">
        <f>[10]B!$C$2814</f>
        <v>7</v>
      </c>
      <c r="D258" s="188">
        <f>[10]B!$E$2814</f>
        <v>7</v>
      </c>
      <c r="E258" s="56">
        <f>[10]B!$AL$2814</f>
        <v>54530</v>
      </c>
      <c r="F258" s="7"/>
      <c r="G258" s="7"/>
      <c r="H258" s="7"/>
      <c r="I258" s="7"/>
      <c r="J258" s="7"/>
      <c r="K258" s="7"/>
      <c r="L258" s="7"/>
    </row>
    <row r="259" spans="1:22" s="3" customFormat="1" ht="15" customHeight="1" x14ac:dyDescent="0.15">
      <c r="A259" s="25" t="s">
        <v>412</v>
      </c>
      <c r="B259" s="179" t="s">
        <v>413</v>
      </c>
      <c r="C259" s="189">
        <f>[10]B!$C$2815</f>
        <v>0</v>
      </c>
      <c r="D259" s="189">
        <f>[10]B!$E$2815</f>
        <v>0</v>
      </c>
      <c r="E259" s="58">
        <f>[10]B!$AL$2815</f>
        <v>0</v>
      </c>
      <c r="F259" s="7"/>
      <c r="G259" s="7"/>
      <c r="H259" s="7"/>
      <c r="I259" s="7"/>
      <c r="J259" s="7"/>
      <c r="K259" s="7"/>
      <c r="L259" s="7"/>
    </row>
    <row r="260" spans="1:22" s="3" customFormat="1" ht="15" customHeight="1" x14ac:dyDescent="0.15">
      <c r="A260" s="25" t="s">
        <v>414</v>
      </c>
      <c r="B260" s="179" t="s">
        <v>415</v>
      </c>
      <c r="C260" s="189">
        <f>[10]B!$C$2816</f>
        <v>0</v>
      </c>
      <c r="D260" s="189">
        <f>[10]B!$E$2816</f>
        <v>0</v>
      </c>
      <c r="E260" s="58">
        <f>[10]B!$AL$2816</f>
        <v>0</v>
      </c>
      <c r="F260" s="7"/>
      <c r="G260" s="7"/>
      <c r="H260" s="7"/>
      <c r="I260" s="7"/>
      <c r="J260" s="7"/>
      <c r="K260" s="7"/>
      <c r="L260" s="7"/>
    </row>
    <row r="261" spans="1:22" s="3" customFormat="1" ht="15" customHeight="1" x14ac:dyDescent="0.15">
      <c r="A261" s="25" t="s">
        <v>416</v>
      </c>
      <c r="B261" s="179" t="s">
        <v>417</v>
      </c>
      <c r="C261" s="189">
        <f>[10]B!$C$2817</f>
        <v>0</v>
      </c>
      <c r="D261" s="189">
        <f>[10]B!$E$2817</f>
        <v>0</v>
      </c>
      <c r="E261" s="58">
        <f>[10]B!$AL$2817</f>
        <v>0</v>
      </c>
      <c r="F261" s="7"/>
      <c r="G261" s="7"/>
      <c r="H261" s="7"/>
      <c r="I261" s="7"/>
      <c r="J261" s="7"/>
      <c r="K261" s="7"/>
      <c r="L261" s="7"/>
    </row>
    <row r="262" spans="1:22" s="3" customFormat="1" ht="15" customHeight="1" x14ac:dyDescent="0.15">
      <c r="A262" s="38" t="s">
        <v>418</v>
      </c>
      <c r="B262" s="180" t="s">
        <v>419</v>
      </c>
      <c r="C262" s="190">
        <f>[10]B!$C$2818</f>
        <v>0</v>
      </c>
      <c r="D262" s="190">
        <f>[10]B!$E$2818</f>
        <v>0</v>
      </c>
      <c r="E262" s="191">
        <f>[10]B!$AL$2818</f>
        <v>0</v>
      </c>
      <c r="F262" s="7"/>
      <c r="G262" s="7"/>
      <c r="H262" s="7"/>
      <c r="I262" s="7"/>
      <c r="J262" s="7"/>
      <c r="K262" s="7"/>
      <c r="L262" s="7"/>
    </row>
    <row r="263" spans="1:22" s="3" customFormat="1" ht="15" customHeight="1" x14ac:dyDescent="0.15">
      <c r="A263" s="122"/>
      <c r="B263" s="192" t="s">
        <v>420</v>
      </c>
      <c r="C263" s="193">
        <f>SUM(C258:C262)</f>
        <v>7</v>
      </c>
      <c r="D263" s="193">
        <f>SUM(D258:D262)</f>
        <v>7</v>
      </c>
      <c r="E263" s="164">
        <f>SUM(E258:E262)</f>
        <v>54530</v>
      </c>
      <c r="F263" s="7"/>
      <c r="G263" s="7"/>
      <c r="H263" s="7"/>
      <c r="I263" s="7"/>
      <c r="J263" s="7"/>
      <c r="K263" s="7"/>
      <c r="L263" s="7"/>
    </row>
    <row r="264" spans="1:22" s="196" customFormat="1" ht="24.95" customHeight="1" x14ac:dyDescent="0.15">
      <c r="A264" s="873" t="s">
        <v>421</v>
      </c>
      <c r="B264" s="873"/>
      <c r="C264" s="194"/>
      <c r="D264" s="194"/>
      <c r="E264" s="195"/>
    </row>
    <row r="265" spans="1:22" s="3" customFormat="1" ht="35.1" customHeight="1" x14ac:dyDescent="0.15">
      <c r="A265" s="13" t="s">
        <v>5</v>
      </c>
      <c r="B265" s="548" t="s">
        <v>422</v>
      </c>
      <c r="C265" s="73" t="s">
        <v>7</v>
      </c>
      <c r="D265" s="159" t="s">
        <v>8</v>
      </c>
      <c r="E265" s="73" t="s">
        <v>9</v>
      </c>
      <c r="F265" s="7"/>
      <c r="G265" s="7"/>
      <c r="H265" s="7"/>
      <c r="I265" s="7"/>
      <c r="J265" s="7"/>
      <c r="K265" s="7"/>
      <c r="L265" s="7"/>
    </row>
    <row r="266" spans="1:22" s="3" customFormat="1" ht="15" customHeight="1" x14ac:dyDescent="0.15">
      <c r="A266" s="20" t="s">
        <v>423</v>
      </c>
      <c r="B266" s="176" t="s">
        <v>424</v>
      </c>
      <c r="C266" s="188">
        <f>[10]B!$C$2598</f>
        <v>141</v>
      </c>
      <c r="D266" s="188">
        <f>[10]B!$E$2598</f>
        <v>141</v>
      </c>
      <c r="E266" s="56">
        <f>[10]B!$AL$2598</f>
        <v>2935620</v>
      </c>
      <c r="F266" s="7"/>
      <c r="G266" s="7"/>
      <c r="H266" s="7"/>
      <c r="I266" s="7"/>
      <c r="J266" s="7"/>
      <c r="K266" s="7"/>
      <c r="L266" s="7"/>
    </row>
    <row r="267" spans="1:22" s="3" customFormat="1" ht="15" customHeight="1" x14ac:dyDescent="0.15">
      <c r="A267" s="25" t="s">
        <v>425</v>
      </c>
      <c r="B267" s="179" t="s">
        <v>426</v>
      </c>
      <c r="C267" s="189">
        <f>[10]B!$C$2599</f>
        <v>250</v>
      </c>
      <c r="D267" s="189">
        <f>[10]B!$E$2599</f>
        <v>250</v>
      </c>
      <c r="E267" s="58">
        <f>[10]B!$AL$2599</f>
        <v>16375000</v>
      </c>
      <c r="F267" s="7"/>
      <c r="G267" s="7"/>
      <c r="H267" s="7"/>
      <c r="I267" s="7"/>
      <c r="J267" s="7"/>
      <c r="K267" s="7"/>
      <c r="L267" s="7"/>
    </row>
    <row r="268" spans="1:22" s="3" customFormat="1" ht="15" customHeight="1" x14ac:dyDescent="0.15">
      <c r="A268" s="25" t="s">
        <v>427</v>
      </c>
      <c r="B268" s="179" t="s">
        <v>428</v>
      </c>
      <c r="C268" s="189">
        <f>[10]B!$C$2600</f>
        <v>0</v>
      </c>
      <c r="D268" s="189">
        <f>[10]B!$E$2600</f>
        <v>0</v>
      </c>
      <c r="E268" s="58">
        <f>[10]B!$AL$2600</f>
        <v>0</v>
      </c>
      <c r="F268" s="7"/>
      <c r="G268" s="7"/>
      <c r="H268" s="7"/>
      <c r="I268" s="7"/>
      <c r="J268" s="7"/>
      <c r="K268" s="7"/>
      <c r="L268" s="7"/>
    </row>
    <row r="269" spans="1:22" s="3" customFormat="1" ht="15" customHeight="1" x14ac:dyDescent="0.15">
      <c r="A269" s="25" t="s">
        <v>429</v>
      </c>
      <c r="B269" s="179" t="s">
        <v>430</v>
      </c>
      <c r="C269" s="189">
        <f>[10]B!$C$2601</f>
        <v>248</v>
      </c>
      <c r="D269" s="189">
        <f>[10]B!$E$2601</f>
        <v>247</v>
      </c>
      <c r="E269" s="58">
        <f>[10]B!$AL$2601</f>
        <v>703950</v>
      </c>
      <c r="F269" s="7"/>
      <c r="G269" s="7"/>
      <c r="H269" s="7"/>
      <c r="I269" s="7"/>
      <c r="J269" s="7"/>
      <c r="K269" s="7"/>
      <c r="L269" s="7"/>
    </row>
    <row r="270" spans="1:22" s="3" customFormat="1" ht="15" customHeight="1" x14ac:dyDescent="0.15">
      <c r="A270" s="25" t="s">
        <v>431</v>
      </c>
      <c r="B270" s="179" t="s">
        <v>432</v>
      </c>
      <c r="C270" s="189">
        <f>[10]B!$C$2602</f>
        <v>0</v>
      </c>
      <c r="D270" s="189">
        <f>[10]B!$E$2602</f>
        <v>0</v>
      </c>
      <c r="E270" s="58">
        <f>[10]B!$AL$2602</f>
        <v>0</v>
      </c>
      <c r="F270" s="7"/>
      <c r="G270" s="7"/>
      <c r="H270" s="7"/>
      <c r="I270" s="7"/>
      <c r="J270" s="7"/>
      <c r="K270" s="7"/>
      <c r="L270" s="7"/>
    </row>
    <row r="271" spans="1:22" s="3" customFormat="1" ht="15" customHeight="1" x14ac:dyDescent="0.15">
      <c r="A271" s="25" t="s">
        <v>433</v>
      </c>
      <c r="B271" s="179" t="s">
        <v>434</v>
      </c>
      <c r="C271" s="189">
        <f>[10]B!$C$2603</f>
        <v>0</v>
      </c>
      <c r="D271" s="189">
        <f>[10]B!$E$2603</f>
        <v>0</v>
      </c>
      <c r="E271" s="58">
        <f>[10]B!$AL$2603</f>
        <v>0</v>
      </c>
      <c r="F271" s="7"/>
      <c r="G271" s="7"/>
      <c r="H271" s="7"/>
      <c r="I271" s="7"/>
      <c r="J271" s="7"/>
      <c r="K271" s="7"/>
      <c r="L271" s="7"/>
      <c r="V271" s="197"/>
    </row>
    <row r="272" spans="1:22" s="3" customFormat="1" ht="15" customHeight="1" x14ac:dyDescent="0.15">
      <c r="A272" s="38" t="s">
        <v>435</v>
      </c>
      <c r="B272" s="180" t="s">
        <v>436</v>
      </c>
      <c r="C272" s="190">
        <f>[10]B!$C$2604</f>
        <v>0</v>
      </c>
      <c r="D272" s="190">
        <f>[10]B!$E$2604</f>
        <v>0</v>
      </c>
      <c r="E272" s="191">
        <f>[10]B!$AL$2604</f>
        <v>0</v>
      </c>
      <c r="F272" s="7"/>
      <c r="G272" s="7"/>
      <c r="H272" s="7"/>
      <c r="I272" s="7"/>
      <c r="J272" s="7"/>
      <c r="K272" s="7"/>
      <c r="L272" s="7"/>
      <c r="V272" s="197"/>
    </row>
    <row r="273" spans="1:22" s="3" customFormat="1" ht="15" customHeight="1" x14ac:dyDescent="0.15">
      <c r="A273" s="122"/>
      <c r="B273" s="192" t="s">
        <v>437</v>
      </c>
      <c r="C273" s="198">
        <f>SUM(C266:C272)</f>
        <v>639</v>
      </c>
      <c r="D273" s="198">
        <f>SUM(D266:D272)</f>
        <v>638</v>
      </c>
      <c r="E273" s="164">
        <f>SUM(E266:E272)</f>
        <v>20014570</v>
      </c>
      <c r="F273" s="7"/>
      <c r="G273" s="7"/>
      <c r="H273" s="7"/>
      <c r="I273" s="7"/>
      <c r="J273" s="7"/>
      <c r="K273" s="7"/>
      <c r="L273" s="7"/>
      <c r="V273" s="197"/>
    </row>
    <row r="274" spans="1:22" s="202" customFormat="1" ht="24.95" customHeight="1" x14ac:dyDescent="0.15">
      <c r="A274" s="866" t="s">
        <v>438</v>
      </c>
      <c r="B274" s="866"/>
      <c r="C274" s="199"/>
      <c r="D274" s="199"/>
      <c r="E274" s="158"/>
      <c r="F274" s="200"/>
      <c r="G274" s="200"/>
      <c r="H274" s="200"/>
      <c r="I274" s="200"/>
      <c r="J274" s="200"/>
      <c r="K274" s="200"/>
      <c r="L274" s="200"/>
      <c r="M274" s="200"/>
      <c r="N274" s="200"/>
      <c r="O274" s="201"/>
      <c r="V274" s="203"/>
    </row>
    <row r="275" spans="1:22" ht="35.1" customHeight="1" x14ac:dyDescent="0.15">
      <c r="A275" s="13" t="s">
        <v>5</v>
      </c>
      <c r="B275" s="13" t="s">
        <v>6</v>
      </c>
      <c r="C275" s="73" t="s">
        <v>7</v>
      </c>
      <c r="D275" s="159" t="s">
        <v>8</v>
      </c>
      <c r="E275" s="73" t="s">
        <v>9</v>
      </c>
      <c r="F275" s="204"/>
      <c r="G275" s="204"/>
      <c r="H275" s="204"/>
      <c r="I275" s="204"/>
      <c r="J275" s="204"/>
      <c r="K275" s="204"/>
      <c r="L275" s="204"/>
      <c r="M275" s="204"/>
      <c r="N275" s="204"/>
      <c r="O275" s="205"/>
      <c r="V275" s="206"/>
    </row>
    <row r="276" spans="1:22" ht="15" customHeight="1" x14ac:dyDescent="0.15">
      <c r="A276" s="20" t="s">
        <v>439</v>
      </c>
      <c r="B276" s="176" t="s">
        <v>440</v>
      </c>
      <c r="C276" s="188">
        <f>[10]B!$C$2273</f>
        <v>62</v>
      </c>
      <c r="D276" s="188">
        <f>[10]B!$E$2273</f>
        <v>58</v>
      </c>
      <c r="E276" s="56">
        <f>[10]B!$AL$2273</f>
        <v>8450020</v>
      </c>
      <c r="F276" s="204"/>
      <c r="G276" s="204"/>
      <c r="H276" s="204"/>
      <c r="I276" s="204"/>
      <c r="J276" s="204"/>
      <c r="K276" s="204"/>
      <c r="L276" s="204"/>
      <c r="M276" s="204"/>
      <c r="N276" s="204"/>
      <c r="O276" s="205"/>
      <c r="V276" s="206"/>
    </row>
    <row r="277" spans="1:22" ht="15" customHeight="1" x14ac:dyDescent="0.15">
      <c r="A277" s="38" t="s">
        <v>441</v>
      </c>
      <c r="B277" s="180" t="s">
        <v>442</v>
      </c>
      <c r="C277" s="190">
        <f>[10]B!$C$2274</f>
        <v>0</v>
      </c>
      <c r="D277" s="190">
        <f>[10]B!$E$2274</f>
        <v>0</v>
      </c>
      <c r="E277" s="191">
        <f>[10]B!$AL$2274</f>
        <v>0</v>
      </c>
      <c r="F277" s="204"/>
      <c r="G277" s="204"/>
      <c r="H277" s="204"/>
      <c r="I277" s="204"/>
      <c r="J277" s="204"/>
      <c r="K277" s="204"/>
      <c r="L277" s="204"/>
      <c r="M277" s="204"/>
      <c r="N277" s="204"/>
      <c r="O277" s="205"/>
      <c r="V277" s="206"/>
    </row>
    <row r="278" spans="1:22" ht="15" customHeight="1" x14ac:dyDescent="0.15">
      <c r="A278" s="143">
        <v>2004003</v>
      </c>
      <c r="B278" s="180" t="s">
        <v>443</v>
      </c>
      <c r="C278" s="207">
        <f>[10]B!C2278</f>
        <v>0</v>
      </c>
      <c r="D278" s="181"/>
      <c r="E278" s="70"/>
      <c r="F278" s="204"/>
      <c r="G278" s="204"/>
      <c r="H278" s="204"/>
      <c r="I278" s="204"/>
      <c r="J278" s="204"/>
      <c r="K278" s="204"/>
      <c r="L278" s="204"/>
      <c r="M278" s="204"/>
      <c r="N278" s="204"/>
      <c r="O278" s="205"/>
      <c r="V278" s="206"/>
    </row>
    <row r="279" spans="1:22" ht="15" customHeight="1" x14ac:dyDescent="0.15">
      <c r="A279" s="122"/>
      <c r="B279" s="192" t="s">
        <v>444</v>
      </c>
      <c r="C279" s="193">
        <f>SUM(C276:C277)</f>
        <v>62</v>
      </c>
      <c r="D279" s="193">
        <f>SUM(D276:D277)</f>
        <v>58</v>
      </c>
      <c r="E279" s="164">
        <f>SUM(E276:E277)</f>
        <v>8450020</v>
      </c>
      <c r="F279" s="204"/>
      <c r="G279" s="204"/>
      <c r="H279" s="204"/>
      <c r="I279" s="204"/>
      <c r="J279" s="204"/>
      <c r="K279" s="204"/>
      <c r="L279" s="204"/>
      <c r="M279" s="204"/>
      <c r="N279" s="204"/>
      <c r="O279" s="205"/>
      <c r="V279" s="206"/>
    </row>
    <row r="280" spans="1:22" s="202" customFormat="1" ht="24.95" customHeight="1" x14ac:dyDescent="0.15">
      <c r="A280" s="866" t="s">
        <v>445</v>
      </c>
      <c r="B280" s="866"/>
      <c r="C280" s="208"/>
      <c r="D280" s="208"/>
      <c r="E280" s="158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1"/>
      <c r="V280" s="209"/>
    </row>
    <row r="281" spans="1:22" ht="35.1" customHeight="1" x14ac:dyDescent="0.15">
      <c r="A281" s="13"/>
      <c r="B281" s="13" t="s">
        <v>446</v>
      </c>
      <c r="C281" s="73" t="s">
        <v>7</v>
      </c>
      <c r="D281" s="159" t="s">
        <v>8</v>
      </c>
      <c r="E281" s="14" t="s">
        <v>9</v>
      </c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5"/>
    </row>
    <row r="282" spans="1:22" ht="15" customHeight="1" x14ac:dyDescent="0.15">
      <c r="A282" s="20" t="s">
        <v>447</v>
      </c>
      <c r="B282" s="176" t="s">
        <v>448</v>
      </c>
      <c r="C282" s="134">
        <f>[10]B!$C$2625</f>
        <v>1252</v>
      </c>
      <c r="D282" s="134">
        <f>[10]B!$E$2625</f>
        <v>1252</v>
      </c>
      <c r="E282" s="56">
        <f>[10]B!$AL$2625</f>
        <v>5662360</v>
      </c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5"/>
    </row>
    <row r="283" spans="1:22" ht="15" customHeight="1" x14ac:dyDescent="0.15">
      <c r="A283" s="25" t="s">
        <v>449</v>
      </c>
      <c r="B283" s="179" t="s">
        <v>450</v>
      </c>
      <c r="C283" s="135">
        <f>[10]B!C2662+[10]B!C2684+[10]B!C2685</f>
        <v>433</v>
      </c>
      <c r="D283" s="135">
        <f>[10]B!E2651+[10]B!E2684+[10]B!E2685</f>
        <v>432</v>
      </c>
      <c r="E283" s="58">
        <f>[10]B!$AL$2651+[10]B!AL2684+[10]B!AL2685</f>
        <v>10548830</v>
      </c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5"/>
    </row>
    <row r="284" spans="1:22" ht="15" customHeight="1" x14ac:dyDescent="0.15">
      <c r="A284" s="25" t="s">
        <v>451</v>
      </c>
      <c r="B284" s="179" t="s">
        <v>452</v>
      </c>
      <c r="C284" s="135">
        <f>[10]B!$C$2688</f>
        <v>118</v>
      </c>
      <c r="D284" s="135">
        <f>[10]B!$H$2688</f>
        <v>118</v>
      </c>
      <c r="E284" s="58">
        <f>[10]B!$AL$2688</f>
        <v>5352510</v>
      </c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5"/>
    </row>
    <row r="285" spans="1:22" ht="15" customHeight="1" x14ac:dyDescent="0.15">
      <c r="A285" s="38"/>
      <c r="B285" s="180" t="s">
        <v>453</v>
      </c>
      <c r="C285" s="136">
        <f>[10]B!$C$2738</f>
        <v>0</v>
      </c>
      <c r="D285" s="181"/>
      <c r="E285" s="70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5"/>
    </row>
    <row r="286" spans="1:22" ht="15" customHeight="1" x14ac:dyDescent="0.15">
      <c r="A286" s="122"/>
      <c r="B286" s="192" t="s">
        <v>454</v>
      </c>
      <c r="C286" s="210">
        <f>SUM(C282:C285)</f>
        <v>1803</v>
      </c>
      <c r="D286" s="210">
        <f>SUM(D282:D284)</f>
        <v>1802</v>
      </c>
      <c r="E286" s="211">
        <f>SUM(E282:E284)</f>
        <v>21563700</v>
      </c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5"/>
    </row>
    <row r="287" spans="1:22" ht="15" customHeight="1" x14ac:dyDescent="0.15">
      <c r="A287" s="867" t="s">
        <v>455</v>
      </c>
      <c r="B287" s="867"/>
      <c r="C287" s="212"/>
      <c r="D287" s="212"/>
      <c r="E287" s="213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5"/>
    </row>
    <row r="288" spans="1:22" ht="32.25" customHeight="1" x14ac:dyDescent="0.15">
      <c r="A288" s="13" t="s">
        <v>5</v>
      </c>
      <c r="B288" s="13" t="s">
        <v>6</v>
      </c>
      <c r="C288" s="73" t="s">
        <v>7</v>
      </c>
      <c r="D288" s="159" t="s">
        <v>8</v>
      </c>
      <c r="E288" s="73" t="s">
        <v>9</v>
      </c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5"/>
    </row>
    <row r="289" spans="1:17" ht="15" customHeight="1" x14ac:dyDescent="0.2">
      <c r="A289" s="20">
        <v>1901023</v>
      </c>
      <c r="B289" s="176" t="s">
        <v>456</v>
      </c>
      <c r="C289" s="134">
        <f>[10]B!$C$2101</f>
        <v>0</v>
      </c>
      <c r="D289" s="134">
        <f>[10]B!$E$2101</f>
        <v>0</v>
      </c>
      <c r="E289" s="214">
        <f>[10]B!$AL$2101</f>
        <v>0</v>
      </c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5"/>
    </row>
    <row r="290" spans="1:17" ht="15" customHeight="1" x14ac:dyDescent="0.2">
      <c r="A290" s="25">
        <v>1901024</v>
      </c>
      <c r="B290" s="179" t="s">
        <v>457</v>
      </c>
      <c r="C290" s="135">
        <f>[10]B!$C$2102</f>
        <v>0</v>
      </c>
      <c r="D290" s="135">
        <f>[10]B!$E$2102</f>
        <v>0</v>
      </c>
      <c r="E290" s="215">
        <f>[10]B!$AL$2102</f>
        <v>0</v>
      </c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5"/>
    </row>
    <row r="291" spans="1:17" ht="15" customHeight="1" x14ac:dyDescent="0.2">
      <c r="A291" s="25" t="s">
        <v>458</v>
      </c>
      <c r="B291" s="179" t="s">
        <v>459</v>
      </c>
      <c r="C291" s="135">
        <f>[10]B!$C$2103</f>
        <v>0</v>
      </c>
      <c r="D291" s="135">
        <f>[10]B!$E$2103</f>
        <v>0</v>
      </c>
      <c r="E291" s="215">
        <f>[10]B!$AL$2103</f>
        <v>0</v>
      </c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5"/>
    </row>
    <row r="292" spans="1:17" ht="15" customHeight="1" x14ac:dyDescent="0.2">
      <c r="A292" s="25" t="s">
        <v>460</v>
      </c>
      <c r="B292" s="179" t="s">
        <v>461</v>
      </c>
      <c r="C292" s="135">
        <f>[10]B!$C$2104</f>
        <v>0</v>
      </c>
      <c r="D292" s="135">
        <f>[10]B!$E$2104</f>
        <v>0</v>
      </c>
      <c r="E292" s="215">
        <f>[10]B!$AL$2104</f>
        <v>0</v>
      </c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5"/>
    </row>
    <row r="293" spans="1:17" ht="15" customHeight="1" x14ac:dyDescent="0.2">
      <c r="A293" s="25">
        <v>1901126</v>
      </c>
      <c r="B293" s="179" t="s">
        <v>462</v>
      </c>
      <c r="C293" s="135">
        <f>[10]B!$C$2105</f>
        <v>0</v>
      </c>
      <c r="D293" s="135">
        <f>[10]B!$E$2105</f>
        <v>0</v>
      </c>
      <c r="E293" s="215">
        <f>[10]B!$AL$2105</f>
        <v>0</v>
      </c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5"/>
    </row>
    <row r="294" spans="1:17" ht="15" customHeight="1" x14ac:dyDescent="0.2">
      <c r="A294" s="25" t="s">
        <v>463</v>
      </c>
      <c r="B294" s="179" t="s">
        <v>464</v>
      </c>
      <c r="C294" s="135">
        <f>[10]B!$C$2106</f>
        <v>0</v>
      </c>
      <c r="D294" s="135">
        <f>[10]B!$E$2106</f>
        <v>0</v>
      </c>
      <c r="E294" s="215">
        <f>[10]B!$AL$2106</f>
        <v>0</v>
      </c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5"/>
    </row>
    <row r="295" spans="1:17" ht="15" customHeight="1" x14ac:dyDescent="0.2">
      <c r="A295" s="25" t="s">
        <v>465</v>
      </c>
      <c r="B295" s="179" t="s">
        <v>466</v>
      </c>
      <c r="C295" s="135">
        <f>[10]B!$C$2107</f>
        <v>0</v>
      </c>
      <c r="D295" s="135">
        <f>[10]B!$E$2107</f>
        <v>0</v>
      </c>
      <c r="E295" s="215">
        <f>[10]B!$AL$2107</f>
        <v>0</v>
      </c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5"/>
    </row>
    <row r="296" spans="1:17" ht="15" customHeight="1" x14ac:dyDescent="0.2">
      <c r="A296" s="38">
        <v>1901029</v>
      </c>
      <c r="B296" s="180" t="s">
        <v>467</v>
      </c>
      <c r="C296" s="136">
        <f>[10]B!$C$2108</f>
        <v>0</v>
      </c>
      <c r="D296" s="136">
        <f>[10]B!$E$2108</f>
        <v>0</v>
      </c>
      <c r="E296" s="216">
        <f>[10]B!$AL$2108</f>
        <v>0</v>
      </c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5"/>
    </row>
    <row r="297" spans="1:17" ht="15" customHeight="1" x14ac:dyDescent="0.15">
      <c r="A297" s="143"/>
      <c r="B297" s="217" t="s">
        <v>468</v>
      </c>
      <c r="C297" s="218">
        <f>SUM(C289:C296)</f>
        <v>0</v>
      </c>
      <c r="D297" s="218">
        <f>SUM(D289:D296)</f>
        <v>0</v>
      </c>
      <c r="E297" s="211">
        <f>SUM(E289:E296)</f>
        <v>0</v>
      </c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5"/>
    </row>
    <row r="298" spans="1:17" ht="15" customHeight="1" x14ac:dyDescent="0.15">
      <c r="A298" s="219"/>
      <c r="B298" s="220"/>
      <c r="C298" s="212"/>
      <c r="D298" s="212"/>
      <c r="E298" s="213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5"/>
    </row>
    <row r="299" spans="1:17" s="196" customFormat="1" ht="24.95" customHeight="1" x14ac:dyDescent="0.15">
      <c r="A299" s="866" t="s">
        <v>469</v>
      </c>
      <c r="B299" s="866"/>
      <c r="C299" s="199"/>
      <c r="D299" s="199"/>
      <c r="E299" s="158"/>
    </row>
    <row r="300" spans="1:17" s="3" customFormat="1" ht="35.1" customHeight="1" x14ac:dyDescent="0.15">
      <c r="A300" s="13" t="s">
        <v>5</v>
      </c>
      <c r="B300" s="13" t="s">
        <v>6</v>
      </c>
      <c r="C300" s="73" t="s">
        <v>7</v>
      </c>
      <c r="D300" s="159" t="s">
        <v>8</v>
      </c>
      <c r="E300" s="73" t="s">
        <v>9</v>
      </c>
      <c r="F300" s="7"/>
      <c r="G300" s="7"/>
      <c r="H300" s="7"/>
      <c r="I300" s="7"/>
      <c r="J300" s="7"/>
      <c r="K300" s="7"/>
      <c r="L300" s="7"/>
      <c r="M300" s="7"/>
      <c r="N300" s="7"/>
    </row>
    <row r="301" spans="1:17" s="3" customFormat="1" ht="15" customHeight="1" x14ac:dyDescent="0.15">
      <c r="A301" s="20"/>
      <c r="B301" s="176" t="s">
        <v>470</v>
      </c>
      <c r="C301" s="150">
        <f>[10]B!$C$102</f>
        <v>0</v>
      </c>
      <c r="D301" s="221"/>
      <c r="E301" s="222"/>
      <c r="F301" s="7"/>
      <c r="G301" s="7"/>
      <c r="H301" s="7"/>
      <c r="I301" s="7"/>
      <c r="J301" s="7"/>
      <c r="K301" s="7"/>
      <c r="L301" s="7"/>
      <c r="M301" s="7"/>
      <c r="N301" s="7"/>
    </row>
    <row r="302" spans="1:17" s="3" customFormat="1" ht="15" customHeight="1" x14ac:dyDescent="0.15">
      <c r="A302" s="25"/>
      <c r="B302" s="179" t="s">
        <v>471</v>
      </c>
      <c r="C302" s="22">
        <f>[10]B!$C$103</f>
        <v>0</v>
      </c>
      <c r="D302" s="34"/>
      <c r="E302" s="68"/>
      <c r="F302" s="7"/>
      <c r="G302" s="7"/>
      <c r="H302" s="7"/>
      <c r="I302" s="7"/>
      <c r="J302" s="7"/>
      <c r="K302" s="7"/>
      <c r="L302" s="7"/>
      <c r="M302" s="7"/>
      <c r="N302" s="7"/>
    </row>
    <row r="303" spans="1:17" s="3" customFormat="1" ht="15" customHeight="1" x14ac:dyDescent="0.15">
      <c r="A303" s="25"/>
      <c r="B303" s="179" t="s">
        <v>472</v>
      </c>
      <c r="C303" s="22">
        <f>[10]B!$C$104</f>
        <v>0</v>
      </c>
      <c r="D303" s="34"/>
      <c r="E303" s="68"/>
      <c r="F303" s="7"/>
      <c r="G303" s="7"/>
      <c r="H303" s="7"/>
      <c r="I303" s="7"/>
      <c r="J303" s="7"/>
      <c r="K303" s="7"/>
      <c r="L303" s="7"/>
      <c r="M303" s="7"/>
      <c r="N303" s="7"/>
    </row>
    <row r="304" spans="1:17" s="3" customFormat="1" ht="15" customHeight="1" x14ac:dyDescent="0.15">
      <c r="A304" s="25"/>
      <c r="B304" s="179" t="s">
        <v>473</v>
      </c>
      <c r="C304" s="22">
        <f>[10]B!$C$105</f>
        <v>0</v>
      </c>
      <c r="D304" s="34"/>
      <c r="E304" s="68"/>
      <c r="F304" s="7"/>
      <c r="G304" s="7"/>
      <c r="H304" s="7"/>
      <c r="I304" s="7"/>
      <c r="J304" s="7"/>
      <c r="K304" s="7"/>
      <c r="L304" s="7"/>
      <c r="M304" s="7"/>
      <c r="N304" s="7"/>
    </row>
    <row r="305" spans="1:14" s="3" customFormat="1" ht="15" customHeight="1" x14ac:dyDescent="0.15">
      <c r="A305" s="25"/>
      <c r="B305" s="179" t="s">
        <v>474</v>
      </c>
      <c r="C305" s="22">
        <f>[10]B!$C$106</f>
        <v>0</v>
      </c>
      <c r="D305" s="34"/>
      <c r="E305" s="68"/>
      <c r="F305" s="7"/>
      <c r="G305" s="7"/>
      <c r="H305" s="7"/>
      <c r="I305" s="7"/>
      <c r="J305" s="7"/>
      <c r="K305" s="7"/>
      <c r="L305" s="7"/>
      <c r="M305" s="7"/>
      <c r="N305" s="7"/>
    </row>
    <row r="306" spans="1:14" s="3" customFormat="1" ht="15" customHeight="1" x14ac:dyDescent="0.15">
      <c r="A306" s="25"/>
      <c r="B306" s="179" t="s">
        <v>475</v>
      </c>
      <c r="C306" s="22">
        <f>[10]B!$C$107</f>
        <v>0</v>
      </c>
      <c r="D306" s="34"/>
      <c r="E306" s="68"/>
      <c r="F306" s="7"/>
      <c r="G306" s="7"/>
      <c r="H306" s="7"/>
      <c r="I306" s="7"/>
      <c r="J306" s="7"/>
      <c r="K306" s="7"/>
      <c r="L306" s="7"/>
      <c r="M306" s="7"/>
      <c r="N306" s="7"/>
    </row>
    <row r="307" spans="1:14" s="3" customFormat="1" ht="15" customHeight="1" x14ac:dyDescent="0.15">
      <c r="A307" s="25"/>
      <c r="B307" s="179" t="s">
        <v>476</v>
      </c>
      <c r="C307" s="22">
        <f>[10]B!$C$108</f>
        <v>0</v>
      </c>
      <c r="D307" s="34"/>
      <c r="E307" s="68"/>
      <c r="F307" s="7"/>
      <c r="G307" s="7"/>
      <c r="H307" s="7"/>
      <c r="I307" s="7"/>
      <c r="J307" s="7"/>
      <c r="K307" s="7"/>
      <c r="L307" s="7"/>
      <c r="M307" s="7"/>
      <c r="N307" s="7"/>
    </row>
    <row r="308" spans="1:14" s="3" customFormat="1" ht="15" customHeight="1" x14ac:dyDescent="0.15">
      <c r="A308" s="25"/>
      <c r="B308" s="179" t="s">
        <v>477</v>
      </c>
      <c r="C308" s="22">
        <f>[10]B!$C$109</f>
        <v>0</v>
      </c>
      <c r="D308" s="34"/>
      <c r="E308" s="68"/>
      <c r="F308" s="7"/>
      <c r="G308" s="7"/>
      <c r="H308" s="7"/>
      <c r="I308" s="7"/>
      <c r="J308" s="7"/>
      <c r="K308" s="7"/>
      <c r="L308" s="7"/>
      <c r="M308" s="7"/>
      <c r="N308" s="7"/>
    </row>
    <row r="309" spans="1:14" s="3" customFormat="1" ht="15" customHeight="1" x14ac:dyDescent="0.15">
      <c r="A309" s="25"/>
      <c r="B309" s="179" t="s">
        <v>478</v>
      </c>
      <c r="C309" s="22">
        <f>[10]B!$C$110</f>
        <v>0</v>
      </c>
      <c r="D309" s="34"/>
      <c r="E309" s="68"/>
      <c r="F309" s="7"/>
      <c r="G309" s="7"/>
      <c r="H309" s="7"/>
      <c r="I309" s="7"/>
      <c r="J309" s="7"/>
      <c r="K309" s="7"/>
      <c r="L309" s="7"/>
      <c r="M309" s="7"/>
      <c r="N309" s="7"/>
    </row>
    <row r="310" spans="1:14" s="3" customFormat="1" ht="15" customHeight="1" x14ac:dyDescent="0.15">
      <c r="A310" s="25"/>
      <c r="B310" s="179" t="s">
        <v>479</v>
      </c>
      <c r="C310" s="22">
        <f>[10]B!$C$111</f>
        <v>0</v>
      </c>
      <c r="D310" s="34"/>
      <c r="E310" s="68"/>
      <c r="F310" s="7"/>
      <c r="G310" s="7"/>
      <c r="H310" s="7"/>
      <c r="I310" s="7"/>
      <c r="J310" s="7"/>
      <c r="K310" s="7"/>
      <c r="L310" s="7"/>
      <c r="M310" s="7"/>
      <c r="N310" s="7"/>
    </row>
    <row r="311" spans="1:14" s="3" customFormat="1" ht="15" customHeight="1" x14ac:dyDescent="0.15">
      <c r="A311" s="25">
        <v>1802100</v>
      </c>
      <c r="B311" s="179" t="s">
        <v>480</v>
      </c>
      <c r="C311" s="22">
        <f>[10]B!$C$1988</f>
        <v>0</v>
      </c>
      <c r="D311" s="34"/>
      <c r="E311" s="68"/>
      <c r="F311" s="7"/>
      <c r="G311" s="7"/>
      <c r="H311" s="7"/>
      <c r="I311" s="7"/>
      <c r="J311" s="7"/>
      <c r="K311" s="7"/>
      <c r="L311" s="7"/>
      <c r="M311" s="7"/>
      <c r="N311" s="7"/>
    </row>
    <row r="312" spans="1:14" s="3" customFormat="1" ht="15" customHeight="1" x14ac:dyDescent="0.15">
      <c r="A312" s="25"/>
      <c r="B312" s="179" t="s">
        <v>481</v>
      </c>
      <c r="C312" s="22">
        <f>[10]B!$C$1790</f>
        <v>0</v>
      </c>
      <c r="D312" s="34"/>
      <c r="E312" s="68"/>
      <c r="F312" s="7"/>
      <c r="G312" s="7"/>
      <c r="H312" s="7"/>
      <c r="I312" s="7"/>
      <c r="J312" s="7"/>
      <c r="K312" s="7"/>
      <c r="L312" s="7"/>
      <c r="M312" s="7"/>
      <c r="N312" s="7"/>
    </row>
    <row r="313" spans="1:14" s="3" customFormat="1" ht="15" customHeight="1" x14ac:dyDescent="0.15">
      <c r="A313" s="25">
        <v>1902003</v>
      </c>
      <c r="B313" s="179" t="s">
        <v>482</v>
      </c>
      <c r="C313" s="22">
        <f>[10]B!$C$2113</f>
        <v>0</v>
      </c>
      <c r="D313" s="34"/>
      <c r="E313" s="68"/>
      <c r="F313" s="7"/>
      <c r="G313" s="7"/>
      <c r="H313" s="7"/>
      <c r="I313" s="7"/>
      <c r="J313" s="7"/>
      <c r="K313" s="7"/>
      <c r="L313" s="7"/>
      <c r="M313" s="7"/>
      <c r="N313" s="7"/>
    </row>
    <row r="314" spans="1:14" s="3" customFormat="1" ht="15" customHeight="1" x14ac:dyDescent="0.15">
      <c r="A314" s="38"/>
      <c r="B314" s="180" t="s">
        <v>483</v>
      </c>
      <c r="C314" s="151">
        <f>[10]B!$C$112</f>
        <v>0</v>
      </c>
      <c r="D314" s="223"/>
      <c r="E314" s="70"/>
      <c r="F314" s="7"/>
      <c r="G314" s="7"/>
      <c r="H314" s="7"/>
      <c r="I314" s="7"/>
      <c r="J314" s="7"/>
      <c r="K314" s="7"/>
      <c r="L314" s="7"/>
      <c r="M314" s="7"/>
      <c r="N314" s="7"/>
    </row>
    <row r="315" spans="1:14" s="3" customFormat="1" ht="15" customHeight="1" x14ac:dyDescent="0.15">
      <c r="A315" s="122"/>
      <c r="B315" s="192" t="s">
        <v>484</v>
      </c>
      <c r="C315" s="224">
        <f>SUM(C301:C314)</f>
        <v>0</v>
      </c>
      <c r="D315" s="224"/>
      <c r="E315" s="211"/>
      <c r="F315" s="7"/>
      <c r="G315" s="7"/>
      <c r="H315" s="7"/>
      <c r="I315" s="7"/>
      <c r="J315" s="7"/>
      <c r="K315" s="7"/>
      <c r="L315" s="7"/>
      <c r="M315" s="7"/>
      <c r="N315" s="7"/>
    </row>
    <row r="316" spans="1:14" s="106" customFormat="1" ht="24.95" customHeight="1" x14ac:dyDescent="0.15">
      <c r="A316" s="225" t="s">
        <v>485</v>
      </c>
      <c r="B316" s="226"/>
      <c r="C316" s="227"/>
      <c r="D316" s="227"/>
      <c r="E316" s="228"/>
    </row>
    <row r="317" spans="1:14" s="106" customFormat="1" ht="35.1" customHeight="1" x14ac:dyDescent="0.15">
      <c r="A317" s="13" t="s">
        <v>5</v>
      </c>
      <c r="B317" s="13" t="s">
        <v>6</v>
      </c>
      <c r="C317" s="73" t="s">
        <v>7</v>
      </c>
      <c r="D317" s="159" t="s">
        <v>8</v>
      </c>
      <c r="E317" s="73" t="s">
        <v>9</v>
      </c>
    </row>
    <row r="318" spans="1:14" s="106" customFormat="1" ht="15" customHeight="1" x14ac:dyDescent="0.15">
      <c r="A318" s="20" t="s">
        <v>486</v>
      </c>
      <c r="B318" s="176" t="s">
        <v>487</v>
      </c>
      <c r="C318" s="229">
        <f>[10]B!$C$2741</f>
        <v>248</v>
      </c>
      <c r="D318" s="229">
        <f>[10]B!$E$2741</f>
        <v>248</v>
      </c>
      <c r="E318" s="56">
        <f>[10]B!$AL$2741</f>
        <v>5411360</v>
      </c>
    </row>
    <row r="319" spans="1:14" s="106" customFormat="1" ht="15" customHeight="1" x14ac:dyDescent="0.15">
      <c r="A319" s="38" t="s">
        <v>488</v>
      </c>
      <c r="B319" s="180" t="s">
        <v>489</v>
      </c>
      <c r="C319" s="230">
        <f>[10]B!$C$2742</f>
        <v>0</v>
      </c>
      <c r="D319" s="230">
        <f>[10]B!$E$2742</f>
        <v>0</v>
      </c>
      <c r="E319" s="191">
        <f>[10]B!$AL$2742</f>
        <v>0</v>
      </c>
    </row>
    <row r="320" spans="1:14" s="106" customFormat="1" ht="15" customHeight="1" x14ac:dyDescent="0.15">
      <c r="A320" s="122"/>
      <c r="B320" s="180" t="s">
        <v>490</v>
      </c>
      <c r="C320" s="88">
        <f>SUM(C318:C319)</f>
        <v>248</v>
      </c>
      <c r="D320" s="88">
        <f>SUM(D318:D319)</f>
        <v>248</v>
      </c>
      <c r="E320" s="211">
        <f>SUM(E318:E319)</f>
        <v>5411360</v>
      </c>
    </row>
    <row r="321" spans="1:20" s="106" customFormat="1" ht="24.95" customHeight="1" x14ac:dyDescent="0.15">
      <c r="A321" s="165" t="s">
        <v>491</v>
      </c>
      <c r="B321" s="156"/>
      <c r="C321" s="208"/>
      <c r="D321" s="208"/>
      <c r="E321" s="158"/>
    </row>
    <row r="322" spans="1:20" s="106" customFormat="1" ht="35.1" customHeight="1" x14ac:dyDescent="0.15">
      <c r="A322" s="13" t="s">
        <v>5</v>
      </c>
      <c r="B322" s="548" t="s">
        <v>6</v>
      </c>
      <c r="C322" s="231" t="s">
        <v>492</v>
      </c>
      <c r="D322" s="159" t="s">
        <v>8</v>
      </c>
      <c r="E322" s="73" t="s">
        <v>9</v>
      </c>
    </row>
    <row r="323" spans="1:20" s="106" customFormat="1" ht="15" customHeight="1" x14ac:dyDescent="0.15">
      <c r="A323" s="232" t="s">
        <v>493</v>
      </c>
      <c r="B323" s="192" t="s">
        <v>494</v>
      </c>
      <c r="C323" s="233">
        <f>[10]B!$C$946</f>
        <v>944</v>
      </c>
      <c r="D323" s="233">
        <f>[10]B!$E$946</f>
        <v>944</v>
      </c>
      <c r="E323" s="234">
        <f>[10]B!$AL$946</f>
        <v>7468340</v>
      </c>
    </row>
    <row r="324" spans="1:20" s="3" customFormat="1" ht="25.5" customHeight="1" x14ac:dyDescent="0.15">
      <c r="A324" s="9" t="s">
        <v>495</v>
      </c>
      <c r="B324" s="235"/>
      <c r="C324" s="106"/>
      <c r="D324" s="106"/>
      <c r="E324" s="106"/>
      <c r="F324" s="7"/>
      <c r="G324" s="7"/>
      <c r="H324" s="7"/>
      <c r="I324" s="7"/>
      <c r="J324" s="7"/>
      <c r="K324" s="7"/>
      <c r="L324" s="7"/>
      <c r="M324" s="7"/>
      <c r="N324" s="7"/>
    </row>
    <row r="325" spans="1:20" ht="24.95" customHeight="1" x14ac:dyDescent="0.15">
      <c r="A325" s="12" t="s">
        <v>496</v>
      </c>
    </row>
    <row r="326" spans="1:20" ht="24" customHeight="1" x14ac:dyDescent="0.15">
      <c r="A326" s="797" t="s">
        <v>106</v>
      </c>
      <c r="B326" s="855"/>
      <c r="C326" s="692" t="s">
        <v>0</v>
      </c>
      <c r="D326" s="771" t="s">
        <v>497</v>
      </c>
      <c r="E326" s="772"/>
      <c r="F326" s="772"/>
      <c r="G326" s="772"/>
      <c r="H326" s="780" t="s">
        <v>498</v>
      </c>
      <c r="I326" s="781"/>
      <c r="J326" s="782"/>
      <c r="K326" s="863" t="s">
        <v>499</v>
      </c>
      <c r="L326" s="864"/>
      <c r="M326" s="865"/>
      <c r="N326" s="785" t="s">
        <v>500</v>
      </c>
      <c r="O326" s="788" t="s">
        <v>501</v>
      </c>
      <c r="P326" s="789"/>
      <c r="Q326" s="751" t="s">
        <v>502</v>
      </c>
    </row>
    <row r="327" spans="1:20" ht="18" customHeight="1" x14ac:dyDescent="0.15">
      <c r="A327" s="819"/>
      <c r="B327" s="856"/>
      <c r="C327" s="693"/>
      <c r="D327" s="754" t="s">
        <v>503</v>
      </c>
      <c r="E327" s="827" t="s">
        <v>504</v>
      </c>
      <c r="F327" s="828"/>
      <c r="G327" s="757" t="s">
        <v>505</v>
      </c>
      <c r="H327" s="759" t="s">
        <v>506</v>
      </c>
      <c r="I327" s="761" t="s">
        <v>507</v>
      </c>
      <c r="J327" s="773" t="s">
        <v>508</v>
      </c>
      <c r="K327" s="775" t="s">
        <v>509</v>
      </c>
      <c r="L327" s="776" t="s">
        <v>510</v>
      </c>
      <c r="M327" s="777" t="s">
        <v>511</v>
      </c>
      <c r="N327" s="786"/>
      <c r="O327" s="778" t="s">
        <v>512</v>
      </c>
      <c r="P327" s="779" t="s">
        <v>513</v>
      </c>
      <c r="Q327" s="752"/>
      <c r="R327" s="236"/>
    </row>
    <row r="328" spans="1:20" ht="18" customHeight="1" x14ac:dyDescent="0.15">
      <c r="A328" s="799"/>
      <c r="B328" s="857"/>
      <c r="C328" s="770"/>
      <c r="D328" s="755"/>
      <c r="E328" s="237" t="s">
        <v>514</v>
      </c>
      <c r="F328" s="238" t="s">
        <v>515</v>
      </c>
      <c r="G328" s="758"/>
      <c r="H328" s="760"/>
      <c r="I328" s="762"/>
      <c r="J328" s="774"/>
      <c r="K328" s="775"/>
      <c r="L328" s="776"/>
      <c r="M328" s="777"/>
      <c r="N328" s="787"/>
      <c r="O328" s="778"/>
      <c r="P328" s="779"/>
      <c r="Q328" s="753"/>
      <c r="R328" s="236"/>
    </row>
    <row r="329" spans="1:20" s="76" customFormat="1" ht="15" customHeight="1" x14ac:dyDescent="0.2">
      <c r="A329" s="849" t="s">
        <v>107</v>
      </c>
      <c r="B329" s="850"/>
      <c r="C329" s="239">
        <f t="shared" ref="C329:Q329" si="1">+C330+C331+C332+C333+C334+C335+C339+C340+C341+C342</f>
        <v>79228</v>
      </c>
      <c r="D329" s="239">
        <f t="shared" si="1"/>
        <v>78656</v>
      </c>
      <c r="E329" s="239">
        <f t="shared" si="1"/>
        <v>78656</v>
      </c>
      <c r="F329" s="239">
        <f t="shared" si="1"/>
        <v>0</v>
      </c>
      <c r="G329" s="240">
        <f t="shared" si="1"/>
        <v>572</v>
      </c>
      <c r="H329" s="241">
        <f t="shared" si="1"/>
        <v>26950</v>
      </c>
      <c r="I329" s="242">
        <f t="shared" si="1"/>
        <v>31232</v>
      </c>
      <c r="J329" s="239">
        <f t="shared" si="1"/>
        <v>21046</v>
      </c>
      <c r="K329" s="241">
        <f t="shared" si="1"/>
        <v>0</v>
      </c>
      <c r="L329" s="242">
        <f t="shared" si="1"/>
        <v>0</v>
      </c>
      <c r="M329" s="239">
        <f t="shared" si="1"/>
        <v>0</v>
      </c>
      <c r="N329" s="240">
        <f>+N330+N331+N332+N333+N334+N335+N339+N340+N341+N342</f>
        <v>0</v>
      </c>
      <c r="O329" s="243">
        <f t="shared" si="1"/>
        <v>3</v>
      </c>
      <c r="P329" s="244">
        <f t="shared" si="1"/>
        <v>400</v>
      </c>
      <c r="Q329" s="245">
        <f t="shared" si="1"/>
        <v>0</v>
      </c>
      <c r="R329" s="246"/>
      <c r="S329" s="247"/>
      <c r="T329" s="247"/>
    </row>
    <row r="330" spans="1:20" ht="15" customHeight="1" x14ac:dyDescent="0.15">
      <c r="A330" s="77" t="s">
        <v>108</v>
      </c>
      <c r="B330" s="248" t="s">
        <v>109</v>
      </c>
      <c r="C330" s="249">
        <f>[10]B!C210</f>
        <v>32971</v>
      </c>
      <c r="D330" s="249">
        <f>[10]B!D210</f>
        <v>32674</v>
      </c>
      <c r="E330" s="249">
        <f>[10]B!E210</f>
        <v>32674</v>
      </c>
      <c r="F330" s="249">
        <f>[10]B!F210</f>
        <v>0</v>
      </c>
      <c r="G330" s="249">
        <f>[10]B!G210</f>
        <v>297</v>
      </c>
      <c r="H330" s="249">
        <f>[10]B!AA210</f>
        <v>11863</v>
      </c>
      <c r="I330" s="249">
        <f>[10]B!AB210</f>
        <v>12086</v>
      </c>
      <c r="J330" s="249">
        <f>[10]B!AC210</f>
        <v>9022</v>
      </c>
      <c r="K330" s="249">
        <f>[10]B!AD210</f>
        <v>0</v>
      </c>
      <c r="L330" s="249">
        <f>[10]B!AE210</f>
        <v>0</v>
      </c>
      <c r="M330" s="249">
        <f>[10]B!AF210</f>
        <v>0</v>
      </c>
      <c r="N330" s="249">
        <f>[10]B!AG210</f>
        <v>0</v>
      </c>
      <c r="O330" s="249">
        <f>[10]B!AH210</f>
        <v>0</v>
      </c>
      <c r="P330" s="249">
        <f>[10]B!AI210</f>
        <v>97</v>
      </c>
      <c r="Q330" s="249">
        <f>[10]B!AJ210</f>
        <v>0</v>
      </c>
      <c r="R330" s="246"/>
      <c r="S330" s="250"/>
      <c r="T330" s="250"/>
    </row>
    <row r="331" spans="1:20" ht="15" customHeight="1" x14ac:dyDescent="0.15">
      <c r="A331" s="546" t="s">
        <v>110</v>
      </c>
      <c r="B331" s="251" t="s">
        <v>111</v>
      </c>
      <c r="C331" s="252">
        <f>[10]B!C272</f>
        <v>33559</v>
      </c>
      <c r="D331" s="252">
        <f>[10]B!D272</f>
        <v>33373</v>
      </c>
      <c r="E331" s="252">
        <f>[10]B!E272</f>
        <v>33373</v>
      </c>
      <c r="F331" s="252">
        <f>[10]B!F272</f>
        <v>0</v>
      </c>
      <c r="G331" s="252">
        <f>[10]B!G272</f>
        <v>186</v>
      </c>
      <c r="H331" s="252">
        <f>[10]B!AA272</f>
        <v>11896</v>
      </c>
      <c r="I331" s="252">
        <f>[10]B!AB272</f>
        <v>11411</v>
      </c>
      <c r="J331" s="252">
        <f>[10]B!AC272</f>
        <v>10252</v>
      </c>
      <c r="K331" s="252">
        <f>[10]B!AD272</f>
        <v>0</v>
      </c>
      <c r="L331" s="252">
        <f>[10]B!AE272</f>
        <v>0</v>
      </c>
      <c r="M331" s="252">
        <f>[10]B!AF272</f>
        <v>0</v>
      </c>
      <c r="N331" s="252">
        <f>[10]B!AG272</f>
        <v>0</v>
      </c>
      <c r="O331" s="252">
        <f>[10]B!AH272</f>
        <v>0</v>
      </c>
      <c r="P331" s="252">
        <f>[10]B!AI272</f>
        <v>31</v>
      </c>
      <c r="Q331" s="252">
        <f>[10]B!AJ272</f>
        <v>0</v>
      </c>
      <c r="R331" s="246"/>
      <c r="S331" s="250"/>
      <c r="T331" s="250"/>
    </row>
    <row r="332" spans="1:20" ht="15" customHeight="1" x14ac:dyDescent="0.15">
      <c r="A332" s="546" t="s">
        <v>112</v>
      </c>
      <c r="B332" s="251" t="s">
        <v>113</v>
      </c>
      <c r="C332" s="252">
        <f>[10]B!C311</f>
        <v>2254</v>
      </c>
      <c r="D332" s="252">
        <f>[10]B!D311</f>
        <v>2242</v>
      </c>
      <c r="E332" s="252">
        <f>[10]B!E311</f>
        <v>2242</v>
      </c>
      <c r="F332" s="252">
        <f>[10]B!F311</f>
        <v>0</v>
      </c>
      <c r="G332" s="252">
        <f>[10]B!G311</f>
        <v>12</v>
      </c>
      <c r="H332" s="252">
        <f>[10]B!AA311</f>
        <v>176</v>
      </c>
      <c r="I332" s="252">
        <f>[10]B!AB311</f>
        <v>2052</v>
      </c>
      <c r="J332" s="252">
        <f>[10]B!AC311</f>
        <v>26</v>
      </c>
      <c r="K332" s="252">
        <f>[10]B!AD311</f>
        <v>0</v>
      </c>
      <c r="L332" s="252">
        <f>[10]B!AE311</f>
        <v>0</v>
      </c>
      <c r="M332" s="252">
        <f>[10]B!AF311</f>
        <v>0</v>
      </c>
      <c r="N332" s="252">
        <f>[10]B!AG311</f>
        <v>0</v>
      </c>
      <c r="O332" s="252">
        <f>[10]B!AH311</f>
        <v>0</v>
      </c>
      <c r="P332" s="252">
        <f>[10]B!AI311</f>
        <v>96</v>
      </c>
      <c r="Q332" s="252">
        <f>[10]B!AJ311</f>
        <v>0</v>
      </c>
      <c r="R332" s="246"/>
      <c r="S332" s="250"/>
      <c r="T332" s="250"/>
    </row>
    <row r="333" spans="1:20" ht="15" customHeight="1" x14ac:dyDescent="0.15">
      <c r="A333" s="546" t="s">
        <v>114</v>
      </c>
      <c r="B333" s="251" t="s">
        <v>115</v>
      </c>
      <c r="C333" s="252">
        <f>[10]B!C318</f>
        <v>0</v>
      </c>
      <c r="D333" s="252">
        <f>[10]B!D318</f>
        <v>0</v>
      </c>
      <c r="E333" s="252">
        <f>[10]B!E318</f>
        <v>0</v>
      </c>
      <c r="F333" s="252">
        <f>[10]B!F318</f>
        <v>0</v>
      </c>
      <c r="G333" s="252">
        <f>[10]B!G318</f>
        <v>0</v>
      </c>
      <c r="H333" s="252">
        <f>[10]B!AA318</f>
        <v>0</v>
      </c>
      <c r="I333" s="252">
        <f>[10]B!AB318</f>
        <v>0</v>
      </c>
      <c r="J333" s="252">
        <f>[10]B!AC318</f>
        <v>0</v>
      </c>
      <c r="K333" s="252">
        <f>[10]B!AD318</f>
        <v>0</v>
      </c>
      <c r="L333" s="252">
        <f>[10]B!AE318</f>
        <v>0</v>
      </c>
      <c r="M333" s="252">
        <f>[10]B!AF318</f>
        <v>0</v>
      </c>
      <c r="N333" s="252">
        <f>[10]B!AG318</f>
        <v>0</v>
      </c>
      <c r="O333" s="252">
        <f>[10]B!AH318</f>
        <v>2</v>
      </c>
      <c r="P333" s="252">
        <f>[10]B!AI318</f>
        <v>0</v>
      </c>
      <c r="Q333" s="252">
        <f>[10]B!AJ318</f>
        <v>0</v>
      </c>
      <c r="R333" s="246"/>
      <c r="S333" s="250"/>
      <c r="T333" s="250"/>
    </row>
    <row r="334" spans="1:20" ht="15" customHeight="1" x14ac:dyDescent="0.15">
      <c r="A334" s="253" t="s">
        <v>116</v>
      </c>
      <c r="B334" s="254" t="s">
        <v>117</v>
      </c>
      <c r="C334" s="255">
        <f>[10]B!C374</f>
        <v>2426</v>
      </c>
      <c r="D334" s="255">
        <f>[10]B!D374</f>
        <v>2417</v>
      </c>
      <c r="E334" s="255">
        <f>[10]B!E374</f>
        <v>2417</v>
      </c>
      <c r="F334" s="255">
        <f>[10]B!F374</f>
        <v>0</v>
      </c>
      <c r="G334" s="255">
        <f>[10]B!G374</f>
        <v>9</v>
      </c>
      <c r="H334" s="255">
        <f>[10]B!AA374</f>
        <v>1045</v>
      </c>
      <c r="I334" s="255">
        <f>[10]B!AB374</f>
        <v>468</v>
      </c>
      <c r="J334" s="255">
        <f>[10]B!AC374</f>
        <v>913</v>
      </c>
      <c r="K334" s="255">
        <f>[10]B!AD374</f>
        <v>0</v>
      </c>
      <c r="L334" s="255">
        <f>[10]B!AE374</f>
        <v>0</v>
      </c>
      <c r="M334" s="255">
        <f>[10]B!AF374</f>
        <v>0</v>
      </c>
      <c r="N334" s="255">
        <f>[10]B!AG374</f>
        <v>0</v>
      </c>
      <c r="O334" s="255">
        <f>[10]B!AH374</f>
        <v>0</v>
      </c>
      <c r="P334" s="255">
        <f>[10]B!AI374</f>
        <v>153</v>
      </c>
      <c r="Q334" s="255">
        <f>[10]B!AJ374</f>
        <v>0</v>
      </c>
      <c r="R334" s="246"/>
      <c r="S334" s="250"/>
      <c r="T334" s="250"/>
    </row>
    <row r="335" spans="1:20" ht="15" customHeight="1" x14ac:dyDescent="0.15">
      <c r="A335" s="858" t="s">
        <v>118</v>
      </c>
      <c r="B335" s="256" t="s">
        <v>119</v>
      </c>
      <c r="C335" s="257">
        <f>SUM(C336:C338)</f>
        <v>5445</v>
      </c>
      <c r="D335" s="258">
        <f>SUM(D336:D338)</f>
        <v>5395</v>
      </c>
      <c r="E335" s="259">
        <f t="shared" ref="E335:Q335" si="2">SUM(E336:E338)</f>
        <v>5395</v>
      </c>
      <c r="F335" s="260">
        <f t="shared" si="2"/>
        <v>0</v>
      </c>
      <c r="G335" s="261">
        <f t="shared" si="2"/>
        <v>50</v>
      </c>
      <c r="H335" s="261">
        <f t="shared" si="2"/>
        <v>1575</v>
      </c>
      <c r="I335" s="261">
        <f t="shared" si="2"/>
        <v>3696</v>
      </c>
      <c r="J335" s="261">
        <f t="shared" si="2"/>
        <v>174</v>
      </c>
      <c r="K335" s="261">
        <f t="shared" si="2"/>
        <v>0</v>
      </c>
      <c r="L335" s="261">
        <f t="shared" si="2"/>
        <v>0</v>
      </c>
      <c r="M335" s="261">
        <f t="shared" si="2"/>
        <v>0</v>
      </c>
      <c r="N335" s="261">
        <f t="shared" si="2"/>
        <v>0</v>
      </c>
      <c r="O335" s="261">
        <f t="shared" si="2"/>
        <v>0</v>
      </c>
      <c r="P335" s="261">
        <f t="shared" si="2"/>
        <v>18</v>
      </c>
      <c r="Q335" s="262">
        <f t="shared" si="2"/>
        <v>0</v>
      </c>
      <c r="R335" s="246"/>
      <c r="S335" s="250"/>
      <c r="T335" s="250"/>
    </row>
    <row r="336" spans="1:20" ht="15" customHeight="1" x14ac:dyDescent="0.15">
      <c r="A336" s="858"/>
      <c r="B336" s="263" t="s">
        <v>120</v>
      </c>
      <c r="C336" s="249">
        <f>[10]B!C411</f>
        <v>4419</v>
      </c>
      <c r="D336" s="249">
        <f>[10]B!D411</f>
        <v>4380</v>
      </c>
      <c r="E336" s="249">
        <f>[10]B!E411</f>
        <v>4380</v>
      </c>
      <c r="F336" s="249">
        <f>[10]B!F411</f>
        <v>0</v>
      </c>
      <c r="G336" s="249">
        <f>[10]B!G411</f>
        <v>39</v>
      </c>
      <c r="H336" s="249">
        <f>[10]B!AA411</f>
        <v>1320</v>
      </c>
      <c r="I336" s="249">
        <f>[10]B!AB411</f>
        <v>2947</v>
      </c>
      <c r="J336" s="249">
        <f>[10]B!AC411</f>
        <v>152</v>
      </c>
      <c r="K336" s="249">
        <f>[10]B!AD411</f>
        <v>0</v>
      </c>
      <c r="L336" s="249">
        <f>[10]B!AE411</f>
        <v>0</v>
      </c>
      <c r="M336" s="249">
        <f>[10]B!AF411</f>
        <v>0</v>
      </c>
      <c r="N336" s="249">
        <f>[10]B!AG411</f>
        <v>0</v>
      </c>
      <c r="O336" s="249">
        <f>[10]B!AH411</f>
        <v>0</v>
      </c>
      <c r="P336" s="249">
        <f>[10]B!AI411</f>
        <v>2</v>
      </c>
      <c r="Q336" s="249">
        <f>[10]B!AJ411</f>
        <v>0</v>
      </c>
      <c r="R336" s="246"/>
      <c r="S336" s="250"/>
      <c r="T336" s="250"/>
    </row>
    <row r="337" spans="1:20" ht="15" customHeight="1" x14ac:dyDescent="0.15">
      <c r="A337" s="858"/>
      <c r="B337" s="93" t="s">
        <v>121</v>
      </c>
      <c r="C337" s="252">
        <f>[10]B!C432</f>
        <v>35</v>
      </c>
      <c r="D337" s="252">
        <f>[10]B!D432</f>
        <v>33</v>
      </c>
      <c r="E337" s="252">
        <f>[10]B!E432</f>
        <v>33</v>
      </c>
      <c r="F337" s="252">
        <f>[10]B!F432</f>
        <v>0</v>
      </c>
      <c r="G337" s="252">
        <f>[10]B!G432</f>
        <v>2</v>
      </c>
      <c r="H337" s="252">
        <f>[10]B!AA432</f>
        <v>5</v>
      </c>
      <c r="I337" s="252">
        <f>[10]B!AB432</f>
        <v>30</v>
      </c>
      <c r="J337" s="252">
        <f>[10]B!AC432</f>
        <v>0</v>
      </c>
      <c r="K337" s="252">
        <f>[10]B!AD432</f>
        <v>0</v>
      </c>
      <c r="L337" s="252">
        <f>[10]B!AE432</f>
        <v>0</v>
      </c>
      <c r="M337" s="252">
        <f>[10]B!AF432</f>
        <v>0</v>
      </c>
      <c r="N337" s="252">
        <f>[10]B!AG432</f>
        <v>0</v>
      </c>
      <c r="O337" s="252">
        <f>[10]B!AH432</f>
        <v>0</v>
      </c>
      <c r="P337" s="252">
        <f>[10]B!AI432</f>
        <v>0</v>
      </c>
      <c r="Q337" s="252">
        <f>[10]B!AJ432</f>
        <v>0</v>
      </c>
      <c r="R337" s="246"/>
      <c r="S337" s="250"/>
      <c r="T337" s="250"/>
    </row>
    <row r="338" spans="1:20" ht="15" customHeight="1" x14ac:dyDescent="0.15">
      <c r="A338" s="859"/>
      <c r="B338" s="264" t="s">
        <v>122</v>
      </c>
      <c r="C338" s="265">
        <f>[10]B!C451</f>
        <v>991</v>
      </c>
      <c r="D338" s="265">
        <f>[10]B!D451</f>
        <v>982</v>
      </c>
      <c r="E338" s="265">
        <f>[10]B!E451</f>
        <v>982</v>
      </c>
      <c r="F338" s="265">
        <f>[10]B!F451</f>
        <v>0</v>
      </c>
      <c r="G338" s="265">
        <f>[10]B!G451</f>
        <v>9</v>
      </c>
      <c r="H338" s="265">
        <f>[10]B!AA451</f>
        <v>250</v>
      </c>
      <c r="I338" s="265">
        <f>[10]B!AB451</f>
        <v>719</v>
      </c>
      <c r="J338" s="265">
        <f>[10]B!AC451</f>
        <v>22</v>
      </c>
      <c r="K338" s="265">
        <f>[10]B!AD451</f>
        <v>0</v>
      </c>
      <c r="L338" s="265">
        <f>[10]B!AE451</f>
        <v>0</v>
      </c>
      <c r="M338" s="265">
        <f>[10]B!AF451</f>
        <v>0</v>
      </c>
      <c r="N338" s="265">
        <f>[10]B!AG451</f>
        <v>0</v>
      </c>
      <c r="O338" s="265">
        <f>[10]B!AH451</f>
        <v>0</v>
      </c>
      <c r="P338" s="265">
        <f>[10]B!AI451</f>
        <v>16</v>
      </c>
      <c r="Q338" s="265">
        <f>[10]B!AJ451</f>
        <v>0</v>
      </c>
      <c r="R338" s="246"/>
      <c r="S338" s="250"/>
      <c r="T338" s="250"/>
    </row>
    <row r="339" spans="1:20" ht="15" customHeight="1" x14ac:dyDescent="0.15">
      <c r="A339" s="77" t="s">
        <v>123</v>
      </c>
      <c r="B339" s="248" t="s">
        <v>124</v>
      </c>
      <c r="C339" s="249">
        <f>[10]B!C461</f>
        <v>0</v>
      </c>
      <c r="D339" s="249">
        <f>[10]B!D461</f>
        <v>0</v>
      </c>
      <c r="E339" s="249">
        <f>[10]B!E461</f>
        <v>0</v>
      </c>
      <c r="F339" s="249">
        <f>[10]B!F461</f>
        <v>0</v>
      </c>
      <c r="G339" s="249">
        <f>[10]B!G461</f>
        <v>0</v>
      </c>
      <c r="H339" s="249">
        <f>[10]B!AA461</f>
        <v>0</v>
      </c>
      <c r="I339" s="249">
        <f>[10]B!AB461</f>
        <v>0</v>
      </c>
      <c r="J339" s="249">
        <f>[10]B!AC461</f>
        <v>0</v>
      </c>
      <c r="K339" s="249">
        <f>[10]B!AD461</f>
        <v>0</v>
      </c>
      <c r="L339" s="249">
        <f>[10]B!AE461</f>
        <v>0</v>
      </c>
      <c r="M339" s="249">
        <f>[10]B!AF461</f>
        <v>0</v>
      </c>
      <c r="N339" s="249">
        <f>[10]B!AG461</f>
        <v>0</v>
      </c>
      <c r="O339" s="249">
        <f>[10]B!AH461</f>
        <v>0</v>
      </c>
      <c r="P339" s="249">
        <f>[10]B!AI461</f>
        <v>0</v>
      </c>
      <c r="Q339" s="249">
        <f>[10]B!AJ461</f>
        <v>0</v>
      </c>
      <c r="R339" s="246"/>
      <c r="S339" s="250"/>
      <c r="T339" s="250"/>
    </row>
    <row r="340" spans="1:20" s="96" customFormat="1" ht="15" customHeight="1" x14ac:dyDescent="0.15">
      <c r="A340" s="546" t="s">
        <v>125</v>
      </c>
      <c r="B340" s="81" t="s">
        <v>126</v>
      </c>
      <c r="C340" s="252">
        <f>[10]B!C512</f>
        <v>83</v>
      </c>
      <c r="D340" s="252">
        <f>[10]B!D512</f>
        <v>82</v>
      </c>
      <c r="E340" s="252">
        <f>[10]B!E512</f>
        <v>82</v>
      </c>
      <c r="F340" s="252">
        <f>[10]B!F512</f>
        <v>0</v>
      </c>
      <c r="G340" s="252">
        <f>[10]B!G512</f>
        <v>1</v>
      </c>
      <c r="H340" s="252">
        <f>[10]B!AA512</f>
        <v>36</v>
      </c>
      <c r="I340" s="252">
        <f>[10]B!AB512</f>
        <v>42</v>
      </c>
      <c r="J340" s="252">
        <f>[10]B!AC512</f>
        <v>5</v>
      </c>
      <c r="K340" s="252">
        <f>[10]B!AD512</f>
        <v>0</v>
      </c>
      <c r="L340" s="252">
        <f>[10]B!AE512</f>
        <v>0</v>
      </c>
      <c r="M340" s="252">
        <f>[10]B!AF512</f>
        <v>0</v>
      </c>
      <c r="N340" s="252">
        <f>[10]B!AG512</f>
        <v>0</v>
      </c>
      <c r="O340" s="252">
        <f>[10]B!AH512</f>
        <v>1</v>
      </c>
      <c r="P340" s="252">
        <f>[10]B!AI512</f>
        <v>1</v>
      </c>
      <c r="Q340" s="252">
        <f>[10]B!AJ512</f>
        <v>0</v>
      </c>
      <c r="R340" s="246"/>
      <c r="S340" s="250"/>
      <c r="T340" s="250"/>
    </row>
    <row r="341" spans="1:20" ht="15" customHeight="1" x14ac:dyDescent="0.15">
      <c r="A341" s="546" t="s">
        <v>127</v>
      </c>
      <c r="B341" s="81" t="s">
        <v>128</v>
      </c>
      <c r="C341" s="252">
        <f>[10]B!C542</f>
        <v>2480</v>
      </c>
      <c r="D341" s="252">
        <f>[10]B!D542</f>
        <v>2463</v>
      </c>
      <c r="E341" s="252">
        <f>[10]B!E542</f>
        <v>2463</v>
      </c>
      <c r="F341" s="252">
        <f>[10]B!F542</f>
        <v>0</v>
      </c>
      <c r="G341" s="252">
        <f>[10]B!G542</f>
        <v>17</v>
      </c>
      <c r="H341" s="252">
        <f>[10]B!AA542</f>
        <v>354</v>
      </c>
      <c r="I341" s="252">
        <f>[10]B!AB542</f>
        <v>1476</v>
      </c>
      <c r="J341" s="252">
        <f>[10]B!AC542</f>
        <v>650</v>
      </c>
      <c r="K341" s="252">
        <f>[10]B!AD542</f>
        <v>0</v>
      </c>
      <c r="L341" s="252">
        <f>[10]B!AE542</f>
        <v>0</v>
      </c>
      <c r="M341" s="252">
        <f>[10]B!AF542</f>
        <v>0</v>
      </c>
      <c r="N341" s="252">
        <f>[10]B!AG542</f>
        <v>0</v>
      </c>
      <c r="O341" s="252">
        <f>[10]B!AH542</f>
        <v>0</v>
      </c>
      <c r="P341" s="252">
        <f>[10]B!AI542</f>
        <v>0</v>
      </c>
      <c r="Q341" s="252">
        <f>[10]B!AJ542</f>
        <v>0</v>
      </c>
      <c r="R341" s="246"/>
      <c r="S341" s="250"/>
      <c r="T341" s="250"/>
    </row>
    <row r="342" spans="1:20" s="99" customFormat="1" ht="15" customHeight="1" x14ac:dyDescent="0.15">
      <c r="A342" s="266" t="s">
        <v>129</v>
      </c>
      <c r="B342" s="267" t="s">
        <v>130</v>
      </c>
      <c r="C342" s="255">
        <f>[10]B!C2939</f>
        <v>10</v>
      </c>
      <c r="D342" s="255">
        <f>[10]B!D2939</f>
        <v>10</v>
      </c>
      <c r="E342" s="255">
        <f>[10]B!E2939</f>
        <v>10</v>
      </c>
      <c r="F342" s="255">
        <f>[10]B!F2939</f>
        <v>0</v>
      </c>
      <c r="G342" s="255">
        <f>[10]B!G2939</f>
        <v>0</v>
      </c>
      <c r="H342" s="255">
        <f>[10]B!AA2939</f>
        <v>5</v>
      </c>
      <c r="I342" s="255">
        <f>[10]B!AB2939</f>
        <v>1</v>
      </c>
      <c r="J342" s="255">
        <f>[10]B!AC2939</f>
        <v>4</v>
      </c>
      <c r="K342" s="255">
        <f>[10]B!AD2939</f>
        <v>0</v>
      </c>
      <c r="L342" s="255">
        <f>[10]B!AE2939</f>
        <v>0</v>
      </c>
      <c r="M342" s="255">
        <f>[10]B!AF2939</f>
        <v>0</v>
      </c>
      <c r="N342" s="255">
        <f>[10]B!AG2939</f>
        <v>0</v>
      </c>
      <c r="O342" s="255">
        <f>[10]B!AH2939</f>
        <v>0</v>
      </c>
      <c r="P342" s="255">
        <f>[10]B!AI2939</f>
        <v>4</v>
      </c>
      <c r="Q342" s="255">
        <f>[10]B!AJ2939</f>
        <v>0</v>
      </c>
      <c r="R342" s="246"/>
      <c r="S342" s="268"/>
      <c r="T342" s="268"/>
    </row>
    <row r="343" spans="1:20" s="3" customFormat="1" ht="15" customHeight="1" x14ac:dyDescent="0.15">
      <c r="A343" s="849" t="s">
        <v>131</v>
      </c>
      <c r="B343" s="850"/>
      <c r="C343" s="269">
        <f t="shared" ref="C343:Q343" si="3">+C344+C345+C346+C347+C351+C352</f>
        <v>4795</v>
      </c>
      <c r="D343" s="270">
        <f t="shared" si="3"/>
        <v>4763</v>
      </c>
      <c r="E343" s="259">
        <f t="shared" si="3"/>
        <v>4763</v>
      </c>
      <c r="F343" s="260">
        <f t="shared" si="3"/>
        <v>0</v>
      </c>
      <c r="G343" s="261">
        <f t="shared" si="3"/>
        <v>32</v>
      </c>
      <c r="H343" s="259">
        <f t="shared" si="3"/>
        <v>812</v>
      </c>
      <c r="I343" s="271">
        <f t="shared" si="3"/>
        <v>1904</v>
      </c>
      <c r="J343" s="260">
        <f t="shared" si="3"/>
        <v>2079</v>
      </c>
      <c r="K343" s="259">
        <f t="shared" si="3"/>
        <v>2</v>
      </c>
      <c r="L343" s="271">
        <f t="shared" si="3"/>
        <v>0</v>
      </c>
      <c r="M343" s="260">
        <f t="shared" si="3"/>
        <v>0</v>
      </c>
      <c r="N343" s="260">
        <f t="shared" si="3"/>
        <v>0</v>
      </c>
      <c r="O343" s="272">
        <f t="shared" si="3"/>
        <v>0</v>
      </c>
      <c r="P343" s="273">
        <f t="shared" si="3"/>
        <v>5</v>
      </c>
      <c r="Q343" s="274">
        <f t="shared" si="3"/>
        <v>0</v>
      </c>
      <c r="R343" s="246"/>
      <c r="S343" s="275"/>
      <c r="T343" s="275"/>
    </row>
    <row r="344" spans="1:20" ht="15" customHeight="1" x14ac:dyDescent="0.15">
      <c r="A344" s="77" t="s">
        <v>132</v>
      </c>
      <c r="B344" s="78" t="s">
        <v>133</v>
      </c>
      <c r="C344" s="249">
        <f>[10]B!C600</f>
        <v>3381</v>
      </c>
      <c r="D344" s="249">
        <f>[10]B!D600</f>
        <v>3349</v>
      </c>
      <c r="E344" s="249">
        <f>[10]B!E600</f>
        <v>3349</v>
      </c>
      <c r="F344" s="249">
        <f>[10]B!F600</f>
        <v>0</v>
      </c>
      <c r="G344" s="249">
        <f>[10]B!G600</f>
        <v>32</v>
      </c>
      <c r="H344" s="249">
        <f>[10]B!AA600</f>
        <v>297</v>
      </c>
      <c r="I344" s="249">
        <f>[10]B!AB600</f>
        <v>1088</v>
      </c>
      <c r="J344" s="249">
        <f>[10]B!AC600</f>
        <v>1996</v>
      </c>
      <c r="K344" s="249">
        <f>[10]B!AD600</f>
        <v>2</v>
      </c>
      <c r="L344" s="249">
        <f>[10]B!AE600</f>
        <v>0</v>
      </c>
      <c r="M344" s="249">
        <f>[10]B!AF600</f>
        <v>0</v>
      </c>
      <c r="N344" s="249">
        <f>[10]B!AG600</f>
        <v>0</v>
      </c>
      <c r="O344" s="249">
        <f>[10]B!AH600</f>
        <v>0</v>
      </c>
      <c r="P344" s="249">
        <f>[10]B!AI600</f>
        <v>0</v>
      </c>
      <c r="Q344" s="249">
        <f>[10]B!AJ600</f>
        <v>0</v>
      </c>
      <c r="R344" s="246"/>
      <c r="S344" s="250"/>
      <c r="T344" s="250"/>
    </row>
    <row r="345" spans="1:20" ht="15" customHeight="1" x14ac:dyDescent="0.15">
      <c r="A345" s="253" t="s">
        <v>134</v>
      </c>
      <c r="B345" s="276" t="s">
        <v>135</v>
      </c>
      <c r="C345" s="252">
        <f>[10]B!C623</f>
        <v>2</v>
      </c>
      <c r="D345" s="252">
        <f>[10]B!D623</f>
        <v>2</v>
      </c>
      <c r="E345" s="252">
        <f>[10]B!E623</f>
        <v>2</v>
      </c>
      <c r="F345" s="252">
        <f>[10]B!F623</f>
        <v>0</v>
      </c>
      <c r="G345" s="252">
        <f>[10]B!G623</f>
        <v>0</v>
      </c>
      <c r="H345" s="252">
        <f>[10]B!AA623</f>
        <v>0</v>
      </c>
      <c r="I345" s="252">
        <f>[10]B!AB623</f>
        <v>2</v>
      </c>
      <c r="J345" s="252">
        <f>[10]B!AC623</f>
        <v>0</v>
      </c>
      <c r="K345" s="252">
        <f>[10]B!AD623</f>
        <v>0</v>
      </c>
      <c r="L345" s="252">
        <f>[10]B!AE623</f>
        <v>0</v>
      </c>
      <c r="M345" s="252">
        <f>[10]B!AF623</f>
        <v>0</v>
      </c>
      <c r="N345" s="252">
        <f>[10]B!AG623</f>
        <v>0</v>
      </c>
      <c r="O345" s="252">
        <f>[10]B!AH623</f>
        <v>0</v>
      </c>
      <c r="P345" s="252">
        <f>[10]B!AI623</f>
        <v>0</v>
      </c>
      <c r="Q345" s="252">
        <f>[10]B!AJ623</f>
        <v>0</v>
      </c>
      <c r="R345" s="246"/>
      <c r="S345" s="250"/>
      <c r="T345" s="250"/>
    </row>
    <row r="346" spans="1:20" ht="15" customHeight="1" x14ac:dyDescent="0.15">
      <c r="A346" s="555" t="s">
        <v>136</v>
      </c>
      <c r="B346" s="278" t="s">
        <v>137</v>
      </c>
      <c r="C346" s="255">
        <f>[10]B!C650</f>
        <v>180</v>
      </c>
      <c r="D346" s="255">
        <f>[10]B!D650</f>
        <v>180</v>
      </c>
      <c r="E346" s="255">
        <f>[10]B!E650</f>
        <v>180</v>
      </c>
      <c r="F346" s="255">
        <f>[10]B!F650</f>
        <v>0</v>
      </c>
      <c r="G346" s="255">
        <f>[10]B!G650</f>
        <v>0</v>
      </c>
      <c r="H346" s="255">
        <f>[10]B!AA650</f>
        <v>12</v>
      </c>
      <c r="I346" s="255">
        <f>[10]B!AB650</f>
        <v>85</v>
      </c>
      <c r="J346" s="255">
        <f>[10]B!AC650</f>
        <v>83</v>
      </c>
      <c r="K346" s="255">
        <f>[10]B!AD650</f>
        <v>0</v>
      </c>
      <c r="L346" s="255">
        <f>[10]B!AE650</f>
        <v>0</v>
      </c>
      <c r="M346" s="255">
        <f>[10]B!AF650</f>
        <v>0</v>
      </c>
      <c r="N346" s="255">
        <f>[10]B!AG650</f>
        <v>0</v>
      </c>
      <c r="O346" s="255">
        <f>[10]B!AH650</f>
        <v>0</v>
      </c>
      <c r="P346" s="255">
        <f>[10]B!AI650</f>
        <v>0</v>
      </c>
      <c r="Q346" s="255">
        <f>[10]B!AJ650</f>
        <v>0</v>
      </c>
      <c r="R346" s="246"/>
      <c r="S346" s="250"/>
      <c r="T346" s="250"/>
    </row>
    <row r="347" spans="1:20" ht="15" customHeight="1" x14ac:dyDescent="0.15">
      <c r="A347" s="748" t="s">
        <v>112</v>
      </c>
      <c r="B347" s="78" t="s">
        <v>138</v>
      </c>
      <c r="C347" s="279">
        <f>SUM(C348:C350)</f>
        <v>1232</v>
      </c>
      <c r="D347" s="55">
        <f>SUM(D348:D350)</f>
        <v>1232</v>
      </c>
      <c r="E347" s="150">
        <f t="shared" ref="E347:Q347" si="4">SUM(E348:E350)</f>
        <v>1232</v>
      </c>
      <c r="F347" s="280">
        <f t="shared" si="4"/>
        <v>0</v>
      </c>
      <c r="G347" s="281">
        <f t="shared" si="4"/>
        <v>0</v>
      </c>
      <c r="H347" s="150">
        <f t="shared" si="4"/>
        <v>503</v>
      </c>
      <c r="I347" s="282">
        <f t="shared" si="4"/>
        <v>729</v>
      </c>
      <c r="J347" s="280">
        <f t="shared" si="4"/>
        <v>0</v>
      </c>
      <c r="K347" s="150">
        <f t="shared" si="4"/>
        <v>0</v>
      </c>
      <c r="L347" s="282">
        <f t="shared" si="4"/>
        <v>0</v>
      </c>
      <c r="M347" s="280">
        <f t="shared" si="4"/>
        <v>0</v>
      </c>
      <c r="N347" s="280">
        <f>SUM(N348:N350)</f>
        <v>0</v>
      </c>
      <c r="O347" s="283">
        <f t="shared" si="4"/>
        <v>0</v>
      </c>
      <c r="P347" s="284">
        <f t="shared" si="4"/>
        <v>1</v>
      </c>
      <c r="Q347" s="285">
        <f t="shared" si="4"/>
        <v>0</v>
      </c>
      <c r="R347" s="246"/>
      <c r="S347" s="250"/>
      <c r="T347" s="250"/>
    </row>
    <row r="348" spans="1:20" ht="15" customHeight="1" x14ac:dyDescent="0.15">
      <c r="A348" s="748"/>
      <c r="B348" s="93" t="s">
        <v>139</v>
      </c>
      <c r="C348" s="249">
        <f>[10]B!C672-[10]B!C652-[10]B!C653</f>
        <v>896</v>
      </c>
      <c r="D348" s="249">
        <f>[10]B!D672-[10]B!D652-[10]B!D653</f>
        <v>896</v>
      </c>
      <c r="E348" s="249">
        <f>[10]B!E672-[10]B!E652-[10]B!E653</f>
        <v>896</v>
      </c>
      <c r="F348" s="249">
        <f>[10]B!F672-[10]B!F652-[10]B!F653</f>
        <v>0</v>
      </c>
      <c r="G348" s="249">
        <f>[10]B!G672-[10]B!G652-[10]B!G653</f>
        <v>0</v>
      </c>
      <c r="H348" s="249">
        <f>[10]B!AA672-[10]B!AA652-[10]B!AA653</f>
        <v>432</v>
      </c>
      <c r="I348" s="249">
        <f>[10]B!AB672-[10]B!AB652-[10]B!AB653</f>
        <v>464</v>
      </c>
      <c r="J348" s="249">
        <f>[10]B!AC672-[10]B!AC652-[10]B!AC653</f>
        <v>0</v>
      </c>
      <c r="K348" s="249">
        <f>[10]B!AD672-[10]B!AD652-[10]B!AD653</f>
        <v>0</v>
      </c>
      <c r="L348" s="249">
        <f>[10]B!AE672-[10]B!AE652-[10]B!AE653</f>
        <v>0</v>
      </c>
      <c r="M348" s="249">
        <f>[10]B!AF672-[10]B!AF652-[10]B!AF653</f>
        <v>0</v>
      </c>
      <c r="N348" s="249">
        <f>[10]B!AG672-[10]B!AG652-[10]B!AG653</f>
        <v>0</v>
      </c>
      <c r="O348" s="249">
        <f>[10]B!AH672-[10]B!AH652-[10]B!AH653</f>
        <v>0</v>
      </c>
      <c r="P348" s="249">
        <f>[10]B!AI672-[10]B!AI652-[10]B!AI653</f>
        <v>1</v>
      </c>
      <c r="Q348" s="249">
        <f>[10]B!AJ672-[10]B!AJ652-[10]B!AJ653</f>
        <v>0</v>
      </c>
      <c r="R348" s="246"/>
      <c r="S348" s="250"/>
      <c r="T348" s="250"/>
    </row>
    <row r="349" spans="1:20" ht="15" customHeight="1" x14ac:dyDescent="0.15">
      <c r="A349" s="748"/>
      <c r="B349" s="93" t="s">
        <v>140</v>
      </c>
      <c r="C349" s="252">
        <f>[10]B!C652</f>
        <v>134</v>
      </c>
      <c r="D349" s="252">
        <f>[10]B!D652</f>
        <v>134</v>
      </c>
      <c r="E349" s="252">
        <f>[10]B!E652</f>
        <v>134</v>
      </c>
      <c r="F349" s="252">
        <f>[10]B!F652</f>
        <v>0</v>
      </c>
      <c r="G349" s="252">
        <f>[10]B!G652</f>
        <v>0</v>
      </c>
      <c r="H349" s="252">
        <f>[10]B!AA652</f>
        <v>0</v>
      </c>
      <c r="I349" s="252">
        <f>[10]B!AB652</f>
        <v>134</v>
      </c>
      <c r="J349" s="252">
        <f>[10]B!AC652</f>
        <v>0</v>
      </c>
      <c r="K349" s="252">
        <f>[10]B!AD652</f>
        <v>0</v>
      </c>
      <c r="L349" s="252">
        <f>[10]B!AE652</f>
        <v>0</v>
      </c>
      <c r="M349" s="252">
        <f>[10]B!AF652</f>
        <v>0</v>
      </c>
      <c r="N349" s="252">
        <f>[10]B!AG652</f>
        <v>0</v>
      </c>
      <c r="O349" s="252">
        <f>[10]B!AH652</f>
        <v>0</v>
      </c>
      <c r="P349" s="252">
        <f>[10]B!AI652</f>
        <v>0</v>
      </c>
      <c r="Q349" s="252">
        <f>[10]B!AJ652</f>
        <v>0</v>
      </c>
      <c r="R349" s="246"/>
      <c r="S349" s="250"/>
      <c r="T349" s="250"/>
    </row>
    <row r="350" spans="1:20" ht="15" customHeight="1" x14ac:dyDescent="0.15">
      <c r="A350" s="748"/>
      <c r="B350" s="264" t="s">
        <v>141</v>
      </c>
      <c r="C350" s="255">
        <f>[10]B!C653</f>
        <v>202</v>
      </c>
      <c r="D350" s="255">
        <f>[10]B!D653</f>
        <v>202</v>
      </c>
      <c r="E350" s="255">
        <f>[10]B!E653</f>
        <v>202</v>
      </c>
      <c r="F350" s="255">
        <f>[10]B!F653</f>
        <v>0</v>
      </c>
      <c r="G350" s="255">
        <f>[10]B!G653</f>
        <v>0</v>
      </c>
      <c r="H350" s="255">
        <f>[10]B!AA653</f>
        <v>71</v>
      </c>
      <c r="I350" s="255">
        <f>[10]B!AB653</f>
        <v>131</v>
      </c>
      <c r="J350" s="255">
        <f>[10]B!AC653</f>
        <v>0</v>
      </c>
      <c r="K350" s="255">
        <f>[10]B!AD653</f>
        <v>0</v>
      </c>
      <c r="L350" s="255">
        <f>[10]B!AE653</f>
        <v>0</v>
      </c>
      <c r="M350" s="255">
        <f>[10]B!AF653</f>
        <v>0</v>
      </c>
      <c r="N350" s="255">
        <f>[10]B!AG653</f>
        <v>0</v>
      </c>
      <c r="O350" s="255">
        <f>[10]B!AH653</f>
        <v>0</v>
      </c>
      <c r="P350" s="255">
        <f>[10]B!AI653</f>
        <v>0</v>
      </c>
      <c r="Q350" s="255">
        <f>[10]B!AJ653</f>
        <v>0</v>
      </c>
      <c r="R350" s="246"/>
      <c r="S350" s="250"/>
      <c r="T350" s="250"/>
    </row>
    <row r="351" spans="1:20" ht="15" customHeight="1" x14ac:dyDescent="0.15">
      <c r="A351" s="77" t="s">
        <v>114</v>
      </c>
      <c r="B351" s="286" t="s">
        <v>142</v>
      </c>
      <c r="C351" s="287">
        <f>[10]B!C704</f>
        <v>0</v>
      </c>
      <c r="D351" s="287">
        <f>[10]B!D704</f>
        <v>0</v>
      </c>
      <c r="E351" s="287">
        <f>[10]B!E704</f>
        <v>0</v>
      </c>
      <c r="F351" s="287">
        <f>[10]B!F704</f>
        <v>0</v>
      </c>
      <c r="G351" s="287">
        <f>[10]B!G704</f>
        <v>0</v>
      </c>
      <c r="H351" s="287">
        <f>[10]B!AA704</f>
        <v>0</v>
      </c>
      <c r="I351" s="287">
        <f>[10]B!AB704</f>
        <v>0</v>
      </c>
      <c r="J351" s="287">
        <f>[10]B!AC704</f>
        <v>0</v>
      </c>
      <c r="K351" s="287">
        <f>[10]B!AD704</f>
        <v>0</v>
      </c>
      <c r="L351" s="287">
        <f>[10]B!AE704</f>
        <v>0</v>
      </c>
      <c r="M351" s="287">
        <f>[10]B!AF704</f>
        <v>0</v>
      </c>
      <c r="N351" s="287">
        <f>[10]B!AG704</f>
        <v>0</v>
      </c>
      <c r="O351" s="287">
        <f>[10]B!AH704</f>
        <v>0</v>
      </c>
      <c r="P351" s="287">
        <f>[10]B!AI704</f>
        <v>4</v>
      </c>
      <c r="Q351" s="287">
        <f>[10]B!AJ704</f>
        <v>0</v>
      </c>
      <c r="R351" s="246"/>
      <c r="S351" s="250"/>
      <c r="T351" s="250"/>
    </row>
    <row r="352" spans="1:20" s="99" customFormat="1" ht="15" customHeight="1" x14ac:dyDescent="0.15">
      <c r="A352" s="253"/>
      <c r="B352" s="288" t="s">
        <v>143</v>
      </c>
      <c r="C352" s="255">
        <f>[10]B!C763</f>
        <v>0</v>
      </c>
      <c r="D352" s="255">
        <f>[10]B!D763</f>
        <v>0</v>
      </c>
      <c r="E352" s="255">
        <f>[10]B!E763</f>
        <v>0</v>
      </c>
      <c r="F352" s="255">
        <f>[10]B!F763</f>
        <v>0</v>
      </c>
      <c r="G352" s="255">
        <f>[10]B!G763</f>
        <v>0</v>
      </c>
      <c r="H352" s="255">
        <f>[10]B!AA763</f>
        <v>0</v>
      </c>
      <c r="I352" s="255">
        <f>[10]B!AB763</f>
        <v>0</v>
      </c>
      <c r="J352" s="255">
        <f>[10]B!AC763</f>
        <v>0</v>
      </c>
      <c r="K352" s="255">
        <f>[10]B!AD763</f>
        <v>0</v>
      </c>
      <c r="L352" s="255">
        <f>[10]B!AE763</f>
        <v>0</v>
      </c>
      <c r="M352" s="255">
        <f>[10]B!AF763</f>
        <v>0</v>
      </c>
      <c r="N352" s="255">
        <f>[10]B!AG763</f>
        <v>0</v>
      </c>
      <c r="O352" s="255">
        <f>[10]B!AH763</f>
        <v>0</v>
      </c>
      <c r="P352" s="255">
        <f>[10]B!AI763</f>
        <v>0</v>
      </c>
      <c r="Q352" s="255">
        <f>[10]B!AJ763</f>
        <v>0</v>
      </c>
      <c r="R352" s="246"/>
      <c r="S352" s="268"/>
      <c r="T352" s="268"/>
    </row>
    <row r="353" spans="1:22" s="99" customFormat="1" ht="15" customHeight="1" x14ac:dyDescent="0.15">
      <c r="A353" s="851" t="s">
        <v>516</v>
      </c>
      <c r="B353" s="852"/>
      <c r="C353" s="249">
        <f>[10]B!C473</f>
        <v>5263</v>
      </c>
      <c r="D353" s="249">
        <f>[10]B!D473</f>
        <v>5142</v>
      </c>
      <c r="E353" s="249">
        <f>[10]B!E473</f>
        <v>5142</v>
      </c>
      <c r="F353" s="249">
        <f>[10]B!F473</f>
        <v>0</v>
      </c>
      <c r="G353" s="249">
        <f>[10]B!G473</f>
        <v>121</v>
      </c>
      <c r="H353" s="249">
        <f>[10]B!AA473</f>
        <v>2494</v>
      </c>
      <c r="I353" s="249">
        <f>[10]B!AB473</f>
        <v>1651</v>
      </c>
      <c r="J353" s="249">
        <f>[10]B!AC473</f>
        <v>1118</v>
      </c>
      <c r="K353" s="249">
        <f>[10]B!AD473</f>
        <v>0</v>
      </c>
      <c r="L353" s="249">
        <f>[10]B!AE473</f>
        <v>0</v>
      </c>
      <c r="M353" s="249">
        <f>[10]B!AF473</f>
        <v>0</v>
      </c>
      <c r="N353" s="249">
        <f>[10]B!AG473</f>
        <v>0</v>
      </c>
      <c r="O353" s="249">
        <f>[10]B!AH473</f>
        <v>0</v>
      </c>
      <c r="P353" s="249">
        <f>[10]B!AI473</f>
        <v>0</v>
      </c>
      <c r="Q353" s="249">
        <f>[10]B!AJ473</f>
        <v>0</v>
      </c>
      <c r="R353" s="246"/>
      <c r="S353" s="268"/>
      <c r="T353" s="268"/>
    </row>
    <row r="354" spans="1:22" s="3" customFormat="1" ht="15" customHeight="1" x14ac:dyDescent="0.15">
      <c r="A354" s="853" t="s">
        <v>144</v>
      </c>
      <c r="B354" s="854"/>
      <c r="C354" s="289">
        <f>[10]B!C958</f>
        <v>0</v>
      </c>
      <c r="D354" s="289">
        <f>[10]B!D958</f>
        <v>0</v>
      </c>
      <c r="E354" s="289">
        <f>[10]B!E958</f>
        <v>0</v>
      </c>
      <c r="F354" s="289">
        <f>[10]B!F958</f>
        <v>0</v>
      </c>
      <c r="G354" s="289">
        <f>[10]B!G958</f>
        <v>0</v>
      </c>
      <c r="H354" s="289">
        <f>[10]B!AA958</f>
        <v>0</v>
      </c>
      <c r="I354" s="289">
        <f>[10]B!AB958</f>
        <v>0</v>
      </c>
      <c r="J354" s="289">
        <f>[10]B!AC958</f>
        <v>0</v>
      </c>
      <c r="K354" s="289">
        <f>[10]B!AD958</f>
        <v>0</v>
      </c>
      <c r="L354" s="289">
        <f>[10]B!AE958</f>
        <v>0</v>
      </c>
      <c r="M354" s="289">
        <f>[10]B!AF958</f>
        <v>0</v>
      </c>
      <c r="N354" s="289">
        <f>[10]B!AG958</f>
        <v>0</v>
      </c>
      <c r="O354" s="289">
        <f>[10]B!AH958</f>
        <v>0</v>
      </c>
      <c r="P354" s="289">
        <f>[10]B!AI958</f>
        <v>0</v>
      </c>
      <c r="Q354" s="289">
        <f>[10]B!AJ958</f>
        <v>0</v>
      </c>
      <c r="R354" s="246"/>
      <c r="S354" s="275"/>
      <c r="T354" s="275"/>
    </row>
    <row r="355" spans="1:22" s="291" customFormat="1" ht="22.5" customHeight="1" x14ac:dyDescent="0.15">
      <c r="A355" s="12" t="s">
        <v>517</v>
      </c>
      <c r="B355" s="290"/>
      <c r="C355" s="290"/>
      <c r="R355" s="292"/>
      <c r="S355" s="292"/>
      <c r="T355" s="292"/>
    </row>
    <row r="356" spans="1:22" ht="24" customHeight="1" x14ac:dyDescent="0.15">
      <c r="A356" s="750" t="s">
        <v>518</v>
      </c>
      <c r="B356" s="835"/>
      <c r="C356" s="692" t="s">
        <v>0</v>
      </c>
      <c r="D356" s="771" t="s">
        <v>519</v>
      </c>
      <c r="E356" s="772"/>
      <c r="F356" s="772"/>
      <c r="G356" s="848"/>
      <c r="H356" s="837" t="s">
        <v>498</v>
      </c>
      <c r="I356" s="837"/>
      <c r="J356" s="838"/>
      <c r="K356" s="784" t="s">
        <v>499</v>
      </c>
      <c r="L356" s="784"/>
      <c r="M356" s="784"/>
      <c r="N356" s="785" t="s">
        <v>500</v>
      </c>
      <c r="O356" s="788" t="s">
        <v>501</v>
      </c>
      <c r="P356" s="789"/>
      <c r="Q356" s="751" t="s">
        <v>502</v>
      </c>
    </row>
    <row r="357" spans="1:22" ht="18" customHeight="1" x14ac:dyDescent="0.15">
      <c r="A357" s="750"/>
      <c r="B357" s="835"/>
      <c r="C357" s="693"/>
      <c r="D357" s="844" t="s">
        <v>503</v>
      </c>
      <c r="E357" s="846" t="s">
        <v>504</v>
      </c>
      <c r="F357" s="847"/>
      <c r="G357" s="844" t="s">
        <v>505</v>
      </c>
      <c r="H357" s="759" t="s">
        <v>506</v>
      </c>
      <c r="I357" s="761" t="s">
        <v>507</v>
      </c>
      <c r="J357" s="773" t="s">
        <v>508</v>
      </c>
      <c r="K357" s="775" t="s">
        <v>509</v>
      </c>
      <c r="L357" s="776" t="s">
        <v>510</v>
      </c>
      <c r="M357" s="777" t="s">
        <v>511</v>
      </c>
      <c r="N357" s="786"/>
      <c r="O357" s="778" t="s">
        <v>512</v>
      </c>
      <c r="P357" s="779" t="s">
        <v>513</v>
      </c>
      <c r="Q357" s="752"/>
      <c r="R357" s="236"/>
    </row>
    <row r="358" spans="1:22" ht="18" customHeight="1" x14ac:dyDescent="0.15">
      <c r="A358" s="750"/>
      <c r="B358" s="835"/>
      <c r="C358" s="770"/>
      <c r="D358" s="845"/>
      <c r="E358" s="237" t="s">
        <v>514</v>
      </c>
      <c r="F358" s="238" t="s">
        <v>515</v>
      </c>
      <c r="G358" s="845"/>
      <c r="H358" s="760"/>
      <c r="I358" s="762"/>
      <c r="J358" s="774"/>
      <c r="K358" s="775"/>
      <c r="L358" s="776"/>
      <c r="M358" s="777"/>
      <c r="N358" s="787"/>
      <c r="O358" s="778"/>
      <c r="P358" s="779"/>
      <c r="Q358" s="753"/>
      <c r="R358" s="236"/>
      <c r="U358" s="250"/>
      <c r="V358" s="250"/>
    </row>
    <row r="359" spans="1:22" ht="14.25" customHeight="1" x14ac:dyDescent="0.15">
      <c r="A359" s="293" t="s">
        <v>520</v>
      </c>
      <c r="B359" s="294"/>
      <c r="C359" s="295"/>
      <c r="D359" s="296"/>
      <c r="E359" s="297"/>
      <c r="F359" s="298"/>
      <c r="G359" s="299"/>
      <c r="H359" s="297"/>
      <c r="I359" s="300"/>
      <c r="J359" s="301"/>
      <c r="K359" s="302"/>
      <c r="L359" s="300"/>
      <c r="M359" s="301"/>
      <c r="N359" s="303"/>
      <c r="O359" s="302"/>
      <c r="P359" s="298"/>
      <c r="Q359" s="304"/>
      <c r="R359" s="305"/>
      <c r="U359" s="250"/>
    </row>
    <row r="360" spans="1:22" ht="15" customHeight="1" x14ac:dyDescent="0.15">
      <c r="A360" s="306" t="s">
        <v>521</v>
      </c>
      <c r="B360" s="307"/>
      <c r="C360" s="295"/>
      <c r="D360" s="296"/>
      <c r="E360" s="297"/>
      <c r="F360" s="298"/>
      <c r="G360" s="299"/>
      <c r="H360" s="297"/>
      <c r="I360" s="300"/>
      <c r="J360" s="301"/>
      <c r="K360" s="302"/>
      <c r="L360" s="300"/>
      <c r="M360" s="301"/>
      <c r="N360" s="303"/>
      <c r="O360" s="302"/>
      <c r="P360" s="298"/>
      <c r="Q360" s="304"/>
      <c r="R360" s="308"/>
      <c r="U360" s="250"/>
    </row>
    <row r="361" spans="1:22" ht="15" customHeight="1" x14ac:dyDescent="0.15">
      <c r="A361" s="790" t="s">
        <v>522</v>
      </c>
      <c r="B361" s="839"/>
      <c r="C361" s="229">
        <f>SUM([10]B!C770,[10]B!C777,[10]B!C781,[10]B!C788,[10]B!C797)</f>
        <v>0</v>
      </c>
      <c r="D361" s="229">
        <f>SUM([10]B!D770,[10]B!D777,[10]B!D781,[10]B!D788,[10]B!D797)</f>
        <v>0</v>
      </c>
      <c r="E361" s="229">
        <f>SUM([10]B!E770,[10]B!E777,[10]B!E781,[10]B!E788,[10]B!E797)</f>
        <v>0</v>
      </c>
      <c r="F361" s="229">
        <f>SUM([10]B!F770,[10]B!F777,[10]B!F781,[10]B!F788,[10]B!F797)</f>
        <v>0</v>
      </c>
      <c r="G361" s="229">
        <f>SUM([10]B!G770,[10]B!G777,[10]B!G781,[10]B!G788,[10]B!G797)</f>
        <v>0</v>
      </c>
      <c r="H361" s="229">
        <f>SUM([10]B!AA770,[10]B!AA777,[10]B!AA781,[10]B!AA788,[10]B!AA797)</f>
        <v>0</v>
      </c>
      <c r="I361" s="229">
        <f>SUM([10]B!AB770,[10]B!AB777,[10]B!AB781,[10]B!AB788,[10]B!AB797)</f>
        <v>0</v>
      </c>
      <c r="J361" s="229">
        <f>SUM([10]B!AC770,[10]B!AC777,[10]B!AC781,[10]B!AC788,[10]B!AC797)</f>
        <v>0</v>
      </c>
      <c r="K361" s="229">
        <f>SUM([10]B!AD770,[10]B!AD777,[10]B!AD781,[10]B!AD788,[10]B!AD797)</f>
        <v>0</v>
      </c>
      <c r="L361" s="229">
        <f>SUM([10]B!AE770,[10]B!AE777,[10]B!AE781,[10]B!AE788,[10]B!AE797)</f>
        <v>0</v>
      </c>
      <c r="M361" s="229">
        <f>SUM([10]B!AF770,[10]B!AF777,[10]B!AF781,[10]B!AF788,[10]B!AF797)</f>
        <v>0</v>
      </c>
      <c r="N361" s="229">
        <f>SUM([10]B!AG770,[10]B!AG777,[10]B!AG781,[10]B!AG788,[10]B!AG797)</f>
        <v>0</v>
      </c>
      <c r="O361" s="229">
        <f>SUM([10]B!AH770,[10]B!AH777,[10]B!AH781,[10]B!AH788,[10]B!AH797)</f>
        <v>0</v>
      </c>
      <c r="P361" s="229">
        <f>SUM([10]B!AI770,[10]B!AI777,[10]B!AI781,[10]B!AI788,[10]B!AI797)</f>
        <v>16</v>
      </c>
      <c r="Q361" s="229">
        <f>SUM([10]B!AJ770,[10]B!AJ777,[10]B!AJ781,[10]B!AJ788,[10]B!AJ797)</f>
        <v>0</v>
      </c>
      <c r="R361" s="246"/>
      <c r="U361" s="250"/>
    </row>
    <row r="362" spans="1:22" ht="15" customHeight="1" x14ac:dyDescent="0.15">
      <c r="A362" s="840" t="s">
        <v>523</v>
      </c>
      <c r="B362" s="841"/>
      <c r="C362" s="190">
        <f>SUM([10]B!C801,[10]B!C805,[10]B!C809,[10]B!C817,[10]B!C820)</f>
        <v>0</v>
      </c>
      <c r="D362" s="190">
        <f>SUM([10]B!D801,[10]B!D805,[10]B!D809,[10]B!D817,[10]B!D820)</f>
        <v>0</v>
      </c>
      <c r="E362" s="190">
        <f>SUM([10]B!E801,[10]B!E805,[10]B!E809,[10]B!E817,[10]B!E820)</f>
        <v>0</v>
      </c>
      <c r="F362" s="190">
        <f>SUM([10]B!F801,[10]B!F805,[10]B!F809,[10]B!F817,[10]B!F820)</f>
        <v>0</v>
      </c>
      <c r="G362" s="190">
        <f>SUM([10]B!G801,[10]B!G805,[10]B!G809,[10]B!G817,[10]B!G820)</f>
        <v>0</v>
      </c>
      <c r="H362" s="229">
        <f>SUM([10]B!AA801,[10]B!AA805,[10]B!AA809,[10]B!AA817,[10]B!AA820)</f>
        <v>0</v>
      </c>
      <c r="I362" s="229">
        <f>SUM([10]B!AB801,[10]B!AB805,[10]B!AB809,[10]B!AB817,[10]B!AB820)</f>
        <v>0</v>
      </c>
      <c r="J362" s="229">
        <f>SUM([10]B!AC801,[10]B!AC805,[10]B!AC809,[10]B!AC817,[10]B!AC820)</f>
        <v>0</v>
      </c>
      <c r="K362" s="229">
        <f>SUM([10]B!AD801,[10]B!AD805,[10]B!AD809,[10]B!AD817,[10]B!AD820)</f>
        <v>0</v>
      </c>
      <c r="L362" s="229">
        <f>SUM([10]B!AE801,[10]B!AE805,[10]B!AE809,[10]B!AE817,[10]B!AE820)</f>
        <v>0</v>
      </c>
      <c r="M362" s="229">
        <f>SUM([10]B!AF801,[10]B!AF805,[10]B!AF809,[10]B!AF817,[10]B!AF820)</f>
        <v>0</v>
      </c>
      <c r="N362" s="229">
        <f>SUM([10]B!AG801,[10]B!AG805,[10]B!AG809,[10]B!AG817,[10]B!AG820)</f>
        <v>0</v>
      </c>
      <c r="O362" s="229">
        <f>SUM([10]B!AH801,[10]B!AH805,[10]B!AH809,[10]B!AH817,[10]B!AH820)</f>
        <v>0</v>
      </c>
      <c r="P362" s="229">
        <f>SUM([10]B!AI801,[10]B!AI805,[10]B!AI809,[10]B!AI817,[10]B!AI820)</f>
        <v>1</v>
      </c>
      <c r="Q362" s="229">
        <f>SUM([10]B!AJ801,[10]B!AJ805,[10]B!AJ809,[10]B!AJ817,[10]B!AJ820)</f>
        <v>0</v>
      </c>
      <c r="R362" s="76"/>
      <c r="U362" s="250"/>
    </row>
    <row r="363" spans="1:22" ht="15" customHeight="1" x14ac:dyDescent="0.15">
      <c r="A363" s="309" t="s">
        <v>524</v>
      </c>
      <c r="B363" s="310"/>
      <c r="C363" s="311"/>
      <c r="D363" s="312"/>
      <c r="E363" s="313"/>
      <c r="F363" s="314"/>
      <c r="G363" s="315"/>
      <c r="H363" s="313"/>
      <c r="I363" s="316"/>
      <c r="J363" s="314"/>
      <c r="K363" s="313"/>
      <c r="L363" s="316"/>
      <c r="M363" s="314"/>
      <c r="N363" s="317"/>
      <c r="O363" s="313"/>
      <c r="P363" s="314"/>
      <c r="Q363" s="312"/>
      <c r="R363" s="246"/>
      <c r="U363" s="250"/>
    </row>
    <row r="364" spans="1:22" ht="15" customHeight="1" x14ac:dyDescent="0.15">
      <c r="A364" s="842" t="s">
        <v>525</v>
      </c>
      <c r="B364" s="843"/>
      <c r="C364" s="233">
        <f>[10]B!C828</f>
        <v>0</v>
      </c>
      <c r="D364" s="233">
        <f>[10]B!D828</f>
        <v>0</v>
      </c>
      <c r="E364" s="233">
        <f>[10]B!E828</f>
        <v>0</v>
      </c>
      <c r="F364" s="233">
        <f>[10]B!F828</f>
        <v>0</v>
      </c>
      <c r="G364" s="233">
        <f>[10]B!G828</f>
        <v>0</v>
      </c>
      <c r="H364" s="229">
        <f>[10]B!AA828</f>
        <v>0</v>
      </c>
      <c r="I364" s="229">
        <f>[10]B!AB828</f>
        <v>0</v>
      </c>
      <c r="J364" s="229">
        <f>[10]B!AC828</f>
        <v>0</v>
      </c>
      <c r="K364" s="229">
        <f>[10]B!AD828</f>
        <v>0</v>
      </c>
      <c r="L364" s="229">
        <f>[10]B!AE828</f>
        <v>0</v>
      </c>
      <c r="M364" s="229">
        <f>[10]B!AF828</f>
        <v>0</v>
      </c>
      <c r="N364" s="229">
        <f>[10]B!AG828</f>
        <v>0</v>
      </c>
      <c r="O364" s="229">
        <f>[10]B!AH828</f>
        <v>0</v>
      </c>
      <c r="P364" s="229">
        <f>[10]B!AI828</f>
        <v>2</v>
      </c>
      <c r="Q364" s="229">
        <f>[10]B!AJ828</f>
        <v>0</v>
      </c>
      <c r="R364" s="246"/>
      <c r="U364" s="250"/>
    </row>
    <row r="365" spans="1:22" ht="15" customHeight="1" x14ac:dyDescent="0.15">
      <c r="A365" s="318" t="s">
        <v>526</v>
      </c>
      <c r="B365" s="319"/>
      <c r="C365" s="311"/>
      <c r="D365" s="312"/>
      <c r="E365" s="313"/>
      <c r="F365" s="314"/>
      <c r="G365" s="315"/>
      <c r="H365" s="313"/>
      <c r="I365" s="316"/>
      <c r="J365" s="314"/>
      <c r="K365" s="313"/>
      <c r="L365" s="316"/>
      <c r="M365" s="314"/>
      <c r="N365" s="317"/>
      <c r="O365" s="313"/>
      <c r="P365" s="314"/>
      <c r="Q365" s="312"/>
      <c r="R365" s="246"/>
      <c r="U365" s="250"/>
    </row>
    <row r="366" spans="1:22" ht="15" customHeight="1" x14ac:dyDescent="0.15">
      <c r="A366" s="790" t="s">
        <v>527</v>
      </c>
      <c r="B366" s="839"/>
      <c r="C366" s="320">
        <f>[10]B!C833</f>
        <v>0</v>
      </c>
      <c r="D366" s="320">
        <f>[10]B!D833</f>
        <v>0</v>
      </c>
      <c r="E366" s="320">
        <f>[10]B!E833</f>
        <v>0</v>
      </c>
      <c r="F366" s="320">
        <f>[10]B!F833</f>
        <v>0</v>
      </c>
      <c r="G366" s="320">
        <f>[10]B!G833</f>
        <v>0</v>
      </c>
      <c r="H366" s="229">
        <f>[10]B!AA833</f>
        <v>0</v>
      </c>
      <c r="I366" s="229">
        <f>[10]B!AB833</f>
        <v>0</v>
      </c>
      <c r="J366" s="229">
        <f>[10]B!AC833</f>
        <v>0</v>
      </c>
      <c r="K366" s="229">
        <f>[10]B!AD833</f>
        <v>0</v>
      </c>
      <c r="L366" s="229">
        <f>[10]B!AE833</f>
        <v>0</v>
      </c>
      <c r="M366" s="229">
        <f>[10]B!AF833</f>
        <v>0</v>
      </c>
      <c r="N366" s="229">
        <f>[10]B!AG833</f>
        <v>0</v>
      </c>
      <c r="O366" s="229">
        <f>[10]B!AH833</f>
        <v>0</v>
      </c>
      <c r="P366" s="229">
        <f>[10]B!AI833</f>
        <v>0</v>
      </c>
      <c r="Q366" s="229">
        <f>[10]B!AJ833</f>
        <v>0</v>
      </c>
      <c r="R366" s="246"/>
      <c r="U366" s="250"/>
    </row>
    <row r="367" spans="1:22" ht="15" customHeight="1" x14ac:dyDescent="0.15">
      <c r="A367" s="831" t="s">
        <v>528</v>
      </c>
      <c r="B367" s="832"/>
      <c r="C367" s="321">
        <f>[10]B!C851</f>
        <v>0</v>
      </c>
      <c r="D367" s="321">
        <f>[10]B!D851</f>
        <v>0</v>
      </c>
      <c r="E367" s="321">
        <f>[10]B!E851</f>
        <v>0</v>
      </c>
      <c r="F367" s="321">
        <f>[10]B!F851</f>
        <v>0</v>
      </c>
      <c r="G367" s="321">
        <f>[10]B!G851</f>
        <v>0</v>
      </c>
      <c r="H367" s="229">
        <f>[10]B!AA851</f>
        <v>0</v>
      </c>
      <c r="I367" s="229">
        <f>[10]B!AB851</f>
        <v>0</v>
      </c>
      <c r="J367" s="229">
        <f>[10]B!AC851</f>
        <v>0</v>
      </c>
      <c r="K367" s="229">
        <f>[10]B!AD851</f>
        <v>0</v>
      </c>
      <c r="L367" s="229">
        <f>[10]B!AE851</f>
        <v>0</v>
      </c>
      <c r="M367" s="229">
        <f>[10]B!AF851</f>
        <v>0</v>
      </c>
      <c r="N367" s="229">
        <f>[10]B!AG851</f>
        <v>0</v>
      </c>
      <c r="O367" s="229">
        <f>[10]B!AH851</f>
        <v>0</v>
      </c>
      <c r="P367" s="229">
        <f>[10]B!AI851</f>
        <v>0</v>
      </c>
      <c r="Q367" s="229">
        <f>[10]B!AJ851</f>
        <v>0</v>
      </c>
      <c r="R367" s="246"/>
      <c r="U367" s="250"/>
    </row>
    <row r="368" spans="1:22" ht="15" customHeight="1" x14ac:dyDescent="0.15">
      <c r="A368" s="831" t="s">
        <v>529</v>
      </c>
      <c r="B368" s="832"/>
      <c r="C368" s="321">
        <f>[10]B!C869</f>
        <v>0</v>
      </c>
      <c r="D368" s="321">
        <f>[10]B!D869</f>
        <v>0</v>
      </c>
      <c r="E368" s="321">
        <f>[10]B!E869</f>
        <v>0</v>
      </c>
      <c r="F368" s="321">
        <f>[10]B!F869</f>
        <v>0</v>
      </c>
      <c r="G368" s="321">
        <f>[10]B!G869</f>
        <v>0</v>
      </c>
      <c r="H368" s="229">
        <f>[10]B!AA869</f>
        <v>0</v>
      </c>
      <c r="I368" s="229">
        <f>[10]B!AB869</f>
        <v>0</v>
      </c>
      <c r="J368" s="229">
        <f>[10]B!AC869</f>
        <v>0</v>
      </c>
      <c r="K368" s="229">
        <f>[10]B!AD869</f>
        <v>0</v>
      </c>
      <c r="L368" s="229">
        <f>[10]B!AE869</f>
        <v>0</v>
      </c>
      <c r="M368" s="229">
        <f>[10]B!AF869</f>
        <v>0</v>
      </c>
      <c r="N368" s="229">
        <f>[10]B!AG869</f>
        <v>0</v>
      </c>
      <c r="O368" s="229">
        <f>[10]B!AH869</f>
        <v>0</v>
      </c>
      <c r="P368" s="229">
        <f>[10]B!AI869</f>
        <v>0</v>
      </c>
      <c r="Q368" s="229">
        <f>[10]B!AJ869</f>
        <v>0</v>
      </c>
      <c r="R368" s="246"/>
      <c r="U368" s="250"/>
    </row>
    <row r="369" spans="1:24" ht="15" customHeight="1" x14ac:dyDescent="0.15">
      <c r="A369" s="833" t="s">
        <v>530</v>
      </c>
      <c r="B369" s="834"/>
      <c r="C369" s="322">
        <f>SUM(C361+C362+C364+C366+C367+C368)</f>
        <v>0</v>
      </c>
      <c r="D369" s="322">
        <f t="shared" ref="D369:Q369" si="5">SUM(D361+D362+D364+D366+D367+D368)</f>
        <v>0</v>
      </c>
      <c r="E369" s="322">
        <f t="shared" si="5"/>
        <v>0</v>
      </c>
      <c r="F369" s="322">
        <f t="shared" si="5"/>
        <v>0</v>
      </c>
      <c r="G369" s="322">
        <f t="shared" si="5"/>
        <v>0</v>
      </c>
      <c r="H369" s="322">
        <f t="shared" si="5"/>
        <v>0</v>
      </c>
      <c r="I369" s="322">
        <f t="shared" si="5"/>
        <v>0</v>
      </c>
      <c r="J369" s="322">
        <f t="shared" si="5"/>
        <v>0</v>
      </c>
      <c r="K369" s="322">
        <f t="shared" si="5"/>
        <v>0</v>
      </c>
      <c r="L369" s="322">
        <f t="shared" si="5"/>
        <v>0</v>
      </c>
      <c r="M369" s="322">
        <f t="shared" si="5"/>
        <v>0</v>
      </c>
      <c r="N369" s="322">
        <f t="shared" si="5"/>
        <v>0</v>
      </c>
      <c r="O369" s="322">
        <f t="shared" si="5"/>
        <v>0</v>
      </c>
      <c r="P369" s="322">
        <f t="shared" si="5"/>
        <v>19</v>
      </c>
      <c r="Q369" s="322">
        <f t="shared" si="5"/>
        <v>0</v>
      </c>
      <c r="R369" s="246"/>
      <c r="U369" s="250"/>
    </row>
    <row r="370" spans="1:24" s="328" customFormat="1" ht="24.95" customHeight="1" x14ac:dyDescent="0.15">
      <c r="A370" s="323" t="s">
        <v>531</v>
      </c>
      <c r="B370" s="324"/>
      <c r="C370" s="324"/>
      <c r="D370" s="325"/>
      <c r="E370" s="325"/>
      <c r="F370" s="325"/>
      <c r="G370" s="325"/>
      <c r="H370" s="325"/>
      <c r="I370" s="325"/>
      <c r="J370" s="325"/>
      <c r="K370" s="325"/>
      <c r="L370" s="325"/>
      <c r="M370" s="325"/>
      <c r="N370" s="325"/>
      <c r="O370" s="326"/>
      <c r="P370" s="326"/>
      <c r="Q370" s="326"/>
      <c r="R370" s="326"/>
      <c r="S370" s="327"/>
      <c r="X370" s="5"/>
    </row>
    <row r="371" spans="1:24" ht="24" customHeight="1" x14ac:dyDescent="0.15">
      <c r="A371" s="750" t="s">
        <v>532</v>
      </c>
      <c r="B371" s="835"/>
      <c r="C371" s="692" t="s">
        <v>0</v>
      </c>
      <c r="D371" s="836" t="s">
        <v>519</v>
      </c>
      <c r="E371" s="836"/>
      <c r="F371" s="836"/>
      <c r="G371" s="836"/>
      <c r="H371" s="837" t="s">
        <v>498</v>
      </c>
      <c r="I371" s="837"/>
      <c r="J371" s="838"/>
      <c r="K371" s="784" t="s">
        <v>499</v>
      </c>
      <c r="L371" s="784"/>
      <c r="M371" s="784"/>
      <c r="N371" s="785" t="s">
        <v>500</v>
      </c>
      <c r="O371" s="788" t="s">
        <v>501</v>
      </c>
      <c r="P371" s="789"/>
      <c r="Q371" s="751" t="s">
        <v>502</v>
      </c>
      <c r="S371" s="236"/>
    </row>
    <row r="372" spans="1:24" ht="18" customHeight="1" x14ac:dyDescent="0.15">
      <c r="A372" s="750"/>
      <c r="B372" s="835"/>
      <c r="C372" s="693"/>
      <c r="D372" s="754" t="s">
        <v>492</v>
      </c>
      <c r="E372" s="827" t="s">
        <v>504</v>
      </c>
      <c r="F372" s="828"/>
      <c r="G372" s="829" t="s">
        <v>533</v>
      </c>
      <c r="H372" s="759" t="s">
        <v>506</v>
      </c>
      <c r="I372" s="761" t="s">
        <v>507</v>
      </c>
      <c r="J372" s="773" t="s">
        <v>508</v>
      </c>
      <c r="K372" s="775" t="s">
        <v>509</v>
      </c>
      <c r="L372" s="776" t="s">
        <v>510</v>
      </c>
      <c r="M372" s="777" t="s">
        <v>511</v>
      </c>
      <c r="N372" s="786"/>
      <c r="O372" s="778" t="s">
        <v>512</v>
      </c>
      <c r="P372" s="779" t="s">
        <v>513</v>
      </c>
      <c r="Q372" s="752"/>
    </row>
    <row r="373" spans="1:24" ht="18" customHeight="1" x14ac:dyDescent="0.15">
      <c r="A373" s="750"/>
      <c r="B373" s="835"/>
      <c r="C373" s="770"/>
      <c r="D373" s="755"/>
      <c r="E373" s="237" t="s">
        <v>514</v>
      </c>
      <c r="F373" s="238" t="s">
        <v>515</v>
      </c>
      <c r="G373" s="830"/>
      <c r="H373" s="760"/>
      <c r="I373" s="762"/>
      <c r="J373" s="774"/>
      <c r="K373" s="775"/>
      <c r="L373" s="776"/>
      <c r="M373" s="777"/>
      <c r="N373" s="787"/>
      <c r="O373" s="778"/>
      <c r="P373" s="779"/>
      <c r="Q373" s="753"/>
    </row>
    <row r="374" spans="1:24" ht="15" customHeight="1" x14ac:dyDescent="0.15">
      <c r="A374" s="329">
        <v>1901023</v>
      </c>
      <c r="B374" s="330" t="s">
        <v>456</v>
      </c>
      <c r="C374" s="331">
        <f>[10]B!C2101</f>
        <v>0</v>
      </c>
      <c r="D374" s="332">
        <f>[10]B!D2101</f>
        <v>0</v>
      </c>
      <c r="E374" s="332">
        <f>[10]B!E2101</f>
        <v>0</v>
      </c>
      <c r="F374" s="332">
        <f>[10]B!F2101</f>
        <v>0</v>
      </c>
      <c r="G374" s="332">
        <f>[10]B!G2101</f>
        <v>0</v>
      </c>
      <c r="H374" s="332">
        <f>[10]B!AA2101</f>
        <v>0</v>
      </c>
      <c r="I374" s="332">
        <f>[10]B!AB2101</f>
        <v>0</v>
      </c>
      <c r="J374" s="332">
        <f>[10]B!AC2101</f>
        <v>0</v>
      </c>
      <c r="K374" s="332">
        <f>[10]B!AD2101</f>
        <v>0</v>
      </c>
      <c r="L374" s="332">
        <f>[10]B!AE2101</f>
        <v>0</v>
      </c>
      <c r="M374" s="332">
        <f>[10]B!AF2101</f>
        <v>0</v>
      </c>
      <c r="N374" s="332">
        <f>[10]B!AG2101</f>
        <v>0</v>
      </c>
      <c r="O374" s="332">
        <f>[10]B!AH2101</f>
        <v>0</v>
      </c>
      <c r="P374" s="332">
        <f>[10]B!AI2101</f>
        <v>0</v>
      </c>
      <c r="Q374" s="332">
        <f>[10]B!AJ2101</f>
        <v>0</v>
      </c>
      <c r="R374" s="246"/>
    </row>
    <row r="375" spans="1:24" ht="15" customHeight="1" x14ac:dyDescent="0.15">
      <c r="A375" s="333">
        <v>1901024</v>
      </c>
      <c r="B375" s="334" t="s">
        <v>457</v>
      </c>
      <c r="C375" s="332">
        <f>[10]B!C2102</f>
        <v>0</v>
      </c>
      <c r="D375" s="332">
        <f>[10]B!D2102</f>
        <v>0</v>
      </c>
      <c r="E375" s="332">
        <f>[10]B!E2102</f>
        <v>0</v>
      </c>
      <c r="F375" s="332">
        <f>[10]B!F2102</f>
        <v>0</v>
      </c>
      <c r="G375" s="332">
        <f>[10]B!G2102</f>
        <v>0</v>
      </c>
      <c r="H375" s="332">
        <f>[10]B!AA2102</f>
        <v>0</v>
      </c>
      <c r="I375" s="332">
        <f>[10]B!AB2102</f>
        <v>0</v>
      </c>
      <c r="J375" s="332">
        <f>[10]B!AC2102</f>
        <v>0</v>
      </c>
      <c r="K375" s="332">
        <f>[10]B!AD2102</f>
        <v>0</v>
      </c>
      <c r="L375" s="332">
        <f>[10]B!AE2102</f>
        <v>0</v>
      </c>
      <c r="M375" s="332">
        <f>[10]B!AF2102</f>
        <v>0</v>
      </c>
      <c r="N375" s="332">
        <f>[10]B!AG2102</f>
        <v>0</v>
      </c>
      <c r="O375" s="332">
        <f>[10]B!AH2102</f>
        <v>0</v>
      </c>
      <c r="P375" s="332">
        <f>[10]B!AI2102</f>
        <v>0</v>
      </c>
      <c r="Q375" s="332">
        <f>[10]B!AJ2102</f>
        <v>0</v>
      </c>
      <c r="R375" s="246"/>
    </row>
    <row r="376" spans="1:24" ht="15" customHeight="1" x14ac:dyDescent="0.15">
      <c r="A376" s="333">
        <v>1901025</v>
      </c>
      <c r="B376" s="334" t="s">
        <v>534</v>
      </c>
      <c r="C376" s="332">
        <f>[10]B!C2103</f>
        <v>0</v>
      </c>
      <c r="D376" s="332">
        <f>[10]B!D2103</f>
        <v>0</v>
      </c>
      <c r="E376" s="332">
        <f>[10]B!E2103</f>
        <v>0</v>
      </c>
      <c r="F376" s="332">
        <f>[10]B!F2103</f>
        <v>0</v>
      </c>
      <c r="G376" s="332">
        <f>[10]B!G2103</f>
        <v>0</v>
      </c>
      <c r="H376" s="332">
        <f>[10]B!AA2103</f>
        <v>0</v>
      </c>
      <c r="I376" s="332">
        <f>[10]B!AB2103</f>
        <v>0</v>
      </c>
      <c r="J376" s="332">
        <f>[10]B!AC2103</f>
        <v>0</v>
      </c>
      <c r="K376" s="332">
        <f>[10]B!AD2103</f>
        <v>0</v>
      </c>
      <c r="L376" s="332">
        <f>[10]B!AE2103</f>
        <v>0</v>
      </c>
      <c r="M376" s="332">
        <f>[10]B!AF2103</f>
        <v>0</v>
      </c>
      <c r="N376" s="332">
        <f>[10]B!AG2103</f>
        <v>0</v>
      </c>
      <c r="O376" s="332">
        <f>[10]B!AH2103</f>
        <v>0</v>
      </c>
      <c r="P376" s="332">
        <f>[10]B!AI2103</f>
        <v>0</v>
      </c>
      <c r="Q376" s="332">
        <f>[10]B!AJ2103</f>
        <v>0</v>
      </c>
      <c r="R376" s="246"/>
    </row>
    <row r="377" spans="1:24" ht="15" customHeight="1" x14ac:dyDescent="0.15">
      <c r="A377" s="333">
        <v>1901026</v>
      </c>
      <c r="B377" s="334" t="s">
        <v>461</v>
      </c>
      <c r="C377" s="332">
        <f>[10]B!C2104</f>
        <v>0</v>
      </c>
      <c r="D377" s="332">
        <f>[10]B!D2104</f>
        <v>0</v>
      </c>
      <c r="E377" s="332">
        <f>[10]B!E2104</f>
        <v>0</v>
      </c>
      <c r="F377" s="332">
        <f>[10]B!F2104</f>
        <v>0</v>
      </c>
      <c r="G377" s="332">
        <f>[10]B!G2104</f>
        <v>0</v>
      </c>
      <c r="H377" s="332">
        <f>[10]B!AA2104</f>
        <v>0</v>
      </c>
      <c r="I377" s="332">
        <f>[10]B!AB2104</f>
        <v>0</v>
      </c>
      <c r="J377" s="332">
        <f>[10]B!AC2104</f>
        <v>0</v>
      </c>
      <c r="K377" s="332">
        <f>[10]B!AD2104</f>
        <v>0</v>
      </c>
      <c r="L377" s="332">
        <f>[10]B!AE2104</f>
        <v>0</v>
      </c>
      <c r="M377" s="332">
        <f>[10]B!AF2104</f>
        <v>0</v>
      </c>
      <c r="N377" s="332">
        <f>[10]B!AG2104</f>
        <v>0</v>
      </c>
      <c r="O377" s="332">
        <f>[10]B!AH2104</f>
        <v>0</v>
      </c>
      <c r="P377" s="332">
        <f>[10]B!AI2104</f>
        <v>0</v>
      </c>
      <c r="Q377" s="332">
        <f>[10]B!AJ2104</f>
        <v>0</v>
      </c>
      <c r="R377" s="246"/>
    </row>
    <row r="378" spans="1:24" ht="15" customHeight="1" x14ac:dyDescent="0.15">
      <c r="A378" s="333">
        <v>1901126</v>
      </c>
      <c r="B378" s="334" t="s">
        <v>462</v>
      </c>
      <c r="C378" s="332">
        <f>[10]B!C2105</f>
        <v>0</v>
      </c>
      <c r="D378" s="332">
        <f>[10]B!D2105</f>
        <v>0</v>
      </c>
      <c r="E378" s="332">
        <f>[10]B!E2105</f>
        <v>0</v>
      </c>
      <c r="F378" s="332">
        <f>[10]B!F2105</f>
        <v>0</v>
      </c>
      <c r="G378" s="332">
        <f>[10]B!G2105</f>
        <v>0</v>
      </c>
      <c r="H378" s="332">
        <f>[10]B!AA2105</f>
        <v>0</v>
      </c>
      <c r="I378" s="332">
        <f>[10]B!AB2105</f>
        <v>0</v>
      </c>
      <c r="J378" s="332">
        <f>[10]B!AC2105</f>
        <v>0</v>
      </c>
      <c r="K378" s="332">
        <f>[10]B!AD2105</f>
        <v>0</v>
      </c>
      <c r="L378" s="332">
        <f>[10]B!AE2105</f>
        <v>0</v>
      </c>
      <c r="M378" s="332">
        <f>[10]B!AF2105</f>
        <v>0</v>
      </c>
      <c r="N378" s="332">
        <f>[10]B!AG2105</f>
        <v>0</v>
      </c>
      <c r="O378" s="332">
        <f>[10]B!AH2105</f>
        <v>0</v>
      </c>
      <c r="P378" s="332">
        <f>[10]B!AI2105</f>
        <v>0</v>
      </c>
      <c r="Q378" s="332">
        <f>[10]B!AJ2105</f>
        <v>0</v>
      </c>
      <c r="R378" s="246"/>
    </row>
    <row r="379" spans="1:24" ht="15" customHeight="1" x14ac:dyDescent="0.15">
      <c r="A379" s="333">
        <v>1901027</v>
      </c>
      <c r="B379" s="334" t="s">
        <v>535</v>
      </c>
      <c r="C379" s="332">
        <f>[10]B!C2106</f>
        <v>0</v>
      </c>
      <c r="D379" s="332">
        <f>[10]B!D2106</f>
        <v>0</v>
      </c>
      <c r="E379" s="332">
        <f>[10]B!E2106</f>
        <v>0</v>
      </c>
      <c r="F379" s="332">
        <f>[10]B!F2106</f>
        <v>0</v>
      </c>
      <c r="G379" s="332">
        <f>[10]B!G2106</f>
        <v>0</v>
      </c>
      <c r="H379" s="332">
        <f>[10]B!AA2106</f>
        <v>0</v>
      </c>
      <c r="I379" s="332">
        <f>[10]B!AB2106</f>
        <v>0</v>
      </c>
      <c r="J379" s="332">
        <f>[10]B!AC2106</f>
        <v>0</v>
      </c>
      <c r="K379" s="332">
        <f>[10]B!AD2106</f>
        <v>0</v>
      </c>
      <c r="L379" s="332">
        <f>[10]B!AE2106</f>
        <v>0</v>
      </c>
      <c r="M379" s="332">
        <f>[10]B!AF2106</f>
        <v>0</v>
      </c>
      <c r="N379" s="332">
        <f>[10]B!AG2106</f>
        <v>0</v>
      </c>
      <c r="O379" s="332">
        <f>[10]B!AH2106</f>
        <v>0</v>
      </c>
      <c r="P379" s="332">
        <f>[10]B!AI2106</f>
        <v>0</v>
      </c>
      <c r="Q379" s="332">
        <f>[10]B!AJ2106</f>
        <v>0</v>
      </c>
      <c r="R379" s="246"/>
    </row>
    <row r="380" spans="1:24" ht="15" customHeight="1" x14ac:dyDescent="0.15">
      <c r="A380" s="333">
        <v>1901028</v>
      </c>
      <c r="B380" s="334" t="s">
        <v>466</v>
      </c>
      <c r="C380" s="332">
        <f>[10]B!C2107</f>
        <v>0</v>
      </c>
      <c r="D380" s="332">
        <f>[10]B!D2107</f>
        <v>0</v>
      </c>
      <c r="E380" s="332">
        <f>[10]B!E2107</f>
        <v>0</v>
      </c>
      <c r="F380" s="332">
        <f>[10]B!F2107</f>
        <v>0</v>
      </c>
      <c r="G380" s="332">
        <f>[10]B!G2107</f>
        <v>0</v>
      </c>
      <c r="H380" s="332">
        <f>[10]B!AA2107</f>
        <v>0</v>
      </c>
      <c r="I380" s="332">
        <f>[10]B!AB2107</f>
        <v>0</v>
      </c>
      <c r="J380" s="332">
        <f>[10]B!AC2107</f>
        <v>0</v>
      </c>
      <c r="K380" s="332">
        <f>[10]B!AD2107</f>
        <v>0</v>
      </c>
      <c r="L380" s="332">
        <f>[10]B!AE2107</f>
        <v>0</v>
      </c>
      <c r="M380" s="332">
        <f>[10]B!AF2107</f>
        <v>0</v>
      </c>
      <c r="N380" s="332">
        <f>[10]B!AG2107</f>
        <v>0</v>
      </c>
      <c r="O380" s="332">
        <f>[10]B!AH2107</f>
        <v>0</v>
      </c>
      <c r="P380" s="332">
        <f>[10]B!AI2107</f>
        <v>0</v>
      </c>
      <c r="Q380" s="332">
        <f>[10]B!AJ2107</f>
        <v>0</v>
      </c>
      <c r="R380" s="246"/>
    </row>
    <row r="381" spans="1:24" ht="15" customHeight="1" x14ac:dyDescent="0.15">
      <c r="A381" s="335">
        <v>1901029</v>
      </c>
      <c r="B381" s="336" t="s">
        <v>467</v>
      </c>
      <c r="C381" s="337">
        <f>[10]B!C2108</f>
        <v>0</v>
      </c>
      <c r="D381" s="332">
        <f>[10]B!D2108</f>
        <v>0</v>
      </c>
      <c r="E381" s="332">
        <f>[10]B!E2108</f>
        <v>0</v>
      </c>
      <c r="F381" s="332">
        <f>[10]B!F2108</f>
        <v>0</v>
      </c>
      <c r="G381" s="332">
        <f>[10]B!G2108</f>
        <v>0</v>
      </c>
      <c r="H381" s="332">
        <f>[10]B!AA2108</f>
        <v>0</v>
      </c>
      <c r="I381" s="332">
        <f>[10]B!AB2108</f>
        <v>0</v>
      </c>
      <c r="J381" s="332">
        <f>[10]B!AC2108</f>
        <v>0</v>
      </c>
      <c r="K381" s="332">
        <f>[10]B!AD2108</f>
        <v>0</v>
      </c>
      <c r="L381" s="332">
        <f>[10]B!AE2108</f>
        <v>0</v>
      </c>
      <c r="M381" s="332">
        <f>[10]B!AF2108</f>
        <v>0</v>
      </c>
      <c r="N381" s="332">
        <f>[10]B!AG2108</f>
        <v>0</v>
      </c>
      <c r="O381" s="332">
        <f>[10]B!AH2108</f>
        <v>0</v>
      </c>
      <c r="P381" s="332">
        <f>[10]B!AI2108</f>
        <v>0</v>
      </c>
      <c r="Q381" s="332">
        <f>[10]B!AJ2108</f>
        <v>0</v>
      </c>
      <c r="R381" s="246"/>
    </row>
    <row r="382" spans="1:24" s="341" customFormat="1" ht="15" customHeight="1" x14ac:dyDescent="0.15">
      <c r="A382" s="816" t="s">
        <v>0</v>
      </c>
      <c r="B382" s="817"/>
      <c r="C382" s="338">
        <f>SUM(C374:C381)</f>
        <v>0</v>
      </c>
      <c r="D382" s="339">
        <f>SUM(D374:D381)</f>
        <v>0</v>
      </c>
      <c r="E382" s="340">
        <f t="shared" ref="E382:Q382" si="6">SUM(E374:E381)</f>
        <v>0</v>
      </c>
      <c r="F382" s="340">
        <f t="shared" si="6"/>
        <v>0</v>
      </c>
      <c r="G382" s="340">
        <f t="shared" si="6"/>
        <v>0</v>
      </c>
      <c r="H382" s="340">
        <f t="shared" si="6"/>
        <v>0</v>
      </c>
      <c r="I382" s="340">
        <f t="shared" si="6"/>
        <v>0</v>
      </c>
      <c r="J382" s="340">
        <f t="shared" si="6"/>
        <v>0</v>
      </c>
      <c r="K382" s="340">
        <f t="shared" si="6"/>
        <v>0</v>
      </c>
      <c r="L382" s="340">
        <f t="shared" si="6"/>
        <v>0</v>
      </c>
      <c r="M382" s="340">
        <f t="shared" si="6"/>
        <v>0</v>
      </c>
      <c r="N382" s="340">
        <f t="shared" si="6"/>
        <v>0</v>
      </c>
      <c r="O382" s="340">
        <f t="shared" si="6"/>
        <v>0</v>
      </c>
      <c r="P382" s="322">
        <f t="shared" si="6"/>
        <v>0</v>
      </c>
      <c r="Q382" s="322">
        <f t="shared" si="6"/>
        <v>0</v>
      </c>
      <c r="R382" s="246"/>
    </row>
    <row r="383" spans="1:24" ht="24.95" customHeight="1" x14ac:dyDescent="0.15">
      <c r="A383" s="818" t="s">
        <v>536</v>
      </c>
      <c r="B383" s="818"/>
      <c r="C383" s="342"/>
      <c r="D383" s="343"/>
      <c r="E383" s="343"/>
      <c r="F383" s="343"/>
      <c r="G383" s="343"/>
      <c r="H383" s="343"/>
      <c r="I383" s="343"/>
      <c r="J383" s="343"/>
      <c r="K383" s="343"/>
      <c r="L383" s="343"/>
      <c r="M383" s="343"/>
      <c r="N383" s="344"/>
      <c r="O383" s="345"/>
      <c r="P383" s="345"/>
    </row>
    <row r="384" spans="1:24" ht="15" customHeight="1" x14ac:dyDescent="0.15">
      <c r="A384" s="797" t="s">
        <v>537</v>
      </c>
      <c r="B384" s="798"/>
      <c r="C384" s="821" t="s">
        <v>7</v>
      </c>
      <c r="D384" s="763" t="s">
        <v>503</v>
      </c>
      <c r="E384" s="825" t="s">
        <v>538</v>
      </c>
      <c r="F384" s="825"/>
      <c r="G384" s="825"/>
      <c r="H384" s="825"/>
      <c r="I384" s="825"/>
      <c r="J384" s="826"/>
      <c r="K384" s="801" t="s">
        <v>539</v>
      </c>
      <c r="L384" s="804" t="s">
        <v>499</v>
      </c>
      <c r="M384" s="805"/>
      <c r="N384" s="806"/>
      <c r="O384" s="785" t="s">
        <v>500</v>
      </c>
      <c r="P384" s="810" t="s">
        <v>501</v>
      </c>
      <c r="Q384" s="811"/>
      <c r="R384" s="751" t="s">
        <v>502</v>
      </c>
    </row>
    <row r="385" spans="1:18" ht="15" customHeight="1" x14ac:dyDescent="0.15">
      <c r="A385" s="819"/>
      <c r="B385" s="820"/>
      <c r="C385" s="822"/>
      <c r="D385" s="824"/>
      <c r="E385" s="814" t="s">
        <v>540</v>
      </c>
      <c r="F385" s="815"/>
      <c r="G385" s="815"/>
      <c r="H385" s="815" t="s">
        <v>541</v>
      </c>
      <c r="I385" s="815"/>
      <c r="J385" s="815"/>
      <c r="K385" s="802"/>
      <c r="L385" s="807"/>
      <c r="M385" s="808"/>
      <c r="N385" s="809"/>
      <c r="O385" s="786"/>
      <c r="P385" s="812"/>
      <c r="Q385" s="813"/>
      <c r="R385" s="752"/>
    </row>
    <row r="386" spans="1:18" ht="45" customHeight="1" x14ac:dyDescent="0.15">
      <c r="A386" s="799"/>
      <c r="B386" s="800"/>
      <c r="C386" s="823"/>
      <c r="D386" s="764"/>
      <c r="E386" s="346" t="s">
        <v>514</v>
      </c>
      <c r="F386" s="347" t="s">
        <v>515</v>
      </c>
      <c r="G386" s="553" t="s">
        <v>533</v>
      </c>
      <c r="H386" s="346" t="s">
        <v>514</v>
      </c>
      <c r="I386" s="347" t="s">
        <v>515</v>
      </c>
      <c r="J386" s="553" t="s">
        <v>533</v>
      </c>
      <c r="K386" s="803"/>
      <c r="L386" s="349" t="s">
        <v>509</v>
      </c>
      <c r="M386" s="350" t="s">
        <v>510</v>
      </c>
      <c r="N386" s="351" t="s">
        <v>511</v>
      </c>
      <c r="O386" s="787"/>
      <c r="P386" s="352" t="s">
        <v>512</v>
      </c>
      <c r="Q386" s="353" t="s">
        <v>513</v>
      </c>
      <c r="R386" s="753"/>
    </row>
    <row r="387" spans="1:18" ht="15" customHeight="1" x14ac:dyDescent="0.15">
      <c r="A387" s="354" t="s">
        <v>542</v>
      </c>
      <c r="B387" s="355" t="s">
        <v>543</v>
      </c>
      <c r="C387" s="332">
        <f>[10]B!C1125</f>
        <v>2</v>
      </c>
      <c r="D387" s="332">
        <f>[10]B!H1125</f>
        <v>2</v>
      </c>
      <c r="E387" s="332">
        <f>[10]B!I1125</f>
        <v>0</v>
      </c>
      <c r="F387" s="332">
        <f>[10]B!J1125</f>
        <v>2</v>
      </c>
      <c r="G387" s="332">
        <f>[10]B!K1125</f>
        <v>0</v>
      </c>
      <c r="H387" s="332">
        <f>[10]B!L1125</f>
        <v>0</v>
      </c>
      <c r="I387" s="332">
        <f>[10]B!M1125</f>
        <v>0</v>
      </c>
      <c r="J387" s="332">
        <f>[10]B!N1125</f>
        <v>0</v>
      </c>
      <c r="K387" s="356"/>
      <c r="L387" s="332">
        <f>[10]B!AD1125</f>
        <v>0</v>
      </c>
      <c r="M387" s="332">
        <f>[10]B!AE1125</f>
        <v>0</v>
      </c>
      <c r="N387" s="332">
        <f>[10]B!AF1125</f>
        <v>0</v>
      </c>
      <c r="O387" s="332">
        <f>[10]B!AG1125</f>
        <v>0</v>
      </c>
      <c r="P387" s="332">
        <f>[10]B!AH1125</f>
        <v>0</v>
      </c>
      <c r="Q387" s="332">
        <f>[10]B!AI1125</f>
        <v>0</v>
      </c>
      <c r="R387" s="332">
        <f>[10]B!AJ1125</f>
        <v>2</v>
      </c>
    </row>
    <row r="388" spans="1:18" ht="15" customHeight="1" x14ac:dyDescent="0.15">
      <c r="A388" s="357" t="s">
        <v>544</v>
      </c>
      <c r="B388" s="358" t="s">
        <v>545</v>
      </c>
      <c r="C388" s="332">
        <f>[10]B!C1262</f>
        <v>138</v>
      </c>
      <c r="D388" s="332">
        <f>[10]B!H1262</f>
        <v>135</v>
      </c>
      <c r="E388" s="332">
        <f>[10]B!I1262</f>
        <v>124</v>
      </c>
      <c r="F388" s="332">
        <f>[10]B!J1262</f>
        <v>11</v>
      </c>
      <c r="G388" s="332">
        <f>[10]B!K1262</f>
        <v>2</v>
      </c>
      <c r="H388" s="332">
        <f>[10]B!L1262</f>
        <v>1</v>
      </c>
      <c r="I388" s="332">
        <f>[10]B!M1262</f>
        <v>0</v>
      </c>
      <c r="J388" s="332">
        <f>[10]B!N1262</f>
        <v>0</v>
      </c>
      <c r="K388" s="332">
        <v>38</v>
      </c>
      <c r="L388" s="332">
        <f>[10]B!AD1262</f>
        <v>0</v>
      </c>
      <c r="M388" s="332">
        <f>[10]B!AE1262</f>
        <v>67</v>
      </c>
      <c r="N388" s="332">
        <f>[10]B!AF1262</f>
        <v>0</v>
      </c>
      <c r="O388" s="332">
        <f>[10]B!AG1262</f>
        <v>0</v>
      </c>
      <c r="P388" s="332">
        <f>[10]B!AH1262</f>
        <v>0</v>
      </c>
      <c r="Q388" s="332">
        <f>[10]B!AI1262</f>
        <v>0</v>
      </c>
      <c r="R388" s="332">
        <f>[10]B!AJ1262</f>
        <v>11</v>
      </c>
    </row>
    <row r="389" spans="1:18" ht="15" customHeight="1" x14ac:dyDescent="0.15">
      <c r="A389" s="357" t="s">
        <v>112</v>
      </c>
      <c r="B389" s="358" t="s">
        <v>546</v>
      </c>
      <c r="C389" s="332">
        <f>[10]B!C1404</f>
        <v>41</v>
      </c>
      <c r="D389" s="332">
        <f>[10]B!H1404</f>
        <v>38</v>
      </c>
      <c r="E389" s="332">
        <f>[10]B!I1404</f>
        <v>32</v>
      </c>
      <c r="F389" s="332">
        <f>[10]B!J1404</f>
        <v>6</v>
      </c>
      <c r="G389" s="332">
        <f>[10]B!K1404</f>
        <v>1</v>
      </c>
      <c r="H389" s="332">
        <f>[10]B!L1404</f>
        <v>2</v>
      </c>
      <c r="I389" s="332">
        <f>[10]B!M1404</f>
        <v>0</v>
      </c>
      <c r="J389" s="332">
        <f>[10]B!N1404</f>
        <v>0</v>
      </c>
      <c r="K389" s="332">
        <v>16</v>
      </c>
      <c r="L389" s="332">
        <f>[10]B!AD1404</f>
        <v>0</v>
      </c>
      <c r="M389" s="332">
        <f>[10]B!AE1404</f>
        <v>0</v>
      </c>
      <c r="N389" s="332">
        <f>[10]B!AF1404</f>
        <v>0</v>
      </c>
      <c r="O389" s="332">
        <f>[10]B!AG1404</f>
        <v>0</v>
      </c>
      <c r="P389" s="332">
        <f>[10]B!AH1404</f>
        <v>0</v>
      </c>
      <c r="Q389" s="332">
        <f>[10]B!AI1404</f>
        <v>0</v>
      </c>
      <c r="R389" s="332">
        <f>[10]B!AJ1404</f>
        <v>7</v>
      </c>
    </row>
    <row r="390" spans="1:18" ht="15" customHeight="1" x14ac:dyDescent="0.15">
      <c r="A390" s="357" t="s">
        <v>114</v>
      </c>
      <c r="B390" s="358" t="s">
        <v>547</v>
      </c>
      <c r="C390" s="332">
        <f>[10]B!C1468</f>
        <v>3</v>
      </c>
      <c r="D390" s="332">
        <f>[10]B!H1468</f>
        <v>3</v>
      </c>
      <c r="E390" s="332">
        <f>[10]B!I1468</f>
        <v>3</v>
      </c>
      <c r="F390" s="332">
        <f>[10]B!J1468</f>
        <v>0</v>
      </c>
      <c r="G390" s="332">
        <f>[10]B!K1468</f>
        <v>0</v>
      </c>
      <c r="H390" s="332">
        <f>[10]B!L1468</f>
        <v>0</v>
      </c>
      <c r="I390" s="332">
        <f>[10]B!M1468</f>
        <v>0</v>
      </c>
      <c r="J390" s="332">
        <f>[10]B!N1468</f>
        <v>0</v>
      </c>
      <c r="K390" s="332">
        <v>0</v>
      </c>
      <c r="L390" s="332">
        <f>[10]B!AD1468</f>
        <v>0</v>
      </c>
      <c r="M390" s="332">
        <f>[10]B!AE1468</f>
        <v>0</v>
      </c>
      <c r="N390" s="332">
        <f>[10]B!AF1468</f>
        <v>0</v>
      </c>
      <c r="O390" s="332">
        <f>[10]B!AG1468</f>
        <v>0</v>
      </c>
      <c r="P390" s="332">
        <f>[10]B!AH1468</f>
        <v>0</v>
      </c>
      <c r="Q390" s="332">
        <f>[10]B!AI1468</f>
        <v>0</v>
      </c>
      <c r="R390" s="332">
        <f>[10]B!AJ1468</f>
        <v>0</v>
      </c>
    </row>
    <row r="391" spans="1:18" ht="15" customHeight="1" x14ac:dyDescent="0.15">
      <c r="A391" s="357" t="s">
        <v>116</v>
      </c>
      <c r="B391" s="358" t="s">
        <v>548</v>
      </c>
      <c r="C391" s="332">
        <f>[10]B!C1537</f>
        <v>34</v>
      </c>
      <c r="D391" s="332">
        <f>[10]B!H1537</f>
        <v>34</v>
      </c>
      <c r="E391" s="332">
        <f>[10]B!I1537</f>
        <v>33</v>
      </c>
      <c r="F391" s="332">
        <f>[10]B!J1537</f>
        <v>1</v>
      </c>
      <c r="G391" s="332">
        <f>[10]B!K1537</f>
        <v>0</v>
      </c>
      <c r="H391" s="332">
        <f>[10]B!L1537</f>
        <v>0</v>
      </c>
      <c r="I391" s="332">
        <f>[10]B!M1537</f>
        <v>0</v>
      </c>
      <c r="J391" s="332">
        <f>[10]B!N1537</f>
        <v>0</v>
      </c>
      <c r="K391" s="332">
        <v>34</v>
      </c>
      <c r="L391" s="332">
        <f>[10]B!AD1537</f>
        <v>0</v>
      </c>
      <c r="M391" s="332">
        <f>[10]B!AE1537</f>
        <v>0</v>
      </c>
      <c r="N391" s="332">
        <f>[10]B!AF1537</f>
        <v>0</v>
      </c>
      <c r="O391" s="332">
        <f>[10]B!AG1537</f>
        <v>0</v>
      </c>
      <c r="P391" s="332">
        <f>[10]B!AH1537</f>
        <v>0</v>
      </c>
      <c r="Q391" s="332">
        <f>[10]B!AI1537</f>
        <v>0</v>
      </c>
      <c r="R391" s="332">
        <f>[10]B!AJ1537</f>
        <v>1</v>
      </c>
    </row>
    <row r="392" spans="1:18" ht="15" customHeight="1" x14ac:dyDescent="0.15">
      <c r="A392" s="357" t="s">
        <v>549</v>
      </c>
      <c r="B392" s="358" t="s">
        <v>550</v>
      </c>
      <c r="C392" s="332">
        <f>[10]B!C1582</f>
        <v>74</v>
      </c>
      <c r="D392" s="332">
        <f>[10]B!H1582</f>
        <v>61</v>
      </c>
      <c r="E392" s="332">
        <f>[10]B!I1582</f>
        <v>48</v>
      </c>
      <c r="F392" s="332">
        <f>[10]B!J1582</f>
        <v>13</v>
      </c>
      <c r="G392" s="332">
        <f>[10]B!K1582</f>
        <v>6</v>
      </c>
      <c r="H392" s="332">
        <f>[10]B!L1582</f>
        <v>6</v>
      </c>
      <c r="I392" s="332">
        <f>[10]B!M1582</f>
        <v>0</v>
      </c>
      <c r="J392" s="332">
        <f>[10]B!N1582</f>
        <v>1</v>
      </c>
      <c r="K392" s="332">
        <v>74</v>
      </c>
      <c r="L392" s="332">
        <f>[10]B!AD1582</f>
        <v>0</v>
      </c>
      <c r="M392" s="332">
        <f>[10]B!AE1582</f>
        <v>0</v>
      </c>
      <c r="N392" s="332">
        <f>[10]B!AF1582</f>
        <v>0</v>
      </c>
      <c r="O392" s="332">
        <f>[10]B!AG1582</f>
        <v>0</v>
      </c>
      <c r="P392" s="332">
        <f>[10]B!AH1582</f>
        <v>0</v>
      </c>
      <c r="Q392" s="332">
        <f>[10]B!AI1582</f>
        <v>0</v>
      </c>
      <c r="R392" s="332">
        <f>[10]B!AJ1582</f>
        <v>16</v>
      </c>
    </row>
    <row r="393" spans="1:18" ht="15" customHeight="1" x14ac:dyDescent="0.15">
      <c r="A393" s="357" t="s">
        <v>123</v>
      </c>
      <c r="B393" s="358" t="s">
        <v>551</v>
      </c>
      <c r="C393" s="332">
        <f>[10]B!C1800</f>
        <v>4</v>
      </c>
      <c r="D393" s="332">
        <f>[10]B!H1800</f>
        <v>4</v>
      </c>
      <c r="E393" s="332">
        <f>[10]B!I1800</f>
        <v>1</v>
      </c>
      <c r="F393" s="332">
        <f>[10]B!J1800</f>
        <v>3</v>
      </c>
      <c r="G393" s="332">
        <f>[10]B!K1800</f>
        <v>0</v>
      </c>
      <c r="H393" s="332">
        <f>[10]B!L1800</f>
        <v>0</v>
      </c>
      <c r="I393" s="332">
        <f>[10]B!M1800</f>
        <v>0</v>
      </c>
      <c r="J393" s="332">
        <f>[10]B!N1800</f>
        <v>0</v>
      </c>
      <c r="K393" s="332">
        <v>0</v>
      </c>
      <c r="L393" s="332">
        <f>[10]B!AD1800</f>
        <v>0</v>
      </c>
      <c r="M393" s="332">
        <f>[10]B!AE1800</f>
        <v>0</v>
      </c>
      <c r="N393" s="332">
        <f>[10]B!AF1800</f>
        <v>0</v>
      </c>
      <c r="O393" s="332">
        <f>[10]B!AG1800</f>
        <v>0</v>
      </c>
      <c r="P393" s="332">
        <f>[10]B!AH1800</f>
        <v>0</v>
      </c>
      <c r="Q393" s="332">
        <f>[10]B!AI1800</f>
        <v>0</v>
      </c>
      <c r="R393" s="332">
        <f>[10]B!AJ1800</f>
        <v>3</v>
      </c>
    </row>
    <row r="394" spans="1:18" ht="15" customHeight="1" x14ac:dyDescent="0.15">
      <c r="A394" s="357" t="s">
        <v>552</v>
      </c>
      <c r="B394" s="358" t="s">
        <v>553</v>
      </c>
      <c r="C394" s="332">
        <f>[10]B!C1870</f>
        <v>6</v>
      </c>
      <c r="D394" s="332">
        <f>[10]B!H1870</f>
        <v>6</v>
      </c>
      <c r="E394" s="332">
        <f>[10]B!I1870</f>
        <v>6</v>
      </c>
      <c r="F394" s="332">
        <f>[10]B!J1870</f>
        <v>0</v>
      </c>
      <c r="G394" s="332">
        <f>[10]B!K1870</f>
        <v>0</v>
      </c>
      <c r="H394" s="332">
        <f>[10]B!L1870</f>
        <v>0</v>
      </c>
      <c r="I394" s="332">
        <f>[10]B!M1870</f>
        <v>0</v>
      </c>
      <c r="J394" s="332">
        <f>[10]B!N1870</f>
        <v>0</v>
      </c>
      <c r="K394" s="332">
        <v>5</v>
      </c>
      <c r="L394" s="332">
        <f>[10]B!AD1870</f>
        <v>0</v>
      </c>
      <c r="M394" s="332">
        <f>[10]B!AE1870</f>
        <v>0</v>
      </c>
      <c r="N394" s="332">
        <f>[10]B!AF1870</f>
        <v>0</v>
      </c>
      <c r="O394" s="332">
        <f>[10]B!AG1870</f>
        <v>0</v>
      </c>
      <c r="P394" s="332">
        <f>[10]B!AH1870</f>
        <v>0</v>
      </c>
      <c r="Q394" s="332">
        <f>[10]B!AI1870</f>
        <v>0</v>
      </c>
      <c r="R394" s="332">
        <f>[10]B!AJ1870</f>
        <v>0</v>
      </c>
    </row>
    <row r="395" spans="1:18" ht="15" customHeight="1" x14ac:dyDescent="0.15">
      <c r="A395" s="357" t="s">
        <v>554</v>
      </c>
      <c r="B395" s="358" t="s">
        <v>555</v>
      </c>
      <c r="C395" s="332">
        <f>[10]B!C2032</f>
        <v>198</v>
      </c>
      <c r="D395" s="332">
        <f>[10]B!H2032</f>
        <v>180</v>
      </c>
      <c r="E395" s="332">
        <f>[10]B!I2032</f>
        <v>158</v>
      </c>
      <c r="F395" s="332">
        <f>[10]B!J2032</f>
        <v>22</v>
      </c>
      <c r="G395" s="332">
        <f>[10]B!K2032</f>
        <v>3</v>
      </c>
      <c r="H395" s="332">
        <f>[10]B!L2032</f>
        <v>11</v>
      </c>
      <c r="I395" s="332">
        <f>[10]B!M2032</f>
        <v>3</v>
      </c>
      <c r="J395" s="332">
        <f>[10]B!N2032</f>
        <v>1</v>
      </c>
      <c r="K395" s="359"/>
      <c r="L395" s="332">
        <f>[10]B!AD2032</f>
        <v>0</v>
      </c>
      <c r="M395" s="332">
        <f>[10]B!AE2032</f>
        <v>0</v>
      </c>
      <c r="N395" s="332">
        <f>[10]B!AF2032</f>
        <v>1</v>
      </c>
      <c r="O395" s="332">
        <f>[10]B!AG2032</f>
        <v>0</v>
      </c>
      <c r="P395" s="332">
        <f>[10]B!AH2032</f>
        <v>0</v>
      </c>
      <c r="Q395" s="332">
        <f>[10]B!AI2032</f>
        <v>0</v>
      </c>
      <c r="R395" s="332">
        <f>[10]B!AJ2032</f>
        <v>23</v>
      </c>
    </row>
    <row r="396" spans="1:18" ht="15" customHeight="1" x14ac:dyDescent="0.15">
      <c r="A396" s="357" t="s">
        <v>129</v>
      </c>
      <c r="B396" s="358" t="s">
        <v>556</v>
      </c>
      <c r="C396" s="332">
        <f>[10]B!C2071</f>
        <v>11</v>
      </c>
      <c r="D396" s="332">
        <f>[10]B!H2071</f>
        <v>10</v>
      </c>
      <c r="E396" s="332">
        <f>[10]B!I2071</f>
        <v>9</v>
      </c>
      <c r="F396" s="332">
        <f>[10]B!J2071</f>
        <v>1</v>
      </c>
      <c r="G396" s="332">
        <f>[10]B!K2071</f>
        <v>0</v>
      </c>
      <c r="H396" s="332">
        <f>[10]B!L2071</f>
        <v>0</v>
      </c>
      <c r="I396" s="332">
        <f>[10]B!M2071</f>
        <v>1</v>
      </c>
      <c r="J396" s="332">
        <f>[10]B!N2071</f>
        <v>0</v>
      </c>
      <c r="K396" s="332">
        <v>1</v>
      </c>
      <c r="L396" s="332">
        <f>[10]B!AD2071</f>
        <v>0</v>
      </c>
      <c r="M396" s="332">
        <f>[10]B!AE2071</f>
        <v>0</v>
      </c>
      <c r="N396" s="332">
        <f>[10]B!AF2071</f>
        <v>0</v>
      </c>
      <c r="O396" s="332">
        <f>[10]B!AG2071</f>
        <v>0</v>
      </c>
      <c r="P396" s="332">
        <f>[10]B!AH2071</f>
        <v>0</v>
      </c>
      <c r="Q396" s="332">
        <f>[10]B!AI2071</f>
        <v>0</v>
      </c>
      <c r="R396" s="332">
        <f>[10]B!AJ2071</f>
        <v>1</v>
      </c>
    </row>
    <row r="397" spans="1:18" ht="15" customHeight="1" x14ac:dyDescent="0.15">
      <c r="A397" s="357" t="s">
        <v>557</v>
      </c>
      <c r="B397" s="358" t="s">
        <v>558</v>
      </c>
      <c r="C397" s="332">
        <f>[10]B!C2194</f>
        <v>83</v>
      </c>
      <c r="D397" s="332">
        <f>[10]B!H2194</f>
        <v>71</v>
      </c>
      <c r="E397" s="332">
        <f>[10]B!I2194</f>
        <v>45</v>
      </c>
      <c r="F397" s="332">
        <f>[10]B!J2194</f>
        <v>26</v>
      </c>
      <c r="G397" s="332">
        <f>[10]B!K2194</f>
        <v>3</v>
      </c>
      <c r="H397" s="332">
        <f>[10]B!L2194</f>
        <v>6</v>
      </c>
      <c r="I397" s="332">
        <f>[10]B!M2194</f>
        <v>3</v>
      </c>
      <c r="J397" s="332">
        <f>[10]B!N2194</f>
        <v>0</v>
      </c>
      <c r="K397" s="332">
        <v>0</v>
      </c>
      <c r="L397" s="332">
        <f>[10]B!AD2194</f>
        <v>0</v>
      </c>
      <c r="M397" s="332">
        <f>[10]B!AE2194</f>
        <v>0</v>
      </c>
      <c r="N397" s="332">
        <f>[10]B!AF2194</f>
        <v>0</v>
      </c>
      <c r="O397" s="332">
        <f>[10]B!AG2194</f>
        <v>0</v>
      </c>
      <c r="P397" s="332">
        <f>[10]B!AH2194</f>
        <v>0</v>
      </c>
      <c r="Q397" s="332">
        <f>[10]B!AI2194</f>
        <v>0</v>
      </c>
      <c r="R397" s="332">
        <f>[10]B!AJ2194</f>
        <v>26</v>
      </c>
    </row>
    <row r="398" spans="1:18" ht="15" customHeight="1" x14ac:dyDescent="0.15">
      <c r="A398" s="357" t="s">
        <v>559</v>
      </c>
      <c r="B398" s="358" t="s">
        <v>560</v>
      </c>
      <c r="C398" s="332">
        <f>[10]B!C2229</f>
        <v>8</v>
      </c>
      <c r="D398" s="332">
        <f>[10]B!H2229</f>
        <v>8</v>
      </c>
      <c r="E398" s="332">
        <f>[10]B!I2229</f>
        <v>8</v>
      </c>
      <c r="F398" s="332">
        <f>[10]B!J2229</f>
        <v>0</v>
      </c>
      <c r="G398" s="332">
        <f>[10]B!K2229</f>
        <v>0</v>
      </c>
      <c r="H398" s="332">
        <f>[10]B!L2229</f>
        <v>0</v>
      </c>
      <c r="I398" s="332">
        <f>[10]B!M2229</f>
        <v>0</v>
      </c>
      <c r="J398" s="332">
        <f>[10]B!N2229</f>
        <v>0</v>
      </c>
      <c r="K398" s="332">
        <v>0</v>
      </c>
      <c r="L398" s="332">
        <f>[10]B!AD2229</f>
        <v>0</v>
      </c>
      <c r="M398" s="332">
        <f>[10]B!AE2229</f>
        <v>0</v>
      </c>
      <c r="N398" s="332">
        <f>[10]B!AF2229</f>
        <v>0</v>
      </c>
      <c r="O398" s="332">
        <f>[10]B!AG2229</f>
        <v>0</v>
      </c>
      <c r="P398" s="332">
        <f>[10]B!AH2229</f>
        <v>0</v>
      </c>
      <c r="Q398" s="332">
        <f>[10]B!AI2229</f>
        <v>0</v>
      </c>
      <c r="R398" s="332">
        <f>[10]B!AJ2229</f>
        <v>0</v>
      </c>
    </row>
    <row r="399" spans="1:18" ht="15" customHeight="1" x14ac:dyDescent="0.15">
      <c r="A399" s="357" t="s">
        <v>561</v>
      </c>
      <c r="B399" s="358" t="s">
        <v>562</v>
      </c>
      <c r="C399" s="332">
        <f>[10]B!C2264</f>
        <v>77</v>
      </c>
      <c r="D399" s="332">
        <f>[10]B!H2264</f>
        <v>42</v>
      </c>
      <c r="E399" s="332">
        <f>[10]B!I2264</f>
        <v>29</v>
      </c>
      <c r="F399" s="332">
        <f>[10]B!J2264</f>
        <v>13</v>
      </c>
      <c r="G399" s="332">
        <f>[10]B!K2264</f>
        <v>1</v>
      </c>
      <c r="H399" s="332">
        <f>[10]B!L2264</f>
        <v>16</v>
      </c>
      <c r="I399" s="332">
        <f>[10]B!M2264</f>
        <v>18</v>
      </c>
      <c r="J399" s="332">
        <f>[10]B!N2264</f>
        <v>0</v>
      </c>
      <c r="K399" s="332">
        <v>2</v>
      </c>
      <c r="L399" s="332">
        <f>[10]B!AD2264</f>
        <v>0</v>
      </c>
      <c r="M399" s="332">
        <f>[10]B!AE2264</f>
        <v>0</v>
      </c>
      <c r="N399" s="332">
        <f>[10]B!AF2264</f>
        <v>0</v>
      </c>
      <c r="O399" s="332">
        <f>[10]B!AG2264</f>
        <v>0</v>
      </c>
      <c r="P399" s="332">
        <f>[10]B!AH2264</f>
        <v>0</v>
      </c>
      <c r="Q399" s="332">
        <f>[10]B!AI2264</f>
        <v>0</v>
      </c>
      <c r="R399" s="332">
        <f>[10]B!AJ2264</f>
        <v>14</v>
      </c>
    </row>
    <row r="400" spans="1:18" ht="15" customHeight="1" x14ac:dyDescent="0.15">
      <c r="A400" s="360" t="s">
        <v>563</v>
      </c>
      <c r="B400" s="358" t="s">
        <v>564</v>
      </c>
      <c r="C400" s="361">
        <f t="shared" ref="C400:J400" si="7">SUM(C401:C403)</f>
        <v>101</v>
      </c>
      <c r="D400" s="361">
        <f t="shared" si="7"/>
        <v>101</v>
      </c>
      <c r="E400" s="361">
        <f t="shared" si="7"/>
        <v>36</v>
      </c>
      <c r="F400" s="361">
        <f t="shared" si="7"/>
        <v>65</v>
      </c>
      <c r="G400" s="361">
        <f t="shared" si="7"/>
        <v>0</v>
      </c>
      <c r="H400" s="361">
        <f t="shared" si="7"/>
        <v>0</v>
      </c>
      <c r="I400" s="361">
        <f t="shared" si="7"/>
        <v>0</v>
      </c>
      <c r="J400" s="361">
        <f t="shared" si="7"/>
        <v>0</v>
      </c>
      <c r="K400" s="359"/>
      <c r="L400" s="361">
        <f t="shared" ref="L400:R400" si="8">SUM(L401:L403)</f>
        <v>0</v>
      </c>
      <c r="M400" s="361">
        <f t="shared" si="8"/>
        <v>0</v>
      </c>
      <c r="N400" s="361">
        <f t="shared" si="8"/>
        <v>0</v>
      </c>
      <c r="O400" s="361">
        <f t="shared" si="8"/>
        <v>0</v>
      </c>
      <c r="P400" s="361">
        <f t="shared" si="8"/>
        <v>0</v>
      </c>
      <c r="Q400" s="361">
        <f t="shared" si="8"/>
        <v>0</v>
      </c>
      <c r="R400" s="361">
        <f t="shared" si="8"/>
        <v>65</v>
      </c>
    </row>
    <row r="401" spans="1:28" ht="15" customHeight="1" x14ac:dyDescent="0.15">
      <c r="A401" s="362"/>
      <c r="B401" s="120" t="s">
        <v>185</v>
      </c>
      <c r="C401" s="363"/>
      <c r="D401" s="363"/>
      <c r="E401" s="363"/>
      <c r="F401" s="363"/>
      <c r="G401" s="363"/>
      <c r="H401" s="363"/>
      <c r="I401" s="363"/>
      <c r="J401" s="363"/>
      <c r="K401" s="359"/>
      <c r="L401" s="363"/>
      <c r="M401" s="363"/>
      <c r="N401" s="363"/>
      <c r="O401" s="363"/>
      <c r="P401" s="363"/>
      <c r="Q401" s="363"/>
      <c r="R401" s="363"/>
    </row>
    <row r="402" spans="1:28" ht="15" customHeight="1" x14ac:dyDescent="0.15">
      <c r="A402" s="362"/>
      <c r="B402" s="120" t="s">
        <v>186</v>
      </c>
      <c r="C402" s="363"/>
      <c r="D402" s="363"/>
      <c r="E402" s="363"/>
      <c r="F402" s="363"/>
      <c r="G402" s="363"/>
      <c r="H402" s="363"/>
      <c r="I402" s="363"/>
      <c r="J402" s="363"/>
      <c r="K402" s="359"/>
      <c r="L402" s="363"/>
      <c r="M402" s="363"/>
      <c r="N402" s="363"/>
      <c r="O402" s="363"/>
      <c r="P402" s="363"/>
      <c r="Q402" s="363"/>
      <c r="R402" s="363"/>
    </row>
    <row r="403" spans="1:28" ht="15" customHeight="1" x14ac:dyDescent="0.15">
      <c r="A403" s="362"/>
      <c r="B403" s="120" t="s">
        <v>187</v>
      </c>
      <c r="C403" s="361">
        <f>[10]B!C2272</f>
        <v>101</v>
      </c>
      <c r="D403" s="361">
        <f>[10]B!H2272</f>
        <v>101</v>
      </c>
      <c r="E403" s="361">
        <f>[10]B!I2272</f>
        <v>36</v>
      </c>
      <c r="F403" s="361">
        <f>[10]B!J2272</f>
        <v>65</v>
      </c>
      <c r="G403" s="361">
        <f>[10]B!K2272</f>
        <v>0</v>
      </c>
      <c r="H403" s="361">
        <f>[10]B!L2272</f>
        <v>0</v>
      </c>
      <c r="I403" s="361">
        <f>[10]B!M2272</f>
        <v>0</v>
      </c>
      <c r="J403" s="361">
        <f>[10]B!N2272</f>
        <v>0</v>
      </c>
      <c r="K403" s="359"/>
      <c r="L403" s="361">
        <f>[10]B!AD2272</f>
        <v>0</v>
      </c>
      <c r="M403" s="361">
        <f>[10]B!AE2272</f>
        <v>0</v>
      </c>
      <c r="N403" s="361">
        <f>[10]B!AF2272</f>
        <v>0</v>
      </c>
      <c r="O403" s="361">
        <f>[10]B!AG2272</f>
        <v>0</v>
      </c>
      <c r="P403" s="361">
        <f>[10]B!AH2272</f>
        <v>0</v>
      </c>
      <c r="Q403" s="361">
        <f>[10]B!AI2272</f>
        <v>0</v>
      </c>
      <c r="R403" s="361">
        <f>[10]B!AJ2272</f>
        <v>65</v>
      </c>
    </row>
    <row r="404" spans="1:28" ht="15" customHeight="1" x14ac:dyDescent="0.15">
      <c r="A404" s="357" t="s">
        <v>565</v>
      </c>
      <c r="B404" s="358" t="s">
        <v>566</v>
      </c>
      <c r="C404" s="332">
        <f>[10]B!C2505</f>
        <v>98</v>
      </c>
      <c r="D404" s="332">
        <f>[10]B!H2505</f>
        <v>84</v>
      </c>
      <c r="E404" s="332">
        <f>[10]B!I2505</f>
        <v>65</v>
      </c>
      <c r="F404" s="332">
        <f>[10]B!J2505</f>
        <v>19</v>
      </c>
      <c r="G404" s="332">
        <f>[10]B!K2505</f>
        <v>4</v>
      </c>
      <c r="H404" s="332">
        <f>[10]B!L2505</f>
        <v>9</v>
      </c>
      <c r="I404" s="332">
        <f>[10]B!M2505</f>
        <v>1</v>
      </c>
      <c r="J404" s="332">
        <f>[10]B!N2505</f>
        <v>0</v>
      </c>
      <c r="K404" s="332">
        <v>6</v>
      </c>
      <c r="L404" s="332">
        <f>[10]B!AD2505</f>
        <v>0</v>
      </c>
      <c r="M404" s="332">
        <f>[10]B!AE2505</f>
        <v>0</v>
      </c>
      <c r="N404" s="332">
        <f>[10]B!AF2505</f>
        <v>0</v>
      </c>
      <c r="O404" s="332">
        <f>[10]B!AG2505</f>
        <v>0</v>
      </c>
      <c r="P404" s="332">
        <f>[10]B!AH2505</f>
        <v>0</v>
      </c>
      <c r="Q404" s="332">
        <f>[10]B!AI2505</f>
        <v>0</v>
      </c>
      <c r="R404" s="332">
        <f>[10]B!AJ2505</f>
        <v>20</v>
      </c>
    </row>
    <row r="405" spans="1:28" ht="15" customHeight="1" x14ac:dyDescent="0.15">
      <c r="A405" s="357" t="s">
        <v>567</v>
      </c>
      <c r="B405" s="358" t="s">
        <v>568</v>
      </c>
      <c r="C405" s="332">
        <f>[10]B!C2688+[10]B!C2661</f>
        <v>119</v>
      </c>
      <c r="D405" s="332">
        <f>[10]B!H2688-[10]B!H2684-[10]B!H2685+[10]B!H2661</f>
        <v>119</v>
      </c>
      <c r="E405" s="332">
        <f>[10]B!I2688-[10]B!I2684-[10]B!I2685+[10]B!I2661</f>
        <v>119</v>
      </c>
      <c r="F405" s="332">
        <f>[10]B!J2688-[10]B!J2684-[10]B!J2685+[10]B!J2661</f>
        <v>0</v>
      </c>
      <c r="G405" s="332">
        <f>[10]B!K2688-[10]B!K2684-[10]B!K2685+[10]B!K2661</f>
        <v>0</v>
      </c>
      <c r="H405" s="332">
        <f>[10]B!L2688-[10]B!L2684-[10]B!L2685+[10]B!L2661</f>
        <v>0</v>
      </c>
      <c r="I405" s="332">
        <f>[10]B!M2688-[10]B!M2684-[10]B!M2685+[10]B!M2661</f>
        <v>0</v>
      </c>
      <c r="J405" s="332">
        <f>[10]B!N2688-[10]B!N2684-[10]B!N2685+[10]B!N2661</f>
        <v>0</v>
      </c>
      <c r="K405" s="332">
        <v>113</v>
      </c>
      <c r="L405" s="332">
        <f>[10]B!AD2688-[10]B!AD2684-[10]B!AD2685+[10]B!AD2661</f>
        <v>0</v>
      </c>
      <c r="M405" s="332">
        <f>[10]B!AE2688-[10]B!AE2684-[10]B!AE2685+[10]B!AE2661</f>
        <v>0</v>
      </c>
      <c r="N405" s="332">
        <f>[10]B!AF2688-[10]B!AF2684-[10]B!AF2685+[10]B!AF2661</f>
        <v>0</v>
      </c>
      <c r="O405" s="332">
        <f>[10]B!AG2688-[10]B!AG2684-[10]B!AG2685+[10]B!AG2661</f>
        <v>0</v>
      </c>
      <c r="P405" s="332">
        <f>[10]B!AH2688-[10]B!AH2684-[10]B!AH2685+[10]B!AH2661</f>
        <v>0</v>
      </c>
      <c r="Q405" s="332">
        <f>[10]B!AI2688-[10]B!AI2684-[10]B!AI2685+[10]B!AI2661</f>
        <v>0</v>
      </c>
      <c r="R405" s="332">
        <f>[10]B!AJ2688-[10]B!AJ2684-[10]B!AJ2685+[10]B!AJ2661</f>
        <v>0</v>
      </c>
    </row>
    <row r="406" spans="1:28" ht="15" customHeight="1" x14ac:dyDescent="0.15">
      <c r="A406" s="364" t="s">
        <v>567</v>
      </c>
      <c r="B406" s="365" t="s">
        <v>569</v>
      </c>
      <c r="C406" s="366">
        <f>[10]B!C2517</f>
        <v>22</v>
      </c>
      <c r="D406" s="332">
        <f>[10]B!H2517</f>
        <v>21</v>
      </c>
      <c r="E406" s="366">
        <f>[10]B!I2517</f>
        <v>19</v>
      </c>
      <c r="F406" s="366">
        <f>[10]B!J2517</f>
        <v>2</v>
      </c>
      <c r="G406" s="366">
        <f>[10]B!K2517</f>
        <v>1</v>
      </c>
      <c r="H406" s="366">
        <f>[10]B!L2517</f>
        <v>0</v>
      </c>
      <c r="I406" s="366">
        <f>[10]B!M2517</f>
        <v>0</v>
      </c>
      <c r="J406" s="366">
        <f>[10]B!N2517</f>
        <v>0</v>
      </c>
      <c r="K406" s="367"/>
      <c r="L406" s="366">
        <f>[10]B!AD2517</f>
        <v>0</v>
      </c>
      <c r="M406" s="366">
        <f>[10]B!AE2517</f>
        <v>0</v>
      </c>
      <c r="N406" s="366">
        <f>[10]B!AF2517</f>
        <v>0</v>
      </c>
      <c r="O406" s="366">
        <f>[10]B!AG2517</f>
        <v>0</v>
      </c>
      <c r="P406" s="366">
        <f>[10]B!AH2517</f>
        <v>0</v>
      </c>
      <c r="Q406" s="366">
        <f>[10]B!AI2517</f>
        <v>0</v>
      </c>
      <c r="R406" s="366">
        <f>[10]B!AJ2517</f>
        <v>2</v>
      </c>
    </row>
    <row r="407" spans="1:28" s="3" customFormat="1" ht="15" customHeight="1" x14ac:dyDescent="0.15">
      <c r="A407" s="750" t="s">
        <v>570</v>
      </c>
      <c r="B407" s="750"/>
      <c r="C407" s="338">
        <f t="shared" ref="C407:J407" si="9">SUM(C387:C400)+C404+C405+C406</f>
        <v>1019</v>
      </c>
      <c r="D407" s="338">
        <f t="shared" si="9"/>
        <v>919</v>
      </c>
      <c r="E407" s="338">
        <f t="shared" si="9"/>
        <v>735</v>
      </c>
      <c r="F407" s="338">
        <f t="shared" si="9"/>
        <v>184</v>
      </c>
      <c r="G407" s="338">
        <f t="shared" si="9"/>
        <v>21</v>
      </c>
      <c r="H407" s="338">
        <f t="shared" si="9"/>
        <v>51</v>
      </c>
      <c r="I407" s="338">
        <f t="shared" si="9"/>
        <v>26</v>
      </c>
      <c r="J407" s="338">
        <f t="shared" si="9"/>
        <v>2</v>
      </c>
      <c r="K407" s="338">
        <f>SUM(K388:K394)+K404+K405+K396+K397+K398+K399</f>
        <v>289</v>
      </c>
      <c r="L407" s="338">
        <f t="shared" ref="L407:R407" si="10">SUM(L387:L400)+L404+L405+L406</f>
        <v>0</v>
      </c>
      <c r="M407" s="338">
        <f t="shared" si="10"/>
        <v>67</v>
      </c>
      <c r="N407" s="338">
        <f t="shared" si="10"/>
        <v>1</v>
      </c>
      <c r="O407" s="338">
        <f t="shared" si="10"/>
        <v>0</v>
      </c>
      <c r="P407" s="338">
        <f t="shared" si="10"/>
        <v>0</v>
      </c>
      <c r="Q407" s="338">
        <f t="shared" si="10"/>
        <v>0</v>
      </c>
      <c r="R407" s="338">
        <f t="shared" si="10"/>
        <v>191</v>
      </c>
    </row>
    <row r="408" spans="1:28" ht="24.95" customHeight="1" x14ac:dyDescent="0.15">
      <c r="A408" s="796" t="s">
        <v>571</v>
      </c>
      <c r="B408" s="796"/>
      <c r="C408" s="796"/>
      <c r="D408" s="796"/>
      <c r="E408" s="796"/>
      <c r="F408" s="796"/>
      <c r="I408" s="368"/>
    </row>
    <row r="409" spans="1:28" ht="42" customHeight="1" x14ac:dyDescent="0.15">
      <c r="A409" s="797" t="s">
        <v>572</v>
      </c>
      <c r="B409" s="798"/>
      <c r="C409" s="692" t="s">
        <v>0</v>
      </c>
      <c r="D409" s="692" t="s">
        <v>573</v>
      </c>
      <c r="E409" s="785" t="s">
        <v>574</v>
      </c>
      <c r="F409" s="785" t="s">
        <v>575</v>
      </c>
      <c r="G409" s="352" t="s">
        <v>576</v>
      </c>
      <c r="H409" s="352" t="s">
        <v>577</v>
      </c>
      <c r="I409" s="352" t="s">
        <v>578</v>
      </c>
      <c r="J409" s="369" t="s">
        <v>578</v>
      </c>
    </row>
    <row r="410" spans="1:28" ht="32.25" customHeight="1" x14ac:dyDescent="0.15">
      <c r="A410" s="799"/>
      <c r="B410" s="800"/>
      <c r="C410" s="770"/>
      <c r="D410" s="770"/>
      <c r="E410" s="787"/>
      <c r="F410" s="787"/>
      <c r="G410" s="370" t="s">
        <v>574</v>
      </c>
      <c r="H410" s="370" t="s">
        <v>575</v>
      </c>
      <c r="I410" s="370" t="s">
        <v>574</v>
      </c>
      <c r="J410" s="371" t="s">
        <v>575</v>
      </c>
    </row>
    <row r="411" spans="1:28" ht="15" customHeight="1" x14ac:dyDescent="0.15">
      <c r="A411" s="790" t="s">
        <v>579</v>
      </c>
      <c r="B411" s="791"/>
      <c r="C411" s="372">
        <f>SUM(E411,F411)</f>
        <v>305</v>
      </c>
      <c r="D411" s="373">
        <v>143</v>
      </c>
      <c r="E411" s="374">
        <f>SUM([10]B!P1125,[10]B!P1262,[10]B!P1404,[10]B!P1468,[10]B!P1537,[10]B!P1582,[10]B!P1787,[10]B!P1799,[10]B!P1870,[10]B!P2032,[10]B!P2071,[10]B!P2194,[10]B!P2229,[10]B!P2264,[10]B!P2275,[10]B!P2512,[10]B!P2517,[10]B!P2662,[10]B!P2688)</f>
        <v>32</v>
      </c>
      <c r="F411" s="374">
        <f>SUM([10]B!Q1125,[10]B!Q1262,[10]B!Q1404,[10]B!Q1468,[10]B!Q1537,[10]B!Q1582,[10]B!Q1787,[10]B!Q1799,[10]B!Q1870,[10]B!Q2032,[10]B!Q2071,[10]B!Q2194,[10]B!Q2229,[10]B!Q2264,[10]B!Q2275,[10]B!Q2512,[10]B!Q2517,[10]B!Q2662,[10]B!Q2688)</f>
        <v>273</v>
      </c>
      <c r="G411" s="373"/>
      <c r="H411" s="375"/>
      <c r="I411" s="375"/>
      <c r="J411" s="376"/>
      <c r="K411" s="305" t="str">
        <f>AA411</f>
        <v/>
      </c>
      <c r="AA411" s="377" t="str">
        <f>IF(C411&lt;D411,"Beneficiarios MAI no puede ser mayor al TOTAL","")</f>
        <v/>
      </c>
      <c r="AB411" s="377">
        <f>IF(C411&lt;D411,1,0)</f>
        <v>0</v>
      </c>
    </row>
    <row r="412" spans="1:28" ht="15" customHeight="1" x14ac:dyDescent="0.15">
      <c r="A412" s="792" t="s">
        <v>580</v>
      </c>
      <c r="B412" s="793"/>
      <c r="C412" s="378">
        <f>SUM(E412,F412)</f>
        <v>183</v>
      </c>
      <c r="D412" s="379">
        <v>160</v>
      </c>
      <c r="E412" s="380">
        <f>SUM([10]B!S1125,[10]B!S1262,[10]B!S1404,[10]B!S1468,[10]B!S1537,[10]B!S1582,[10]B!S1787,[10]B!S1799,[10]B!S1870,[10]B!S2032,[10]B!S2071,[10]B!S2194,[10]B!S2229,[10]B!S2264,[10]B!S2275,[10]B!S2512,[10]B!S2517,[10]B!S2662,[10]B!S2688)</f>
        <v>45</v>
      </c>
      <c r="F412" s="380">
        <f>SUM([10]B!T1125,[10]B!T1262,[10]B!T1404,[10]B!T1468,[10]B!T1537,[10]B!T1582,[10]B!T1787,[10]B!T1799,[10]B!T1870,[10]B!T2032,[10]B!T2071,[10]B!T2194,[10]B!T2229,[10]B!T2264,[10]B!T2275,[10]B!T2512,[10]B!T2517,[10]B!T2662,[10]B!T2688)</f>
        <v>138</v>
      </c>
      <c r="G412" s="379"/>
      <c r="H412" s="381"/>
      <c r="I412" s="381"/>
      <c r="J412" s="381"/>
      <c r="K412" s="305" t="str">
        <f>AA412</f>
        <v/>
      </c>
      <c r="AA412" s="377" t="str">
        <f>IF(C412&lt;D412,"Beneficiarios MAI no puede ser mayor al TOTAL","")</f>
        <v/>
      </c>
      <c r="AB412" s="377">
        <f>IF(C412&lt;D412,1,0)</f>
        <v>0</v>
      </c>
    </row>
    <row r="413" spans="1:28" ht="15" customHeight="1" x14ac:dyDescent="0.15">
      <c r="A413" s="794" t="s">
        <v>581</v>
      </c>
      <c r="B413" s="382" t="s">
        <v>582</v>
      </c>
      <c r="C413" s="372">
        <f>SUM(E413,F413)</f>
        <v>239</v>
      </c>
      <c r="D413" s="373">
        <v>218</v>
      </c>
      <c r="E413" s="374">
        <f>SUM([10]B!Y1125,[10]B!Y1262,[10]B!Y1404,[10]B!Y1468,[10]B!Y1537,[10]B!Y1582,[10]B!Y1787,[10]B!Y1799,[10]B!Y1870,[10]B!Y2032,[10]B!Y2071,[10]B!Y2194,[10]B!Y2229,[10]B!Y2264,[10]B!Y2275,[10]B!Y2512,[10]B!Y2517,[10]B!Y2662,[10]B!Y2688)</f>
        <v>32</v>
      </c>
      <c r="F413" s="374">
        <f>SUM([10]B!Z1125,[10]B!Z1262,[10]B!Z1404,[10]B!Z1468,[10]B!Z1537,[10]B!Z1582,[10]B!Z1787,[10]B!Z1799,[10]B!Z1870,[10]B!Z2032,[10]B!Z2071,[10]B!Z2194,[10]B!Z2229,[10]B!Z2264,[10]B!Z2275,[10]B!Z2512,[10]B!Z2517,[10]B!Z2662,[10]B!Z2688)</f>
        <v>207</v>
      </c>
      <c r="G413" s="373"/>
      <c r="H413" s="375"/>
      <c r="I413" s="375"/>
      <c r="J413" s="375"/>
      <c r="K413" s="305" t="str">
        <f>AA413</f>
        <v/>
      </c>
      <c r="AA413" s="377" t="str">
        <f>IF(C413&lt;D413,"Beneficiarios MAI no puede ser mayor al TOTAL","")</f>
        <v/>
      </c>
      <c r="AB413" s="377">
        <f>IF(C413&lt;D413,1,0)</f>
        <v>0</v>
      </c>
    </row>
    <row r="414" spans="1:28" ht="15" customHeight="1" x14ac:dyDescent="0.15">
      <c r="A414" s="795"/>
      <c r="B414" s="383" t="s">
        <v>583</v>
      </c>
      <c r="C414" s="384">
        <f>SUM(E414,F414)</f>
        <v>3</v>
      </c>
      <c r="D414" s="385">
        <v>3</v>
      </c>
      <c r="E414" s="386">
        <f>SUM([10]B!V1125,[10]B!V1262,[10]B!V1404,[10]B!V1468,[10]B!V1537,[10]B!V1582,[10]B!V1787,[10]B!V1799,[10]B!V1870,[10]B!V2032,[10]B!V2071,[10]B!V2194,[10]B!V2229,[10]B!V2264,[10]B!V2275,[10]B!V2512,[10]B!V2517,[10]B!V2662,[10]B!V2688)</f>
        <v>0</v>
      </c>
      <c r="F414" s="386">
        <f>SUM([10]B!W1125,[10]B!W1262,[10]B!W1404,[10]B!W1468,[10]B!W1537,[10]B!W1582,[10]B!W1787,[10]B!W1799,[10]B!W1870,[10]B!W2032,[10]B!W2071,[10]B!W2194,[10]B!W2229,[10]B!W2264,[10]B!W2275,[10]B!W2512,[10]B!W2517,[10]B!W2662,[10]B!W2688)</f>
        <v>3</v>
      </c>
      <c r="G414" s="385"/>
      <c r="H414" s="387"/>
      <c r="I414" s="387"/>
      <c r="J414" s="387"/>
      <c r="K414" s="305" t="str">
        <f>AA414</f>
        <v/>
      </c>
      <c r="AA414" s="377" t="str">
        <f>IF(C414&lt;D414,"Beneficiarios MAI no puede ser mayor al TOTAL","")</f>
        <v/>
      </c>
      <c r="AB414" s="377">
        <f>IF(C414&lt;D414,1,0)</f>
        <v>0</v>
      </c>
    </row>
    <row r="415" spans="1:28" ht="24.95" customHeight="1" x14ac:dyDescent="0.15">
      <c r="A415" s="796" t="s">
        <v>584</v>
      </c>
      <c r="B415" s="796"/>
      <c r="C415" s="388"/>
      <c r="D415" s="388"/>
      <c r="E415" s="389"/>
      <c r="F415" s="389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5"/>
    </row>
    <row r="416" spans="1:28" ht="29.25" customHeight="1" x14ac:dyDescent="0.15">
      <c r="A416" s="734" t="s">
        <v>585</v>
      </c>
      <c r="B416" s="735"/>
      <c r="C416" s="692" t="s">
        <v>7</v>
      </c>
      <c r="D416" s="763" t="s">
        <v>8</v>
      </c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5"/>
    </row>
    <row r="417" spans="1:18" ht="20.25" customHeight="1" x14ac:dyDescent="0.15">
      <c r="A417" s="736"/>
      <c r="B417" s="737"/>
      <c r="C417" s="770"/>
      <c r="D417" s="76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5"/>
    </row>
    <row r="418" spans="1:18" ht="15" customHeight="1" x14ac:dyDescent="0.15">
      <c r="A418" s="765" t="s">
        <v>586</v>
      </c>
      <c r="B418" s="766"/>
      <c r="C418" s="390">
        <f>[10]B!C2509</f>
        <v>2</v>
      </c>
      <c r="D418" s="391">
        <f>[10]B!H2509</f>
        <v>1</v>
      </c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5"/>
    </row>
    <row r="419" spans="1:18" ht="15" customHeight="1" x14ac:dyDescent="0.15">
      <c r="A419" s="767" t="s">
        <v>587</v>
      </c>
      <c r="B419" s="767"/>
      <c r="C419" s="392">
        <f>[10]B!C2510+[10]B!C2508</f>
        <v>4</v>
      </c>
      <c r="D419" s="393">
        <f>[10]B!H2510+[10]B!H2508</f>
        <v>3</v>
      </c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5"/>
    </row>
    <row r="420" spans="1:18" ht="24.95" customHeight="1" x14ac:dyDescent="0.15">
      <c r="A420" s="768" t="s">
        <v>588</v>
      </c>
      <c r="B420" s="768"/>
      <c r="C420" s="394"/>
      <c r="D420" s="395"/>
      <c r="E420" s="395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5"/>
    </row>
    <row r="421" spans="1:18" ht="15" customHeight="1" x14ac:dyDescent="0.15">
      <c r="A421" s="769" t="s">
        <v>518</v>
      </c>
      <c r="B421" s="769"/>
      <c r="C421" s="692" t="s">
        <v>0</v>
      </c>
      <c r="D421" s="771" t="s">
        <v>519</v>
      </c>
      <c r="E421" s="772"/>
      <c r="F421" s="772"/>
      <c r="G421" s="772"/>
      <c r="H421" s="780" t="s">
        <v>498</v>
      </c>
      <c r="I421" s="781"/>
      <c r="J421" s="782"/>
      <c r="K421" s="783" t="s">
        <v>499</v>
      </c>
      <c r="L421" s="784"/>
      <c r="M421" s="784"/>
      <c r="N421" s="785" t="s">
        <v>500</v>
      </c>
      <c r="O421" s="788" t="s">
        <v>501</v>
      </c>
      <c r="P421" s="789"/>
      <c r="Q421" s="751" t="s">
        <v>502</v>
      </c>
    </row>
    <row r="422" spans="1:18" s="106" customFormat="1" ht="32.25" customHeight="1" x14ac:dyDescent="0.15">
      <c r="A422" s="769"/>
      <c r="B422" s="769"/>
      <c r="C422" s="693"/>
      <c r="D422" s="754" t="s">
        <v>503</v>
      </c>
      <c r="E422" s="756" t="s">
        <v>504</v>
      </c>
      <c r="F422" s="756"/>
      <c r="G422" s="757" t="s">
        <v>533</v>
      </c>
      <c r="H422" s="759" t="s">
        <v>506</v>
      </c>
      <c r="I422" s="761" t="s">
        <v>507</v>
      </c>
      <c r="J422" s="773" t="s">
        <v>508</v>
      </c>
      <c r="K422" s="775" t="s">
        <v>589</v>
      </c>
      <c r="L422" s="776" t="s">
        <v>510</v>
      </c>
      <c r="M422" s="777" t="s">
        <v>511</v>
      </c>
      <c r="N422" s="786"/>
      <c r="O422" s="778" t="s">
        <v>512</v>
      </c>
      <c r="P422" s="779" t="s">
        <v>513</v>
      </c>
      <c r="Q422" s="752"/>
    </row>
    <row r="423" spans="1:18" s="106" customFormat="1" ht="20.25" customHeight="1" x14ac:dyDescent="0.15">
      <c r="A423" s="769"/>
      <c r="B423" s="769"/>
      <c r="C423" s="770"/>
      <c r="D423" s="755"/>
      <c r="E423" s="237" t="s">
        <v>514</v>
      </c>
      <c r="F423" s="238" t="s">
        <v>515</v>
      </c>
      <c r="G423" s="758"/>
      <c r="H423" s="760"/>
      <c r="I423" s="762"/>
      <c r="J423" s="774"/>
      <c r="K423" s="775"/>
      <c r="L423" s="776"/>
      <c r="M423" s="777"/>
      <c r="N423" s="787"/>
      <c r="O423" s="778"/>
      <c r="P423" s="779"/>
      <c r="Q423" s="753"/>
    </row>
    <row r="424" spans="1:18" ht="15" customHeight="1" x14ac:dyDescent="0.15">
      <c r="A424" s="717" t="s">
        <v>590</v>
      </c>
      <c r="B424" s="396" t="s">
        <v>591</v>
      </c>
      <c r="C424" s="397">
        <f>[10]B!C999</f>
        <v>25</v>
      </c>
      <c r="D424" s="398">
        <f>[10]B!D999</f>
        <v>25</v>
      </c>
      <c r="E424" s="398">
        <f>[10]B!E999</f>
        <v>25</v>
      </c>
      <c r="F424" s="398">
        <f>[10]B!F999</f>
        <v>0</v>
      </c>
      <c r="G424" s="398">
        <f>[10]B!G999</f>
        <v>0</v>
      </c>
      <c r="H424" s="399">
        <f>[10]B!AA999</f>
        <v>6</v>
      </c>
      <c r="I424" s="399">
        <f>[10]B!AB999</f>
        <v>19</v>
      </c>
      <c r="J424" s="399">
        <f>[10]B!AC999</f>
        <v>0</v>
      </c>
      <c r="K424" s="399">
        <f>[10]B!AD999</f>
        <v>0</v>
      </c>
      <c r="L424" s="399">
        <f>[10]B!AE999</f>
        <v>0</v>
      </c>
      <c r="M424" s="399">
        <f>[10]B!AF999</f>
        <v>0</v>
      </c>
      <c r="N424" s="399">
        <f>[10]B!AG999</f>
        <v>0</v>
      </c>
      <c r="O424" s="399">
        <f>[10]B!AH999</f>
        <v>0</v>
      </c>
      <c r="P424" s="399">
        <f>[10]B!AI999</f>
        <v>0</v>
      </c>
      <c r="Q424" s="399">
        <f>[10]B!AJ999</f>
        <v>0</v>
      </c>
    </row>
    <row r="425" spans="1:18" ht="15" customHeight="1" x14ac:dyDescent="0.15">
      <c r="A425" s="748"/>
      <c r="B425" s="400" t="s">
        <v>592</v>
      </c>
      <c r="C425" s="401">
        <f>[10]B!C1053</f>
        <v>10</v>
      </c>
      <c r="D425" s="401">
        <f>[10]B!D1053</f>
        <v>10</v>
      </c>
      <c r="E425" s="401">
        <f>[10]B!E1053</f>
        <v>10</v>
      </c>
      <c r="F425" s="401">
        <f>[10]B!F1053</f>
        <v>0</v>
      </c>
      <c r="G425" s="401">
        <f>[10]B!G1053</f>
        <v>0</v>
      </c>
      <c r="H425" s="402">
        <f>[10]B!AA1053</f>
        <v>10</v>
      </c>
      <c r="I425" s="402">
        <f>[10]B!AB1053</f>
        <v>0</v>
      </c>
      <c r="J425" s="402">
        <f>[10]B!AC1053</f>
        <v>0</v>
      </c>
      <c r="K425" s="402">
        <f>[10]B!AD1053</f>
        <v>0</v>
      </c>
      <c r="L425" s="402">
        <f>[10]B!AE1053</f>
        <v>0</v>
      </c>
      <c r="M425" s="402">
        <f>[10]B!AF1053</f>
        <v>0</v>
      </c>
      <c r="N425" s="402">
        <f>[10]B!AG1053</f>
        <v>0</v>
      </c>
      <c r="O425" s="402">
        <f>[10]B!AH1053</f>
        <v>0</v>
      </c>
      <c r="P425" s="402">
        <f>[10]B!AI1053</f>
        <v>0</v>
      </c>
      <c r="Q425" s="402">
        <f>[10]B!AJ1053</f>
        <v>0</v>
      </c>
    </row>
    <row r="426" spans="1:18" ht="15" customHeight="1" x14ac:dyDescent="0.15">
      <c r="A426" s="718"/>
      <c r="B426" s="552" t="s">
        <v>0</v>
      </c>
      <c r="C426" s="404">
        <f>SUM(C424:C425)</f>
        <v>35</v>
      </c>
      <c r="D426" s="405">
        <f>SUM(D424:D425)</f>
        <v>35</v>
      </c>
      <c r="E426" s="406">
        <f t="shared" ref="E426:Q426" si="11">SUM(E424:E425)</f>
        <v>35</v>
      </c>
      <c r="F426" s="407">
        <f t="shared" si="11"/>
        <v>0</v>
      </c>
      <c r="G426" s="408">
        <f t="shared" si="11"/>
        <v>0</v>
      </c>
      <c r="H426" s="409">
        <f t="shared" si="11"/>
        <v>16</v>
      </c>
      <c r="I426" s="410">
        <f t="shared" si="11"/>
        <v>19</v>
      </c>
      <c r="J426" s="407">
        <f t="shared" si="11"/>
        <v>0</v>
      </c>
      <c r="K426" s="406">
        <f t="shared" si="11"/>
        <v>0</v>
      </c>
      <c r="L426" s="410">
        <f t="shared" si="11"/>
        <v>0</v>
      </c>
      <c r="M426" s="407">
        <f t="shared" si="11"/>
        <v>0</v>
      </c>
      <c r="N426" s="407">
        <f t="shared" si="11"/>
        <v>0</v>
      </c>
      <c r="O426" s="406">
        <f t="shared" si="11"/>
        <v>0</v>
      </c>
      <c r="P426" s="407">
        <f t="shared" si="11"/>
        <v>0</v>
      </c>
      <c r="Q426" s="412">
        <f t="shared" si="11"/>
        <v>0</v>
      </c>
    </row>
    <row r="427" spans="1:18" ht="24" customHeight="1" x14ac:dyDescent="0.15">
      <c r="A427" s="413" t="s">
        <v>593</v>
      </c>
      <c r="B427" s="414" t="s">
        <v>592</v>
      </c>
      <c r="C427" s="415">
        <f>[10]B!C1182</f>
        <v>1532</v>
      </c>
      <c r="D427" s="415">
        <f>[10]B!D1182</f>
        <v>1532</v>
      </c>
      <c r="E427" s="415">
        <f>[10]B!E1182</f>
        <v>1532</v>
      </c>
      <c r="F427" s="415">
        <f>[10]B!F1182</f>
        <v>0</v>
      </c>
      <c r="G427" s="415">
        <f>[10]B!G1182</f>
        <v>0</v>
      </c>
      <c r="H427" s="416">
        <f>[10]B!AA1182</f>
        <v>8</v>
      </c>
      <c r="I427" s="416">
        <f>[10]B!AB1182</f>
        <v>1524</v>
      </c>
      <c r="J427" s="416">
        <f>[10]B!AC1182</f>
        <v>0</v>
      </c>
      <c r="K427" s="416">
        <f>[10]B!AD1182</f>
        <v>0</v>
      </c>
      <c r="L427" s="416">
        <f>[10]B!AE1182</f>
        <v>0</v>
      </c>
      <c r="M427" s="416">
        <f>[10]B!AF1182</f>
        <v>0</v>
      </c>
      <c r="N427" s="416">
        <f>[10]B!AG1182</f>
        <v>0</v>
      </c>
      <c r="O427" s="416">
        <f>[10]B!AH1182</f>
        <v>0</v>
      </c>
      <c r="P427" s="416">
        <f>[10]B!AI1182</f>
        <v>0</v>
      </c>
      <c r="Q427" s="416">
        <f>[10]B!AJ1182</f>
        <v>0</v>
      </c>
    </row>
    <row r="428" spans="1:18" ht="33" customHeight="1" x14ac:dyDescent="0.15">
      <c r="A428" s="555" t="s">
        <v>594</v>
      </c>
      <c r="B428" s="414" t="s">
        <v>592</v>
      </c>
      <c r="C428" s="415">
        <f>[10]B!C1327</f>
        <v>405</v>
      </c>
      <c r="D428" s="415">
        <f>[10]B!D1327</f>
        <v>405</v>
      </c>
      <c r="E428" s="415">
        <f>[10]B!E1327</f>
        <v>404</v>
      </c>
      <c r="F428" s="415">
        <f>[10]B!F1327</f>
        <v>1</v>
      </c>
      <c r="G428" s="415">
        <f>[10]B!G1327</f>
        <v>0</v>
      </c>
      <c r="H428" s="416">
        <f>[10]B!AA1327</f>
        <v>50</v>
      </c>
      <c r="I428" s="416">
        <f>[10]B!AB1327</f>
        <v>348</v>
      </c>
      <c r="J428" s="416">
        <f>[10]B!AC1327</f>
        <v>7</v>
      </c>
      <c r="K428" s="416">
        <f>[10]B!AD1327</f>
        <v>0</v>
      </c>
      <c r="L428" s="416">
        <f>[10]B!AE1327</f>
        <v>0</v>
      </c>
      <c r="M428" s="416">
        <f>[10]B!AF1327</f>
        <v>0</v>
      </c>
      <c r="N428" s="416">
        <f>[10]B!AG1327</f>
        <v>0</v>
      </c>
      <c r="O428" s="416">
        <f>[10]B!AH1327</f>
        <v>0</v>
      </c>
      <c r="P428" s="416">
        <f>[10]B!AI1327</f>
        <v>0</v>
      </c>
      <c r="Q428" s="416">
        <f>[10]B!AJ1327</f>
        <v>1</v>
      </c>
    </row>
    <row r="429" spans="1:18" ht="24.75" customHeight="1" x14ac:dyDescent="0.15">
      <c r="A429" s="555" t="s">
        <v>595</v>
      </c>
      <c r="B429" s="417" t="s">
        <v>591</v>
      </c>
      <c r="C429" s="415">
        <f>[10]B!C1407</f>
        <v>0</v>
      </c>
      <c r="D429" s="415">
        <f>[10]B!D1407</f>
        <v>0</v>
      </c>
      <c r="E429" s="415">
        <f>[10]B!E1407</f>
        <v>0</v>
      </c>
      <c r="F429" s="415">
        <f>[10]B!F1407</f>
        <v>0</v>
      </c>
      <c r="G429" s="415">
        <f>[10]B!G1407</f>
        <v>0</v>
      </c>
      <c r="H429" s="416">
        <f>[10]B!AA1407</f>
        <v>0</v>
      </c>
      <c r="I429" s="416">
        <f>[10]B!AB1407</f>
        <v>0</v>
      </c>
      <c r="J429" s="416">
        <f>[10]B!AC1407</f>
        <v>0</v>
      </c>
      <c r="K429" s="416">
        <f>[10]B!AD1407</f>
        <v>0</v>
      </c>
      <c r="L429" s="416">
        <f>[10]B!AE1407</f>
        <v>0</v>
      </c>
      <c r="M429" s="416">
        <f>[10]B!AF1407</f>
        <v>0</v>
      </c>
      <c r="N429" s="416">
        <f>[10]B!AG1407</f>
        <v>0</v>
      </c>
      <c r="O429" s="416">
        <f>[10]B!AH1407</f>
        <v>0</v>
      </c>
      <c r="P429" s="416">
        <f>[10]B!AI1407</f>
        <v>0</v>
      </c>
      <c r="Q429" s="416">
        <f>[10]B!AJ1407</f>
        <v>0</v>
      </c>
    </row>
    <row r="430" spans="1:18" ht="33" customHeight="1" x14ac:dyDescent="0.15">
      <c r="A430" s="418" t="s">
        <v>596</v>
      </c>
      <c r="B430" s="414" t="s">
        <v>592</v>
      </c>
      <c r="C430" s="415">
        <f>[10]B!C1555</f>
        <v>748</v>
      </c>
      <c r="D430" s="415">
        <f>[10]B!D1555</f>
        <v>748</v>
      </c>
      <c r="E430" s="415">
        <f>[10]B!E1555</f>
        <v>747</v>
      </c>
      <c r="F430" s="415">
        <f>[10]B!F1555</f>
        <v>1</v>
      </c>
      <c r="G430" s="415">
        <f>[10]B!G1555</f>
        <v>0</v>
      </c>
      <c r="H430" s="416">
        <f>[10]B!AA1555</f>
        <v>748</v>
      </c>
      <c r="I430" s="416">
        <f>[10]B!AB1555</f>
        <v>0</v>
      </c>
      <c r="J430" s="416">
        <f>[10]B!AC1555</f>
        <v>0</v>
      </c>
      <c r="K430" s="416">
        <f>[10]B!AD1555</f>
        <v>0</v>
      </c>
      <c r="L430" s="416">
        <f>[10]B!AE1555</f>
        <v>0</v>
      </c>
      <c r="M430" s="416">
        <f>[10]B!AF1555</f>
        <v>0</v>
      </c>
      <c r="N430" s="416">
        <f>[10]B!AG1555</f>
        <v>0</v>
      </c>
      <c r="O430" s="416">
        <f>[10]B!AH1555</f>
        <v>0</v>
      </c>
      <c r="P430" s="416">
        <f>[10]B!AI1555</f>
        <v>0</v>
      </c>
      <c r="Q430" s="416">
        <f>[10]B!AJ1555</f>
        <v>1</v>
      </c>
    </row>
    <row r="431" spans="1:18" ht="15" customHeight="1" x14ac:dyDescent="0.15">
      <c r="A431" s="717" t="s">
        <v>597</v>
      </c>
      <c r="B431" s="419" t="s">
        <v>591</v>
      </c>
      <c r="C431" s="420">
        <f>[10]B!C1717</f>
        <v>948</v>
      </c>
      <c r="D431" s="420">
        <f>[10]B!D1717</f>
        <v>931</v>
      </c>
      <c r="E431" s="420">
        <f>[10]B!E1717</f>
        <v>931</v>
      </c>
      <c r="F431" s="420">
        <f>[10]B!F1717</f>
        <v>0</v>
      </c>
      <c r="G431" s="420">
        <f>[10]B!G1717</f>
        <v>17</v>
      </c>
      <c r="H431" s="421">
        <f>[10]B!AA1717</f>
        <v>162</v>
      </c>
      <c r="I431" s="421">
        <f>[10]B!AB1717</f>
        <v>570</v>
      </c>
      <c r="J431" s="421">
        <f>[10]B!AC1717</f>
        <v>216</v>
      </c>
      <c r="K431" s="421">
        <f>[10]B!AD1717</f>
        <v>2</v>
      </c>
      <c r="L431" s="421">
        <f>[10]B!AE1717</f>
        <v>0</v>
      </c>
      <c r="M431" s="421">
        <f>[10]B!AF1717</f>
        <v>0</v>
      </c>
      <c r="N431" s="421">
        <f>[10]B!AG1717</f>
        <v>0</v>
      </c>
      <c r="O431" s="421">
        <f>[10]B!AH1717</f>
        <v>0</v>
      </c>
      <c r="P431" s="421">
        <f>[10]B!AI1717</f>
        <v>0</v>
      </c>
      <c r="Q431" s="421">
        <f>[10]B!AJ1717</f>
        <v>0</v>
      </c>
    </row>
    <row r="432" spans="1:18" ht="15" customHeight="1" x14ac:dyDescent="0.15">
      <c r="A432" s="748"/>
      <c r="B432" s="400" t="s">
        <v>592</v>
      </c>
      <c r="C432" s="422">
        <f>[10]B!C1691+[10]B!C1719</f>
        <v>22400</v>
      </c>
      <c r="D432" s="422">
        <f>[10]B!D1691+[10]B!D1719</f>
        <v>21587</v>
      </c>
      <c r="E432" s="422">
        <f>[10]B!E1691+[10]B!E1719</f>
        <v>21587</v>
      </c>
      <c r="F432" s="422">
        <f>[10]B!F1691+[10]B!F1719</f>
        <v>0</v>
      </c>
      <c r="G432" s="422">
        <f>[10]B!G1691+[10]B!G1719</f>
        <v>813</v>
      </c>
      <c r="H432" s="402">
        <f>[10]B!AA1691+[10]B!AA1719</f>
        <v>21228</v>
      </c>
      <c r="I432" s="402">
        <f>[10]B!AB1691+[10]B!AB1719</f>
        <v>285</v>
      </c>
      <c r="J432" s="402">
        <f>[10]B!AC1691+[10]B!AC1719</f>
        <v>887</v>
      </c>
      <c r="K432" s="402">
        <f>[10]B!AD1691+[10]B!AD1719</f>
        <v>0</v>
      </c>
      <c r="L432" s="402">
        <f>[10]B!AE1691+[10]B!AE1719</f>
        <v>0</v>
      </c>
      <c r="M432" s="402">
        <f>[10]B!AF1691+[10]B!AF1719</f>
        <v>0</v>
      </c>
      <c r="N432" s="402">
        <f>[10]B!AG1691+[10]B!AG1719</f>
        <v>0</v>
      </c>
      <c r="O432" s="402">
        <f>[10]B!AH1691+[10]B!AH1719</f>
        <v>0</v>
      </c>
      <c r="P432" s="402">
        <f>[10]B!AI1691+[10]B!AI1719</f>
        <v>0</v>
      </c>
      <c r="Q432" s="402">
        <f>[10]B!AJ1691+[10]B!AJ1719</f>
        <v>0</v>
      </c>
    </row>
    <row r="433" spans="1:19" ht="15" customHeight="1" x14ac:dyDescent="0.15">
      <c r="A433" s="718"/>
      <c r="B433" s="552" t="s">
        <v>0</v>
      </c>
      <c r="C433" s="404">
        <f t="shared" ref="C433:Q433" si="12">SUM(C431:C432)</f>
        <v>23348</v>
      </c>
      <c r="D433" s="405">
        <f t="shared" si="12"/>
        <v>22518</v>
      </c>
      <c r="E433" s="406">
        <f t="shared" si="12"/>
        <v>22518</v>
      </c>
      <c r="F433" s="407">
        <f t="shared" si="12"/>
        <v>0</v>
      </c>
      <c r="G433" s="408">
        <f t="shared" si="12"/>
        <v>830</v>
      </c>
      <c r="H433" s="409">
        <f t="shared" si="12"/>
        <v>21390</v>
      </c>
      <c r="I433" s="410">
        <f t="shared" si="12"/>
        <v>855</v>
      </c>
      <c r="J433" s="407">
        <f t="shared" si="12"/>
        <v>1103</v>
      </c>
      <c r="K433" s="406">
        <f t="shared" si="12"/>
        <v>2</v>
      </c>
      <c r="L433" s="410">
        <f t="shared" si="12"/>
        <v>0</v>
      </c>
      <c r="M433" s="407">
        <f t="shared" si="12"/>
        <v>0</v>
      </c>
      <c r="N433" s="407">
        <f>SUM(N431:N432)</f>
        <v>0</v>
      </c>
      <c r="O433" s="406">
        <f t="shared" si="12"/>
        <v>0</v>
      </c>
      <c r="P433" s="407">
        <f t="shared" si="12"/>
        <v>0</v>
      </c>
      <c r="Q433" s="412">
        <f t="shared" si="12"/>
        <v>0</v>
      </c>
    </row>
    <row r="434" spans="1:19" ht="15" customHeight="1" x14ac:dyDescent="0.15">
      <c r="A434" s="748" t="s">
        <v>598</v>
      </c>
      <c r="B434" s="419" t="s">
        <v>591</v>
      </c>
      <c r="C434" s="423">
        <f>[10]B!C1940</f>
        <v>122</v>
      </c>
      <c r="D434" s="423">
        <f>[10]B!D1940</f>
        <v>116</v>
      </c>
      <c r="E434" s="423">
        <f>[10]B!E1940</f>
        <v>116</v>
      </c>
      <c r="F434" s="423">
        <f>[10]B!F1940</f>
        <v>0</v>
      </c>
      <c r="G434" s="423">
        <f>[10]B!G1940</f>
        <v>6</v>
      </c>
      <c r="H434" s="399">
        <f>[10]B!AA1940</f>
        <v>15</v>
      </c>
      <c r="I434" s="399">
        <f>[10]B!AB1940</f>
        <v>107</v>
      </c>
      <c r="J434" s="399">
        <f>[10]B!AC1940</f>
        <v>0</v>
      </c>
      <c r="K434" s="399">
        <f>[10]B!AD1940</f>
        <v>0</v>
      </c>
      <c r="L434" s="399">
        <f>[10]B!AE1940</f>
        <v>0</v>
      </c>
      <c r="M434" s="399">
        <f>[10]B!AF1940</f>
        <v>0</v>
      </c>
      <c r="N434" s="399">
        <f>[10]B!AG1940</f>
        <v>0</v>
      </c>
      <c r="O434" s="399">
        <f>[10]B!AH1940</f>
        <v>0</v>
      </c>
      <c r="P434" s="399">
        <f>[10]B!AI1940</f>
        <v>0</v>
      </c>
      <c r="Q434" s="399">
        <f>[10]B!AJ1940</f>
        <v>0</v>
      </c>
    </row>
    <row r="435" spans="1:19" ht="15" customHeight="1" x14ac:dyDescent="0.15">
      <c r="A435" s="748"/>
      <c r="B435" s="400" t="s">
        <v>592</v>
      </c>
      <c r="C435" s="422">
        <f>[10]B!C1934</f>
        <v>282</v>
      </c>
      <c r="D435" s="422">
        <f>[10]B!D1934</f>
        <v>281</v>
      </c>
      <c r="E435" s="422">
        <f>[10]B!E1934</f>
        <v>281</v>
      </c>
      <c r="F435" s="422">
        <f>[10]B!F1934</f>
        <v>0</v>
      </c>
      <c r="G435" s="422">
        <f>[10]B!G1934</f>
        <v>1</v>
      </c>
      <c r="H435" s="402">
        <f>[10]B!AA1934</f>
        <v>108</v>
      </c>
      <c r="I435" s="402">
        <f>[10]B!AB1934</f>
        <v>159</v>
      </c>
      <c r="J435" s="402">
        <f>[10]B!AC1934</f>
        <v>15</v>
      </c>
      <c r="K435" s="402">
        <f>[10]B!AD1934</f>
        <v>0</v>
      </c>
      <c r="L435" s="402">
        <f>[10]B!AE1934</f>
        <v>0</v>
      </c>
      <c r="M435" s="402">
        <f>[10]B!AF1934</f>
        <v>0</v>
      </c>
      <c r="N435" s="402">
        <f>[10]B!AG1934</f>
        <v>0</v>
      </c>
      <c r="O435" s="402">
        <f>[10]B!AH1934</f>
        <v>0</v>
      </c>
      <c r="P435" s="402">
        <f>[10]B!AI1934</f>
        <v>0</v>
      </c>
      <c r="Q435" s="402">
        <f>[10]B!AJ1934</f>
        <v>0</v>
      </c>
    </row>
    <row r="436" spans="1:19" ht="15" customHeight="1" x14ac:dyDescent="0.15">
      <c r="A436" s="748"/>
      <c r="B436" s="552" t="s">
        <v>0</v>
      </c>
      <c r="C436" s="404">
        <f t="shared" ref="C436:Q436" si="13">SUM(C434:C435)</f>
        <v>404</v>
      </c>
      <c r="D436" s="405">
        <f t="shared" si="13"/>
        <v>397</v>
      </c>
      <c r="E436" s="406">
        <f t="shared" si="13"/>
        <v>397</v>
      </c>
      <c r="F436" s="407">
        <f t="shared" si="13"/>
        <v>0</v>
      </c>
      <c r="G436" s="408">
        <f t="shared" si="13"/>
        <v>7</v>
      </c>
      <c r="H436" s="409">
        <f t="shared" si="13"/>
        <v>123</v>
      </c>
      <c r="I436" s="410">
        <f t="shared" si="13"/>
        <v>266</v>
      </c>
      <c r="J436" s="407">
        <f t="shared" si="13"/>
        <v>15</v>
      </c>
      <c r="K436" s="406">
        <f t="shared" si="13"/>
        <v>0</v>
      </c>
      <c r="L436" s="410">
        <f t="shared" si="13"/>
        <v>0</v>
      </c>
      <c r="M436" s="407">
        <f t="shared" si="13"/>
        <v>0</v>
      </c>
      <c r="N436" s="407">
        <f t="shared" si="13"/>
        <v>0</v>
      </c>
      <c r="O436" s="406">
        <f t="shared" si="13"/>
        <v>0</v>
      </c>
      <c r="P436" s="407">
        <f t="shared" si="13"/>
        <v>0</v>
      </c>
      <c r="Q436" s="412">
        <f t="shared" si="13"/>
        <v>0</v>
      </c>
    </row>
    <row r="437" spans="1:19" ht="24" customHeight="1" x14ac:dyDescent="0.15">
      <c r="A437" s="424" t="s">
        <v>599</v>
      </c>
      <c r="B437" s="400" t="s">
        <v>592</v>
      </c>
      <c r="C437" s="415">
        <f>[10]B!C2098</f>
        <v>364</v>
      </c>
      <c r="D437" s="415">
        <f>[10]B!D2098</f>
        <v>282</v>
      </c>
      <c r="E437" s="415">
        <f>[10]B!E2098</f>
        <v>282</v>
      </c>
      <c r="F437" s="415">
        <f>[10]B!F2098</f>
        <v>0</v>
      </c>
      <c r="G437" s="415">
        <f>[10]B!G2098</f>
        <v>82</v>
      </c>
      <c r="H437" s="416">
        <f>[10]B!AA2098</f>
        <v>211</v>
      </c>
      <c r="I437" s="416">
        <f>[10]B!AB2098</f>
        <v>28</v>
      </c>
      <c r="J437" s="416">
        <f>[10]B!AC2098</f>
        <v>125</v>
      </c>
      <c r="K437" s="416">
        <f>[10]B!AD2098</f>
        <v>0</v>
      </c>
      <c r="L437" s="416">
        <f>[10]B!AE2098</f>
        <v>0</v>
      </c>
      <c r="M437" s="416">
        <f>[10]B!AF2098</f>
        <v>0</v>
      </c>
      <c r="N437" s="416">
        <f>[10]B!AG2098</f>
        <v>0</v>
      </c>
      <c r="O437" s="416">
        <f>[10]B!AH2098</f>
        <v>0</v>
      </c>
      <c r="P437" s="416">
        <f>[10]B!AI2098</f>
        <v>0</v>
      </c>
      <c r="Q437" s="416">
        <f>[10]B!AJ2098</f>
        <v>0</v>
      </c>
    </row>
    <row r="438" spans="1:19" ht="15" customHeight="1" x14ac:dyDescent="0.15">
      <c r="A438" s="734" t="s">
        <v>600</v>
      </c>
      <c r="B438" s="417" t="s">
        <v>601</v>
      </c>
      <c r="C438" s="420">
        <f>[10]B!C2214+[10]B!C2266+[10]B!C2267</f>
        <v>875</v>
      </c>
      <c r="D438" s="420">
        <f>[10]B!D2214+[10]B!D2266+[10]B!D2267</f>
        <v>761</v>
      </c>
      <c r="E438" s="420">
        <f>[10]B!E2214+[10]B!E2266+[10]B!E2267</f>
        <v>758</v>
      </c>
      <c r="F438" s="420">
        <f>[10]B!F2214+[10]B!F2266+[10]B!F2267</f>
        <v>3</v>
      </c>
      <c r="G438" s="420">
        <f>[10]B!G2214+[10]B!G2266+[10]B!G2267</f>
        <v>114</v>
      </c>
      <c r="H438" s="421">
        <f>[10]B!AA2214+[10]B!AA2266+[10]B!AA2267</f>
        <v>719</v>
      </c>
      <c r="I438" s="421">
        <f>[10]B!AB2214+[10]B!AB2266+[10]B!AB2267</f>
        <v>156</v>
      </c>
      <c r="J438" s="421">
        <f>[10]B!AC2214+[10]B!AC2266+[10]B!AC2267</f>
        <v>0</v>
      </c>
      <c r="K438" s="421">
        <f>[10]B!AD2214+[10]B!AD2266+[10]B!AD2267</f>
        <v>0</v>
      </c>
      <c r="L438" s="421">
        <f>[10]B!AE2214+[10]B!AE2266+[10]B!AE2267</f>
        <v>0</v>
      </c>
      <c r="M438" s="421">
        <f>[10]B!AF2214+[10]B!AF2266+[10]B!AF2267</f>
        <v>0</v>
      </c>
      <c r="N438" s="421">
        <f>[10]B!AG2214+[10]B!AG2266+[10]B!AG2267</f>
        <v>0</v>
      </c>
      <c r="O438" s="421">
        <f>[10]B!AH2214+[10]B!AH2266+[10]B!AH2267</f>
        <v>0</v>
      </c>
      <c r="P438" s="421">
        <f>[10]B!AI2214+[10]B!AI2266+[10]B!AI2267</f>
        <v>0</v>
      </c>
      <c r="Q438" s="421">
        <f>[10]B!AJ2214+[10]B!AJ2266+[10]B!AJ2267</f>
        <v>3</v>
      </c>
    </row>
    <row r="439" spans="1:19" ht="15" customHeight="1" x14ac:dyDescent="0.15">
      <c r="A439" s="749"/>
      <c r="B439" s="425" t="s">
        <v>592</v>
      </c>
      <c r="C439" s="426">
        <f>[10]B!C2222</f>
        <v>0</v>
      </c>
      <c r="D439" s="426">
        <f>[10]B!D2222</f>
        <v>0</v>
      </c>
      <c r="E439" s="426">
        <f>[10]B!E2222</f>
        <v>0</v>
      </c>
      <c r="F439" s="426">
        <f>[10]B!F2222</f>
        <v>0</v>
      </c>
      <c r="G439" s="426">
        <f>[10]B!G2222</f>
        <v>0</v>
      </c>
      <c r="H439" s="426">
        <f>[10]B!AA2222</f>
        <v>0</v>
      </c>
      <c r="I439" s="426">
        <f>[10]B!AB2222</f>
        <v>0</v>
      </c>
      <c r="J439" s="426">
        <f>[10]B!AC2222</f>
        <v>0</v>
      </c>
      <c r="K439" s="426">
        <f>[10]B!AD2222</f>
        <v>0</v>
      </c>
      <c r="L439" s="426">
        <f>[10]B!AE2222</f>
        <v>0</v>
      </c>
      <c r="M439" s="426">
        <f>[10]B!AF2222</f>
        <v>0</v>
      </c>
      <c r="N439" s="426">
        <f>[10]B!AG2222</f>
        <v>0</v>
      </c>
      <c r="O439" s="426">
        <f>[10]B!AH2222</f>
        <v>0</v>
      </c>
      <c r="P439" s="426">
        <f>[10]B!AI2222</f>
        <v>0</v>
      </c>
      <c r="Q439" s="401">
        <f>[10]B!AJ2222</f>
        <v>0</v>
      </c>
    </row>
    <row r="440" spans="1:19" ht="15" customHeight="1" x14ac:dyDescent="0.15">
      <c r="A440" s="736"/>
      <c r="B440" s="552" t="s">
        <v>0</v>
      </c>
      <c r="C440" s="427">
        <f>SUM(C438:C439)</f>
        <v>875</v>
      </c>
      <c r="D440" s="427">
        <f t="shared" ref="D440:Q440" si="14">SUM(D438:D439)</f>
        <v>761</v>
      </c>
      <c r="E440" s="427">
        <f t="shared" si="14"/>
        <v>758</v>
      </c>
      <c r="F440" s="427">
        <f t="shared" si="14"/>
        <v>3</v>
      </c>
      <c r="G440" s="427">
        <f t="shared" si="14"/>
        <v>114</v>
      </c>
      <c r="H440" s="427">
        <f t="shared" si="14"/>
        <v>719</v>
      </c>
      <c r="I440" s="427">
        <f t="shared" si="14"/>
        <v>156</v>
      </c>
      <c r="J440" s="427">
        <f t="shared" si="14"/>
        <v>0</v>
      </c>
      <c r="K440" s="427">
        <f t="shared" si="14"/>
        <v>0</v>
      </c>
      <c r="L440" s="427">
        <f t="shared" si="14"/>
        <v>0</v>
      </c>
      <c r="M440" s="427">
        <f t="shared" si="14"/>
        <v>0</v>
      </c>
      <c r="N440" s="427">
        <f t="shared" si="14"/>
        <v>0</v>
      </c>
      <c r="O440" s="427">
        <f t="shared" si="14"/>
        <v>0</v>
      </c>
      <c r="P440" s="427">
        <f t="shared" si="14"/>
        <v>0</v>
      </c>
      <c r="Q440" s="405">
        <f t="shared" si="14"/>
        <v>3</v>
      </c>
    </row>
    <row r="441" spans="1:19" ht="15" customHeight="1" x14ac:dyDescent="0.15">
      <c r="A441" s="717" t="s">
        <v>602</v>
      </c>
      <c r="B441" s="419" t="s">
        <v>591</v>
      </c>
      <c r="C441" s="420">
        <f>[10]B!C2529</f>
        <v>5</v>
      </c>
      <c r="D441" s="420">
        <f>[10]B!D2529</f>
        <v>5</v>
      </c>
      <c r="E441" s="420">
        <f>[10]B!E2529</f>
        <v>5</v>
      </c>
      <c r="F441" s="420">
        <f>[10]B!F2529</f>
        <v>0</v>
      </c>
      <c r="G441" s="420">
        <f>[10]B!G2529</f>
        <v>0</v>
      </c>
      <c r="H441" s="421">
        <f>[10]B!AA2529</f>
        <v>2</v>
      </c>
      <c r="I441" s="421">
        <f>[10]B!AB2529</f>
        <v>2</v>
      </c>
      <c r="J441" s="421">
        <f>[10]B!AC2529</f>
        <v>1</v>
      </c>
      <c r="K441" s="421">
        <f>[10]B!AD2529</f>
        <v>0</v>
      </c>
      <c r="L441" s="421">
        <f>[10]B!AE2529</f>
        <v>0</v>
      </c>
      <c r="M441" s="421">
        <f>[10]B!AF2529</f>
        <v>0</v>
      </c>
      <c r="N441" s="421">
        <f>[10]B!AG2529</f>
        <v>0</v>
      </c>
      <c r="O441" s="421">
        <f>[10]B!AH2529</f>
        <v>0</v>
      </c>
      <c r="P441" s="421">
        <f>[10]B!AI2529</f>
        <v>0</v>
      </c>
      <c r="Q441" s="421">
        <f>[10]B!AJ2529</f>
        <v>0</v>
      </c>
    </row>
    <row r="442" spans="1:19" ht="15" customHeight="1" x14ac:dyDescent="0.15">
      <c r="A442" s="748"/>
      <c r="B442" s="400" t="s">
        <v>592</v>
      </c>
      <c r="C442" s="422">
        <f>[10]B!C2298</f>
        <v>165</v>
      </c>
      <c r="D442" s="422">
        <f>[10]B!D2298</f>
        <v>165</v>
      </c>
      <c r="E442" s="422">
        <f>[10]B!E2298</f>
        <v>165</v>
      </c>
      <c r="F442" s="422">
        <f>[10]B!F2298</f>
        <v>0</v>
      </c>
      <c r="G442" s="422">
        <f>[10]B!G2298</f>
        <v>0</v>
      </c>
      <c r="H442" s="402">
        <f>[10]B!AA2298</f>
        <v>0</v>
      </c>
      <c r="I442" s="402">
        <f>[10]B!AB2298</f>
        <v>140</v>
      </c>
      <c r="J442" s="402">
        <f>[10]B!AC2298</f>
        <v>25</v>
      </c>
      <c r="K442" s="402">
        <f>[10]B!AD2298</f>
        <v>0</v>
      </c>
      <c r="L442" s="402">
        <f>[10]B!AE2298</f>
        <v>0</v>
      </c>
      <c r="M442" s="402">
        <f>[10]B!AF2298</f>
        <v>0</v>
      </c>
      <c r="N442" s="402">
        <f>[10]B!AG2298</f>
        <v>0</v>
      </c>
      <c r="O442" s="402">
        <f>[10]B!AH2298</f>
        <v>0</v>
      </c>
      <c r="P442" s="402">
        <f>[10]B!AI2298</f>
        <v>0</v>
      </c>
      <c r="Q442" s="402">
        <f>[10]B!AJ2298</f>
        <v>0</v>
      </c>
    </row>
    <row r="443" spans="1:19" ht="15" customHeight="1" x14ac:dyDescent="0.15">
      <c r="A443" s="718"/>
      <c r="B443" s="552" t="s">
        <v>0</v>
      </c>
      <c r="C443" s="404">
        <f t="shared" ref="C443:Q443" si="15">SUM(C441:C442)</f>
        <v>170</v>
      </c>
      <c r="D443" s="405">
        <f t="shared" si="15"/>
        <v>170</v>
      </c>
      <c r="E443" s="406">
        <f t="shared" si="15"/>
        <v>170</v>
      </c>
      <c r="F443" s="407">
        <f t="shared" si="15"/>
        <v>0</v>
      </c>
      <c r="G443" s="408">
        <f t="shared" si="15"/>
        <v>0</v>
      </c>
      <c r="H443" s="409">
        <f t="shared" si="15"/>
        <v>2</v>
      </c>
      <c r="I443" s="410">
        <f t="shared" si="15"/>
        <v>142</v>
      </c>
      <c r="J443" s="407">
        <f t="shared" si="15"/>
        <v>26</v>
      </c>
      <c r="K443" s="406">
        <f t="shared" si="15"/>
        <v>0</v>
      </c>
      <c r="L443" s="410">
        <f t="shared" si="15"/>
        <v>0</v>
      </c>
      <c r="M443" s="407">
        <f t="shared" si="15"/>
        <v>0</v>
      </c>
      <c r="N443" s="407">
        <f t="shared" si="15"/>
        <v>0</v>
      </c>
      <c r="O443" s="406">
        <f t="shared" si="15"/>
        <v>0</v>
      </c>
      <c r="P443" s="407">
        <f t="shared" si="15"/>
        <v>0</v>
      </c>
      <c r="Q443" s="412">
        <f t="shared" si="15"/>
        <v>0</v>
      </c>
    </row>
    <row r="444" spans="1:19" ht="26.25" customHeight="1" x14ac:dyDescent="0.15">
      <c r="A444" s="413" t="s">
        <v>603</v>
      </c>
      <c r="B444" s="400" t="s">
        <v>592</v>
      </c>
      <c r="C444" s="415">
        <f>[10]B!C930</f>
        <v>4860</v>
      </c>
      <c r="D444" s="415">
        <f>[10]B!D930</f>
        <v>4860</v>
      </c>
      <c r="E444" s="415">
        <f>[10]B!E930</f>
        <v>4860</v>
      </c>
      <c r="F444" s="415">
        <f>[10]B!F930</f>
        <v>0</v>
      </c>
      <c r="G444" s="415">
        <f>[10]B!G930</f>
        <v>0</v>
      </c>
      <c r="H444" s="398">
        <f>[10]B!AA930</f>
        <v>2173</v>
      </c>
      <c r="I444" s="398">
        <f>[10]B!AB930</f>
        <v>2687</v>
      </c>
      <c r="J444" s="398">
        <f>[10]B!AC930</f>
        <v>0</v>
      </c>
      <c r="K444" s="398">
        <f>[10]B!AD930</f>
        <v>0</v>
      </c>
      <c r="L444" s="398">
        <f>[10]B!AE930</f>
        <v>0</v>
      </c>
      <c r="M444" s="398">
        <f>[10]B!AF930</f>
        <v>0</v>
      </c>
      <c r="N444" s="398">
        <f>[10]B!AG930</f>
        <v>0</v>
      </c>
      <c r="O444" s="398">
        <f>[10]B!AH930</f>
        <v>0</v>
      </c>
      <c r="P444" s="398">
        <f>[10]B!AI930</f>
        <v>0</v>
      </c>
      <c r="Q444" s="398">
        <f>[10]B!AJ930</f>
        <v>0</v>
      </c>
    </row>
    <row r="445" spans="1:19" ht="15" customHeight="1" x14ac:dyDescent="0.15">
      <c r="A445" s="750" t="s">
        <v>604</v>
      </c>
      <c r="B445" s="428" t="s">
        <v>591</v>
      </c>
      <c r="C445" s="429">
        <f>D445+G445</f>
        <v>1975</v>
      </c>
      <c r="D445" s="423">
        <f>+D424+D429+D431+D434+D438+D441</f>
        <v>1838</v>
      </c>
      <c r="E445" s="423">
        <f>+E424+E429+E431+E434+E438+E441</f>
        <v>1835</v>
      </c>
      <c r="F445" s="423">
        <f>+F424+F429+F431+F434+F438+F441</f>
        <v>3</v>
      </c>
      <c r="G445" s="423">
        <f>+G424+G429+G431+G434+G438+G441</f>
        <v>137</v>
      </c>
      <c r="H445" s="423">
        <f t="shared" ref="H445:Q445" si="16">+H424+H429+H431+H434+H438+H441</f>
        <v>904</v>
      </c>
      <c r="I445" s="423">
        <f t="shared" si="16"/>
        <v>854</v>
      </c>
      <c r="J445" s="423">
        <f t="shared" si="16"/>
        <v>217</v>
      </c>
      <c r="K445" s="423">
        <f t="shared" si="16"/>
        <v>2</v>
      </c>
      <c r="L445" s="423">
        <f t="shared" si="16"/>
        <v>0</v>
      </c>
      <c r="M445" s="423">
        <f t="shared" si="16"/>
        <v>0</v>
      </c>
      <c r="N445" s="423">
        <f t="shared" si="16"/>
        <v>0</v>
      </c>
      <c r="O445" s="423">
        <f t="shared" si="16"/>
        <v>0</v>
      </c>
      <c r="P445" s="423">
        <f t="shared" si="16"/>
        <v>0</v>
      </c>
      <c r="Q445" s="430">
        <f t="shared" si="16"/>
        <v>3</v>
      </c>
    </row>
    <row r="446" spans="1:19" ht="15" customHeight="1" x14ac:dyDescent="0.15">
      <c r="A446" s="750"/>
      <c r="B446" s="431" t="s">
        <v>592</v>
      </c>
      <c r="C446" s="431">
        <f>D446+G446</f>
        <v>30766</v>
      </c>
      <c r="D446" s="422">
        <f>+D425+D427+D428+D430+D432+D435+D437+D442+D444</f>
        <v>29870</v>
      </c>
      <c r="E446" s="422">
        <f>+E425+E427+E428+E430+E432+E435+E437+E442+E444</f>
        <v>29868</v>
      </c>
      <c r="F446" s="422">
        <f>+F425+F427+F428+F430+F432+F435+F437+F442+F444</f>
        <v>2</v>
      </c>
      <c r="G446" s="422">
        <f>+G425+G427+G428+G430+G432+G435+G437+G442+G444</f>
        <v>896</v>
      </c>
      <c r="H446" s="422">
        <f t="shared" ref="H446:Q446" si="17">+H425+H427+H428+H430+H432+H435+H437+H442+H444</f>
        <v>24536</v>
      </c>
      <c r="I446" s="422">
        <f t="shared" si="17"/>
        <v>5171</v>
      </c>
      <c r="J446" s="422">
        <f t="shared" si="17"/>
        <v>1059</v>
      </c>
      <c r="K446" s="422">
        <f t="shared" si="17"/>
        <v>0</v>
      </c>
      <c r="L446" s="422">
        <f t="shared" si="17"/>
        <v>0</v>
      </c>
      <c r="M446" s="422">
        <f t="shared" si="17"/>
        <v>0</v>
      </c>
      <c r="N446" s="422">
        <f t="shared" si="17"/>
        <v>0</v>
      </c>
      <c r="O446" s="422">
        <f t="shared" si="17"/>
        <v>0</v>
      </c>
      <c r="P446" s="422">
        <f t="shared" si="17"/>
        <v>0</v>
      </c>
      <c r="Q446" s="401">
        <f t="shared" si="17"/>
        <v>2</v>
      </c>
    </row>
    <row r="447" spans="1:19" ht="15" customHeight="1" x14ac:dyDescent="0.15">
      <c r="A447" s="750"/>
      <c r="B447" s="432" t="s">
        <v>605</v>
      </c>
      <c r="C447" s="404">
        <f>SUM(C445:C446)</f>
        <v>32741</v>
      </c>
      <c r="D447" s="405">
        <f>SUM(D445:D446)</f>
        <v>31708</v>
      </c>
      <c r="E447" s="406">
        <f>SUM(E445:E446)</f>
        <v>31703</v>
      </c>
      <c r="F447" s="407">
        <f>SUM(F445:F446)</f>
        <v>5</v>
      </c>
      <c r="G447" s="408">
        <f>SUM(G445:G446)</f>
        <v>1033</v>
      </c>
      <c r="H447" s="408">
        <f t="shared" ref="H447:Q447" si="18">SUM(H445:H446)</f>
        <v>25440</v>
      </c>
      <c r="I447" s="408">
        <f t="shared" si="18"/>
        <v>6025</v>
      </c>
      <c r="J447" s="408">
        <f t="shared" si="18"/>
        <v>1276</v>
      </c>
      <c r="K447" s="408">
        <f t="shared" si="18"/>
        <v>2</v>
      </c>
      <c r="L447" s="408">
        <f t="shared" si="18"/>
        <v>0</v>
      </c>
      <c r="M447" s="408">
        <f t="shared" si="18"/>
        <v>0</v>
      </c>
      <c r="N447" s="408">
        <f>SUM(N445:N446)</f>
        <v>0</v>
      </c>
      <c r="O447" s="408">
        <f t="shared" si="18"/>
        <v>0</v>
      </c>
      <c r="P447" s="408">
        <f t="shared" si="18"/>
        <v>0</v>
      </c>
      <c r="Q447" s="433">
        <f t="shared" si="18"/>
        <v>5</v>
      </c>
    </row>
    <row r="448" spans="1:19" ht="27.75" customHeight="1" x14ac:dyDescent="0.15">
      <c r="A448" s="434" t="s">
        <v>606</v>
      </c>
      <c r="B448" s="550"/>
      <c r="E448" s="344"/>
      <c r="F448" s="436"/>
      <c r="G448" s="436"/>
      <c r="H448" s="436"/>
      <c r="I448" s="436"/>
      <c r="J448" s="436"/>
      <c r="K448" s="436"/>
      <c r="L448" s="436"/>
      <c r="M448" s="436"/>
      <c r="N448" s="436"/>
      <c r="O448" s="436"/>
      <c r="P448" s="437"/>
      <c r="Q448" s="437"/>
      <c r="R448" s="437"/>
      <c r="S448" s="436"/>
    </row>
    <row r="449" spans="1:23" ht="39.75" customHeight="1" x14ac:dyDescent="0.15">
      <c r="A449" s="744" t="s">
        <v>607</v>
      </c>
      <c r="B449" s="745"/>
      <c r="C449" s="551" t="s">
        <v>0</v>
      </c>
      <c r="D449" s="554" t="s">
        <v>8</v>
      </c>
      <c r="E449" s="73" t="s">
        <v>9</v>
      </c>
      <c r="F449" s="436"/>
      <c r="G449" s="436"/>
      <c r="H449" s="436"/>
      <c r="I449" s="436"/>
      <c r="J449" s="436"/>
      <c r="K449" s="436"/>
      <c r="L449" s="436"/>
      <c r="M449" s="437"/>
      <c r="N449" s="437"/>
      <c r="O449" s="437"/>
    </row>
    <row r="450" spans="1:23" ht="15" customHeight="1" x14ac:dyDescent="0.2">
      <c r="A450" s="746" t="s">
        <v>608</v>
      </c>
      <c r="B450" s="747"/>
      <c r="C450" s="440">
        <f>[10]B!C981</f>
        <v>0</v>
      </c>
      <c r="D450" s="441">
        <f>[10]B!E981</f>
        <v>0</v>
      </c>
      <c r="E450" s="442"/>
      <c r="F450" s="436"/>
      <c r="G450" s="436"/>
      <c r="H450" s="436"/>
      <c r="I450" s="436"/>
      <c r="J450" s="436"/>
      <c r="K450" s="436"/>
      <c r="L450" s="436"/>
      <c r="M450" s="437"/>
      <c r="N450" s="437"/>
      <c r="O450" s="437"/>
    </row>
    <row r="451" spans="1:23" ht="15" customHeight="1" x14ac:dyDescent="0.2">
      <c r="A451" s="740" t="s">
        <v>609</v>
      </c>
      <c r="B451" s="741"/>
      <c r="C451" s="440">
        <f>[10]B!C2587</f>
        <v>24</v>
      </c>
      <c r="D451" s="441">
        <f>[10]B!E2587</f>
        <v>20</v>
      </c>
      <c r="E451" s="215">
        <f>[10]B!AL2587</f>
        <v>632000</v>
      </c>
      <c r="F451" s="436"/>
      <c r="G451" s="436"/>
      <c r="H451" s="436"/>
      <c r="I451" s="436"/>
      <c r="J451" s="436"/>
      <c r="K451" s="436"/>
      <c r="L451" s="436"/>
      <c r="M451" s="437"/>
      <c r="N451" s="437"/>
      <c r="O451" s="437"/>
    </row>
    <row r="452" spans="1:23" ht="15" customHeight="1" x14ac:dyDescent="0.2">
      <c r="A452" s="740" t="s">
        <v>610</v>
      </c>
      <c r="B452" s="741"/>
      <c r="C452" s="440">
        <f>[10]B!C2596</f>
        <v>0</v>
      </c>
      <c r="D452" s="441">
        <f>[10]B!E2596</f>
        <v>0</v>
      </c>
      <c r="E452" s="443"/>
      <c r="F452" s="436"/>
      <c r="G452" s="436"/>
      <c r="H452" s="436"/>
      <c r="I452" s="436"/>
      <c r="J452" s="436"/>
      <c r="K452" s="436"/>
      <c r="L452" s="436"/>
      <c r="M452" s="437"/>
      <c r="N452" s="437"/>
      <c r="O452" s="437"/>
    </row>
    <row r="453" spans="1:23" ht="15" customHeight="1" x14ac:dyDescent="0.2">
      <c r="A453" s="740" t="s">
        <v>611</v>
      </c>
      <c r="B453" s="741"/>
      <c r="C453" s="440">
        <f>[10]B!C66</f>
        <v>425</v>
      </c>
      <c r="D453" s="441">
        <f>[10]B!E66</f>
        <v>382</v>
      </c>
      <c r="E453" s="215">
        <f>[10]B!AL66</f>
        <v>286500</v>
      </c>
      <c r="F453" s="436"/>
      <c r="G453" s="436"/>
      <c r="H453" s="436"/>
      <c r="I453" s="436"/>
      <c r="J453" s="436"/>
      <c r="K453" s="436"/>
      <c r="L453" s="436"/>
      <c r="M453" s="437"/>
      <c r="N453" s="437"/>
      <c r="O453" s="437"/>
    </row>
    <row r="454" spans="1:23" ht="15" customHeight="1" x14ac:dyDescent="0.2">
      <c r="A454" s="740" t="s">
        <v>612</v>
      </c>
      <c r="B454" s="741"/>
      <c r="C454" s="440">
        <f>[10]B!C72</f>
        <v>0</v>
      </c>
      <c r="D454" s="441">
        <f>[10]B!E72</f>
        <v>0</v>
      </c>
      <c r="E454" s="443"/>
      <c r="F454" s="436"/>
      <c r="G454" s="436"/>
      <c r="H454" s="436"/>
      <c r="I454" s="436"/>
      <c r="J454" s="436"/>
      <c r="K454" s="436"/>
      <c r="L454" s="436"/>
      <c r="M454" s="437"/>
      <c r="N454" s="437"/>
      <c r="O454" s="437"/>
    </row>
    <row r="455" spans="1:23" ht="15" customHeight="1" x14ac:dyDescent="0.2">
      <c r="A455" s="740" t="s">
        <v>613</v>
      </c>
      <c r="B455" s="741"/>
      <c r="C455" s="444">
        <f>[10]B!C67</f>
        <v>101</v>
      </c>
      <c r="D455" s="441">
        <f>[10]B!E67</f>
        <v>101</v>
      </c>
      <c r="E455" s="215">
        <f>[10]B!AL67</f>
        <v>1714980</v>
      </c>
      <c r="F455" s="436"/>
      <c r="G455" s="436"/>
      <c r="H455" s="436"/>
      <c r="I455" s="436"/>
      <c r="J455" s="436"/>
      <c r="K455" s="436"/>
      <c r="L455" s="436"/>
      <c r="M455" s="437"/>
      <c r="N455" s="437"/>
      <c r="O455" s="437"/>
    </row>
    <row r="456" spans="1:23" ht="15" customHeight="1" x14ac:dyDescent="0.2">
      <c r="A456" s="740" t="s">
        <v>614</v>
      </c>
      <c r="B456" s="741"/>
      <c r="C456" s="440">
        <f>[10]B!C68</f>
        <v>142</v>
      </c>
      <c r="D456" s="441">
        <f>[10]B!E68</f>
        <v>136</v>
      </c>
      <c r="E456" s="215">
        <f>[10]B!AL68</f>
        <v>5304000</v>
      </c>
      <c r="F456" s="436"/>
      <c r="G456" s="436"/>
      <c r="H456" s="436"/>
      <c r="I456" s="436"/>
      <c r="J456" s="436"/>
      <c r="K456" s="436"/>
      <c r="L456" s="436"/>
      <c r="M456" s="437"/>
      <c r="N456" s="437"/>
      <c r="O456" s="437"/>
    </row>
    <row r="457" spans="1:23" ht="15" customHeight="1" x14ac:dyDescent="0.2">
      <c r="A457" s="740" t="s">
        <v>615</v>
      </c>
      <c r="B457" s="741"/>
      <c r="C457" s="440">
        <f>[10]B!C70</f>
        <v>0</v>
      </c>
      <c r="D457" s="441">
        <f>[10]B!E70</f>
        <v>0</v>
      </c>
      <c r="E457" s="215">
        <f>[10]B!AL70</f>
        <v>0</v>
      </c>
      <c r="F457" s="445"/>
      <c r="G457" s="445"/>
      <c r="H457" s="445"/>
      <c r="I457" s="445"/>
      <c r="J457" s="445"/>
      <c r="K457" s="445"/>
      <c r="L457" s="445"/>
      <c r="M457" s="445"/>
      <c r="N457" s="445"/>
      <c r="O457" s="445"/>
    </row>
    <row r="458" spans="1:23" ht="15" customHeight="1" x14ac:dyDescent="0.2">
      <c r="A458" s="740" t="s">
        <v>616</v>
      </c>
      <c r="B458" s="741"/>
      <c r="C458" s="444">
        <f>[10]B!C69</f>
        <v>7017</v>
      </c>
      <c r="D458" s="441">
        <f>[10]B!E69</f>
        <v>7017</v>
      </c>
      <c r="E458" s="215">
        <f>[10]B!AL69</f>
        <v>15858420</v>
      </c>
      <c r="F458" s="446"/>
      <c r="G458" s="446"/>
      <c r="H458" s="446"/>
      <c r="I458" s="446"/>
      <c r="J458" s="446"/>
      <c r="K458" s="446"/>
      <c r="L458" s="446"/>
      <c r="M458" s="446"/>
      <c r="N458" s="446"/>
      <c r="O458" s="446"/>
    </row>
    <row r="459" spans="1:23" ht="15" customHeight="1" x14ac:dyDescent="0.2">
      <c r="A459" s="740" t="s">
        <v>617</v>
      </c>
      <c r="B459" s="741"/>
      <c r="C459" s="440">
        <f>[10]B!C2584</f>
        <v>0</v>
      </c>
      <c r="D459" s="441">
        <f>[10]B!E2584</f>
        <v>0</v>
      </c>
      <c r="E459" s="443"/>
      <c r="F459" s="446"/>
      <c r="G459" s="446"/>
      <c r="H459" s="446"/>
      <c r="I459" s="446"/>
      <c r="J459" s="446"/>
      <c r="K459" s="446"/>
      <c r="L459" s="446"/>
      <c r="M459" s="446"/>
      <c r="N459" s="446"/>
      <c r="O459" s="446"/>
    </row>
    <row r="460" spans="1:23" ht="15" customHeight="1" x14ac:dyDescent="0.15">
      <c r="A460" s="742" t="s">
        <v>618</v>
      </c>
      <c r="B460" s="743"/>
      <c r="C460" s="447">
        <f>SUM(C450:C459)</f>
        <v>7709</v>
      </c>
      <c r="D460" s="448">
        <f>SUM(D450:D459)</f>
        <v>7656</v>
      </c>
      <c r="E460" s="449">
        <f>SUM(E450:E459)</f>
        <v>23795900</v>
      </c>
      <c r="F460" s="446"/>
      <c r="G460" s="446"/>
      <c r="H460" s="446"/>
      <c r="I460" s="446"/>
      <c r="J460" s="446"/>
      <c r="K460" s="446"/>
      <c r="L460" s="446"/>
      <c r="M460" s="446"/>
      <c r="N460" s="446"/>
      <c r="O460" s="446"/>
    </row>
    <row r="461" spans="1:23" s="451" customFormat="1" ht="24.95" customHeight="1" x14ac:dyDescent="0.15">
      <c r="A461" s="434" t="s">
        <v>619</v>
      </c>
      <c r="B461" s="450"/>
      <c r="F461" s="5"/>
      <c r="N461" s="452"/>
      <c r="O461" s="452"/>
      <c r="P461" s="452"/>
      <c r="Q461" s="452"/>
      <c r="R461" s="452"/>
      <c r="S461" s="452"/>
      <c r="T461" s="453"/>
      <c r="U461" s="452"/>
      <c r="V461" s="452"/>
      <c r="W461" s="452"/>
    </row>
    <row r="462" spans="1:23" ht="24.75" customHeight="1" x14ac:dyDescent="0.15">
      <c r="A462" s="727" t="s">
        <v>620</v>
      </c>
      <c r="B462" s="728"/>
      <c r="C462" s="551" t="s">
        <v>0</v>
      </c>
      <c r="N462" s="453"/>
      <c r="O462" s="453"/>
      <c r="P462" s="453"/>
      <c r="Q462" s="453"/>
      <c r="R462" s="453"/>
      <c r="S462" s="453"/>
      <c r="T462" s="453"/>
      <c r="U462" s="453"/>
      <c r="V462" s="453"/>
      <c r="W462" s="453"/>
    </row>
    <row r="463" spans="1:23" ht="14.1" customHeight="1" x14ac:dyDescent="0.15">
      <c r="A463" s="729" t="s">
        <v>621</v>
      </c>
      <c r="B463" s="730"/>
      <c r="C463" s="454">
        <v>8094</v>
      </c>
      <c r="D463" s="344"/>
      <c r="E463" s="236"/>
      <c r="H463" s="450"/>
      <c r="I463" s="450"/>
      <c r="J463" s="450"/>
      <c r="K463" s="450"/>
      <c r="L463" s="450"/>
      <c r="M463" s="450"/>
      <c r="N463" s="455"/>
      <c r="O463" s="455"/>
      <c r="P463" s="452"/>
      <c r="Q463" s="453"/>
      <c r="R463" s="453"/>
      <c r="S463" s="453"/>
      <c r="T463" s="453"/>
      <c r="U463" s="453"/>
      <c r="V463" s="453"/>
      <c r="W463" s="453"/>
    </row>
    <row r="464" spans="1:23" ht="24.95" customHeight="1" x14ac:dyDescent="0.15">
      <c r="A464" s="456" t="s">
        <v>622</v>
      </c>
      <c r="B464" s="457"/>
      <c r="C464" s="458"/>
      <c r="D464" s="395"/>
      <c r="E464" s="395"/>
      <c r="F464" s="395"/>
      <c r="G464" s="436"/>
      <c r="H464" s="436"/>
      <c r="I464" s="436"/>
      <c r="J464" s="436"/>
      <c r="K464" s="436"/>
      <c r="L464" s="436"/>
      <c r="M464" s="436"/>
      <c r="N464" s="446"/>
      <c r="O464" s="446"/>
      <c r="P464" s="453"/>
      <c r="Q464" s="453"/>
      <c r="R464" s="453"/>
      <c r="S464" s="453"/>
      <c r="T464" s="453"/>
      <c r="U464" s="453"/>
      <c r="V464" s="453"/>
      <c r="W464" s="453"/>
    </row>
    <row r="465" spans="1:28" ht="21.75" customHeight="1" x14ac:dyDescent="0.15">
      <c r="A465" s="459"/>
      <c r="B465" s="460"/>
      <c r="C465" s="461" t="s">
        <v>0</v>
      </c>
      <c r="D465" s="395"/>
      <c r="E465" s="395"/>
      <c r="F465" s="395"/>
      <c r="G465" s="436"/>
      <c r="H465" s="436"/>
      <c r="I465" s="436"/>
      <c r="J465" s="436"/>
      <c r="K465" s="436"/>
      <c r="L465" s="436"/>
      <c r="M465" s="436"/>
      <c r="N465" s="436"/>
      <c r="O465" s="462"/>
    </row>
    <row r="466" spans="1:28" ht="15" customHeight="1" x14ac:dyDescent="0.15">
      <c r="A466" s="731" t="s">
        <v>623</v>
      </c>
      <c r="B466" s="419" t="s">
        <v>624</v>
      </c>
      <c r="C466" s="464"/>
      <c r="D466" s="465"/>
      <c r="E466" s="395"/>
      <c r="F466" s="395"/>
      <c r="G466" s="436"/>
      <c r="H466" s="436"/>
      <c r="I466" s="436"/>
      <c r="J466" s="436"/>
      <c r="K466" s="436"/>
      <c r="L466" s="436"/>
      <c r="M466" s="436"/>
      <c r="N466" s="436"/>
      <c r="O466" s="462"/>
    </row>
    <row r="467" spans="1:28" ht="15" customHeight="1" x14ac:dyDescent="0.15">
      <c r="A467" s="731"/>
      <c r="B467" s="425" t="s">
        <v>625</v>
      </c>
      <c r="C467" s="466">
        <v>3460</v>
      </c>
      <c r="D467" s="465"/>
      <c r="E467" s="395"/>
      <c r="F467" s="395"/>
      <c r="G467" s="436"/>
      <c r="H467" s="436"/>
      <c r="I467" s="436"/>
      <c r="J467" s="436"/>
      <c r="K467" s="436"/>
      <c r="L467" s="436"/>
      <c r="M467" s="436"/>
      <c r="N467" s="436"/>
      <c r="O467" s="462"/>
    </row>
    <row r="468" spans="1:28" ht="15" customHeight="1" x14ac:dyDescent="0.15">
      <c r="A468" s="732" t="s">
        <v>626</v>
      </c>
      <c r="B468" s="733"/>
      <c r="C468" s="467">
        <v>16000</v>
      </c>
      <c r="D468" s="465"/>
      <c r="E468" s="395"/>
      <c r="F468" s="395"/>
      <c r="G468" s="436"/>
      <c r="H468" s="436"/>
      <c r="I468" s="436"/>
      <c r="J468" s="436"/>
      <c r="K468" s="436"/>
      <c r="L468" s="436"/>
      <c r="M468" s="436"/>
      <c r="N468" s="436"/>
      <c r="O468" s="462"/>
    </row>
    <row r="469" spans="1:28" s="291" customFormat="1" ht="24.95" customHeight="1" x14ac:dyDescent="0.15">
      <c r="A469" s="323" t="s">
        <v>627</v>
      </c>
      <c r="B469" s="468"/>
      <c r="C469" s="469"/>
      <c r="D469" s="469"/>
    </row>
    <row r="470" spans="1:28" ht="12.75" customHeight="1" x14ac:dyDescent="0.15">
      <c r="A470" s="734" t="s">
        <v>628</v>
      </c>
      <c r="B470" s="735"/>
      <c r="C470" s="738" t="s">
        <v>104</v>
      </c>
      <c r="D470" s="714" t="s">
        <v>629</v>
      </c>
      <c r="E470" s="715"/>
      <c r="F470" s="715"/>
      <c r="G470" s="715"/>
      <c r="H470" s="715"/>
      <c r="I470" s="716"/>
      <c r="J470" s="717" t="s">
        <v>504</v>
      </c>
    </row>
    <row r="471" spans="1:28" ht="22.5" customHeight="1" x14ac:dyDescent="0.15">
      <c r="A471" s="736"/>
      <c r="B471" s="737"/>
      <c r="C471" s="739"/>
      <c r="D471" s="470" t="s">
        <v>630</v>
      </c>
      <c r="E471" s="471" t="s">
        <v>631</v>
      </c>
      <c r="F471" s="472" t="s">
        <v>632</v>
      </c>
      <c r="G471" s="472" t="s">
        <v>633</v>
      </c>
      <c r="H471" s="472" t="s">
        <v>634</v>
      </c>
      <c r="I471" s="473" t="s">
        <v>635</v>
      </c>
      <c r="J471" s="718"/>
    </row>
    <row r="472" spans="1:28" ht="15" customHeight="1" x14ac:dyDescent="0.15">
      <c r="A472" s="719" t="s">
        <v>636</v>
      </c>
      <c r="B472" s="720"/>
      <c r="C472" s="474">
        <f>SUM(D472:I472)</f>
        <v>0</v>
      </c>
      <c r="D472" s="475"/>
      <c r="E472" s="476"/>
      <c r="F472" s="476"/>
      <c r="G472" s="476"/>
      <c r="H472" s="476"/>
      <c r="I472" s="477"/>
      <c r="J472" s="478"/>
      <c r="K472" s="308" t="str">
        <f>AA472</f>
        <v/>
      </c>
      <c r="L472" s="436"/>
      <c r="M472" s="436"/>
      <c r="N472" s="436"/>
      <c r="O472" s="436"/>
      <c r="P472" s="437"/>
      <c r="Q472" s="437"/>
      <c r="R472" s="437"/>
      <c r="AA472" s="377" t="str">
        <f>IF(J472&gt;C472,"Error: Las actividades totales son menores que las realizadas en beneficiarios","")</f>
        <v/>
      </c>
      <c r="AB472" s="377">
        <f>IF(J472&gt;C472,1,0)</f>
        <v>0</v>
      </c>
    </row>
    <row r="473" spans="1:28" ht="15" customHeight="1" x14ac:dyDescent="0.15">
      <c r="A473" s="721" t="s">
        <v>637</v>
      </c>
      <c r="B473" s="722"/>
      <c r="C473" s="441">
        <f>SUM(D473:I473)</f>
        <v>0</v>
      </c>
      <c r="D473" s="479"/>
      <c r="E473" s="480"/>
      <c r="F473" s="480"/>
      <c r="G473" s="480"/>
      <c r="H473" s="480"/>
      <c r="I473" s="481"/>
      <c r="J473" s="482"/>
      <c r="K473" s="308" t="str">
        <f>AA473</f>
        <v/>
      </c>
      <c r="AA473" s="377" t="str">
        <f>IF(J473&gt;C473,"Error: Las actividades totales son menores que las realizadas en beneficiarios","")</f>
        <v/>
      </c>
      <c r="AB473" s="377">
        <f>IF(J473&gt;C473,1,0)</f>
        <v>0</v>
      </c>
    </row>
    <row r="474" spans="1:28" ht="15" customHeight="1" x14ac:dyDescent="0.15">
      <c r="A474" s="723" t="s">
        <v>638</v>
      </c>
      <c r="B474" s="724"/>
      <c r="C474" s="483">
        <f>SUM(D474:E474)</f>
        <v>0</v>
      </c>
      <c r="D474" s="484"/>
      <c r="E474" s="485"/>
      <c r="F474" s="486"/>
      <c r="G474" s="486"/>
      <c r="H474" s="486"/>
      <c r="I474" s="487"/>
      <c r="J474" s="488"/>
      <c r="K474" s="308" t="str">
        <f>AA474</f>
        <v/>
      </c>
      <c r="AA474" s="377" t="str">
        <f>IF(J474&gt;C474,"Error: Las actividades totales son menores que las realizadas en beneficiarios","")</f>
        <v/>
      </c>
      <c r="AB474" s="377">
        <f>IF(J474&gt;C474,1,0)</f>
        <v>0</v>
      </c>
    </row>
    <row r="475" spans="1:28" ht="24.95" customHeight="1" x14ac:dyDescent="0.15">
      <c r="A475" s="323" t="s">
        <v>639</v>
      </c>
      <c r="B475" s="489"/>
      <c r="C475" s="490"/>
      <c r="D475" s="490"/>
      <c r="E475" s="490"/>
      <c r="F475" s="490"/>
      <c r="G475" s="490"/>
      <c r="H475" s="490"/>
      <c r="I475" s="490"/>
      <c r="J475" s="490"/>
      <c r="K475" s="490"/>
    </row>
    <row r="476" spans="1:28" ht="39.950000000000003" customHeight="1" x14ac:dyDescent="0.15">
      <c r="A476" s="725" t="s">
        <v>640</v>
      </c>
      <c r="B476" s="726"/>
      <c r="C476" s="491" t="s">
        <v>0</v>
      </c>
      <c r="D476" s="555" t="s">
        <v>641</v>
      </c>
      <c r="E476" s="492" t="s">
        <v>642</v>
      </c>
      <c r="F476" s="368"/>
      <c r="G476" s="368"/>
      <c r="H476" s="368"/>
      <c r="L476" s="5" t="s">
        <v>643</v>
      </c>
    </row>
    <row r="477" spans="1:28" ht="15" customHeight="1" x14ac:dyDescent="0.15">
      <c r="A477" s="701" t="s">
        <v>644</v>
      </c>
      <c r="B477" s="493" t="s">
        <v>645</v>
      </c>
      <c r="C477" s="494">
        <v>248</v>
      </c>
      <c r="D477" s="495">
        <v>247</v>
      </c>
      <c r="E477" s="495"/>
      <c r="F477" s="236" t="str">
        <f>AA477</f>
        <v/>
      </c>
      <c r="G477" s="368"/>
      <c r="H477" s="368"/>
      <c r="AA477" s="377" t="str">
        <f>IF(D477&gt;C477,"Error: Las actividades totales son menores que las realizadas en beneficiarios","")</f>
        <v/>
      </c>
      <c r="AB477" s="377">
        <f>IF(D477&gt;C477,1,0)</f>
        <v>0</v>
      </c>
    </row>
    <row r="478" spans="1:28" ht="15" customHeight="1" x14ac:dyDescent="0.15">
      <c r="A478" s="702"/>
      <c r="B478" s="496" t="s">
        <v>646</v>
      </c>
      <c r="C478" s="497"/>
      <c r="D478" s="498"/>
      <c r="E478" s="498"/>
      <c r="F478" s="236" t="str">
        <f>AA478</f>
        <v/>
      </c>
      <c r="G478" s="368"/>
      <c r="H478" s="368"/>
      <c r="AA478" s="377" t="str">
        <f>IF(D478&gt;C478,"Error: Las actividades totales son menores que las realizadas en beneficiarios","")</f>
        <v/>
      </c>
      <c r="AB478" s="377">
        <f>IF(D478&gt;C478,1,0)</f>
        <v>0</v>
      </c>
    </row>
    <row r="479" spans="1:28" ht="15" customHeight="1" x14ac:dyDescent="0.15">
      <c r="A479" s="703"/>
      <c r="B479" s="499" t="s">
        <v>647</v>
      </c>
      <c r="C479" s="500"/>
      <c r="D479" s="501"/>
      <c r="E479" s="501"/>
      <c r="F479" s="236" t="str">
        <f>AA479</f>
        <v/>
      </c>
      <c r="G479" s="368"/>
      <c r="H479" s="368"/>
      <c r="AA479" s="377" t="str">
        <f>IF(D479&gt;C479,"Error: Las actividades totales son menores que las realizadas en beneficiarios","")</f>
        <v/>
      </c>
      <c r="AB479" s="377">
        <f>IF(D479&gt;C479,1,0)</f>
        <v>0</v>
      </c>
    </row>
    <row r="480" spans="1:28" ht="24.95" customHeight="1" x14ac:dyDescent="0.15">
      <c r="A480" s="502" t="s">
        <v>648</v>
      </c>
      <c r="B480" s="503"/>
      <c r="C480" s="504"/>
      <c r="D480" s="505"/>
      <c r="E480" s="505"/>
    </row>
    <row r="481" spans="1:13" ht="18.75" customHeight="1" x14ac:dyDescent="0.15">
      <c r="A481" s="704" t="s">
        <v>649</v>
      </c>
      <c r="B481" s="705"/>
      <c r="C481" s="506" t="s">
        <v>104</v>
      </c>
    </row>
    <row r="482" spans="1:13" ht="15" customHeight="1" x14ac:dyDescent="0.15">
      <c r="A482" s="706" t="s">
        <v>650</v>
      </c>
      <c r="B482" s="707"/>
      <c r="C482" s="507">
        <f>[10]B!C2937</f>
        <v>0</v>
      </c>
    </row>
    <row r="483" spans="1:13" ht="15" customHeight="1" x14ac:dyDescent="0.15">
      <c r="A483" s="708" t="s">
        <v>651</v>
      </c>
      <c r="B483" s="709"/>
      <c r="C483" s="508">
        <f>[10]B!C2938</f>
        <v>0</v>
      </c>
    </row>
    <row r="485" spans="1:13" ht="23.25" customHeight="1" x14ac:dyDescent="0.2">
      <c r="A485" s="509" t="s">
        <v>652</v>
      </c>
      <c r="B485" s="510"/>
      <c r="C485" s="511"/>
      <c r="D485" s="511"/>
    </row>
    <row r="486" spans="1:13" ht="23.25" customHeight="1" x14ac:dyDescent="0.15">
      <c r="A486" s="710" t="s">
        <v>653</v>
      </c>
      <c r="B486" s="711"/>
      <c r="C486" s="512" t="s">
        <v>654</v>
      </c>
      <c r="D486" s="512" t="s">
        <v>655</v>
      </c>
    </row>
    <row r="487" spans="1:13" ht="12.75" customHeight="1" x14ac:dyDescent="0.15">
      <c r="A487" s="712" t="s">
        <v>656</v>
      </c>
      <c r="B487" s="713"/>
      <c r="C487" s="464">
        <v>1</v>
      </c>
      <c r="D487" s="464">
        <v>8</v>
      </c>
    </row>
    <row r="488" spans="1:13" ht="12.75" customHeight="1" x14ac:dyDescent="0.15">
      <c r="A488" s="697" t="s">
        <v>657</v>
      </c>
      <c r="B488" s="698"/>
      <c r="C488" s="513"/>
      <c r="D488" s="513"/>
    </row>
    <row r="489" spans="1:13" ht="12.75" customHeight="1" x14ac:dyDescent="0.15">
      <c r="A489" s="697" t="s">
        <v>658</v>
      </c>
      <c r="B489" s="698"/>
      <c r="C489" s="513">
        <v>1</v>
      </c>
      <c r="D489" s="513">
        <v>4</v>
      </c>
    </row>
    <row r="490" spans="1:13" ht="12.75" customHeight="1" x14ac:dyDescent="0.15">
      <c r="A490" s="697" t="s">
        <v>659</v>
      </c>
      <c r="B490" s="698"/>
      <c r="C490" s="513"/>
      <c r="D490" s="513">
        <v>1</v>
      </c>
    </row>
    <row r="491" spans="1:13" ht="12.75" customHeight="1" x14ac:dyDescent="0.15">
      <c r="A491" s="697" t="s">
        <v>660</v>
      </c>
      <c r="B491" s="698"/>
      <c r="C491" s="513"/>
      <c r="D491" s="513">
        <v>7</v>
      </c>
    </row>
    <row r="492" spans="1:13" ht="12.75" customHeight="1" x14ac:dyDescent="0.15">
      <c r="A492" s="697" t="s">
        <v>661</v>
      </c>
      <c r="B492" s="698"/>
      <c r="C492" s="514"/>
      <c r="D492" s="513">
        <v>6</v>
      </c>
    </row>
    <row r="493" spans="1:13" ht="12.75" customHeight="1" x14ac:dyDescent="0.15">
      <c r="A493" s="699" t="s">
        <v>662</v>
      </c>
      <c r="B493" s="700"/>
      <c r="C493" s="466">
        <v>11</v>
      </c>
      <c r="D493" s="466">
        <v>246</v>
      </c>
    </row>
    <row r="495" spans="1:13" ht="12.75" x14ac:dyDescent="0.2">
      <c r="A495" s="509" t="s">
        <v>663</v>
      </c>
      <c r="B495" s="515"/>
    </row>
    <row r="496" spans="1:13" ht="50.25" customHeight="1" x14ac:dyDescent="0.15">
      <c r="A496" s="688" t="s">
        <v>572</v>
      </c>
      <c r="B496" s="689"/>
      <c r="C496" s="692" t="s">
        <v>0</v>
      </c>
      <c r="D496" s="692" t="s">
        <v>573</v>
      </c>
      <c r="E496" s="694" t="s">
        <v>664</v>
      </c>
      <c r="F496" s="695"/>
      <c r="G496" s="694" t="s">
        <v>665</v>
      </c>
      <c r="H496" s="696"/>
      <c r="I496" s="695"/>
      <c r="J496" s="352" t="s">
        <v>576</v>
      </c>
      <c r="K496" s="352" t="s">
        <v>577</v>
      </c>
      <c r="L496" s="352" t="s">
        <v>578</v>
      </c>
      <c r="M496" s="369" t="s">
        <v>578</v>
      </c>
    </row>
    <row r="497" spans="1:13" ht="54.75" customHeight="1" x14ac:dyDescent="0.15">
      <c r="A497" s="690"/>
      <c r="B497" s="691"/>
      <c r="C497" s="693"/>
      <c r="D497" s="693"/>
      <c r="E497" s="516" t="s">
        <v>666</v>
      </c>
      <c r="F497" s="516" t="s">
        <v>667</v>
      </c>
      <c r="G497" s="517" t="s">
        <v>668</v>
      </c>
      <c r="H497" s="517" t="s">
        <v>669</v>
      </c>
      <c r="I497" s="518" t="s">
        <v>670</v>
      </c>
      <c r="J497" s="516" t="s">
        <v>666</v>
      </c>
      <c r="K497" s="516" t="s">
        <v>667</v>
      </c>
      <c r="L497" s="516" t="s">
        <v>666</v>
      </c>
      <c r="M497" s="516" t="s">
        <v>667</v>
      </c>
    </row>
    <row r="498" spans="1:13" ht="15" customHeight="1" x14ac:dyDescent="0.15">
      <c r="A498" s="686" t="s">
        <v>195</v>
      </c>
      <c r="B498" s="687" t="s">
        <v>195</v>
      </c>
      <c r="C498" s="519">
        <f>SUM(E498:F498)</f>
        <v>1</v>
      </c>
      <c r="D498" s="520"/>
      <c r="E498" s="520"/>
      <c r="F498" s="520">
        <v>1</v>
      </c>
      <c r="G498" s="520">
        <v>8</v>
      </c>
      <c r="H498" s="520"/>
      <c r="I498" s="520"/>
      <c r="J498" s="520"/>
      <c r="K498" s="520"/>
      <c r="L498" s="520"/>
      <c r="M498" s="520"/>
    </row>
    <row r="499" spans="1:13" ht="15" customHeight="1" x14ac:dyDescent="0.15">
      <c r="A499" s="686" t="s">
        <v>197</v>
      </c>
      <c r="B499" s="687" t="s">
        <v>197</v>
      </c>
      <c r="C499" s="519">
        <f>SUM(E499:F499)</f>
        <v>0</v>
      </c>
      <c r="D499" s="520"/>
      <c r="E499" s="520"/>
      <c r="F499" s="520"/>
      <c r="G499" s="520"/>
      <c r="H499" s="520"/>
      <c r="I499" s="520"/>
      <c r="J499" s="520"/>
      <c r="K499" s="520"/>
      <c r="L499" s="520"/>
      <c r="M499" s="520"/>
    </row>
    <row r="500" spans="1:13" ht="15" customHeight="1" x14ac:dyDescent="0.15">
      <c r="A500" s="686" t="s">
        <v>201</v>
      </c>
      <c r="B500" s="687"/>
      <c r="C500" s="519">
        <f>SUM(E500:F500)</f>
        <v>0</v>
      </c>
      <c r="D500" s="520"/>
      <c r="E500" s="520"/>
      <c r="F500" s="520"/>
      <c r="G500" s="520"/>
      <c r="H500" s="520"/>
      <c r="I500" s="520"/>
      <c r="J500" s="520"/>
      <c r="K500" s="520"/>
      <c r="L500" s="520"/>
      <c r="M500" s="520"/>
    </row>
    <row r="501" spans="1:13" ht="15" customHeight="1" x14ac:dyDescent="0.15">
      <c r="A501" s="686" t="s">
        <v>207</v>
      </c>
      <c r="B501" s="687"/>
      <c r="C501" s="519">
        <f>SUM(E501:F501)</f>
        <v>0</v>
      </c>
      <c r="D501" s="520"/>
      <c r="E501" s="520"/>
      <c r="F501" s="520"/>
      <c r="G501" s="520"/>
      <c r="H501" s="520"/>
      <c r="I501" s="520"/>
      <c r="J501" s="520"/>
      <c r="K501" s="520"/>
      <c r="L501" s="520"/>
      <c r="M501" s="520"/>
    </row>
    <row r="502" spans="1:13" ht="15" customHeight="1" x14ac:dyDescent="0.15">
      <c r="A502" s="686" t="s">
        <v>227</v>
      </c>
      <c r="B502" s="687"/>
      <c r="C502" s="519">
        <f>SUM(E502:F502)</f>
        <v>0</v>
      </c>
      <c r="D502" s="520"/>
      <c r="E502" s="520"/>
      <c r="F502" s="520"/>
      <c r="G502" s="520"/>
      <c r="H502" s="520"/>
      <c r="I502" s="520"/>
      <c r="J502" s="520"/>
      <c r="K502" s="520"/>
      <c r="L502" s="520"/>
      <c r="M502" s="520"/>
    </row>
    <row r="503" spans="1:13" ht="15" customHeight="1" x14ac:dyDescent="0.15">
      <c r="A503" s="556"/>
      <c r="B503" s="557" t="s">
        <v>671</v>
      </c>
      <c r="C503" s="519">
        <f t="shared" ref="C503:I503" si="19">SUM(C498:C502)</f>
        <v>1</v>
      </c>
      <c r="D503" s="519">
        <f t="shared" si="19"/>
        <v>0</v>
      </c>
      <c r="E503" s="519">
        <f t="shared" si="19"/>
        <v>0</v>
      </c>
      <c r="F503" s="519">
        <f t="shared" si="19"/>
        <v>1</v>
      </c>
      <c r="G503" s="519">
        <f t="shared" si="19"/>
        <v>8</v>
      </c>
      <c r="H503" s="519">
        <f t="shared" si="19"/>
        <v>0</v>
      </c>
      <c r="I503" s="519">
        <f t="shared" si="19"/>
        <v>0</v>
      </c>
      <c r="J503" s="519">
        <f>SUM(J498:J502)</f>
        <v>0</v>
      </c>
      <c r="K503" s="519">
        <f t="shared" ref="K503" si="20">SUM(K498:K502)</f>
        <v>0</v>
      </c>
      <c r="L503" s="519">
        <f>SUM(L498:L502)</f>
        <v>0</v>
      </c>
      <c r="M503" s="519">
        <f t="shared" ref="M503" si="21">SUM(M498:M502)</f>
        <v>0</v>
      </c>
    </row>
    <row r="504" spans="1:13" ht="24" customHeight="1" x14ac:dyDescent="0.15">
      <c r="A504" s="676" t="s">
        <v>672</v>
      </c>
      <c r="B504" s="677"/>
      <c r="C504" s="519">
        <f>SUM(E504:F504)</f>
        <v>0</v>
      </c>
      <c r="D504" s="520"/>
      <c r="E504" s="520"/>
      <c r="F504" s="520"/>
      <c r="G504" s="520"/>
      <c r="H504" s="520"/>
      <c r="I504" s="520"/>
      <c r="J504" s="520"/>
      <c r="K504" s="520"/>
      <c r="L504" s="520"/>
      <c r="M504" s="520"/>
    </row>
    <row r="505" spans="1:13" ht="15" customHeight="1" x14ac:dyDescent="0.15">
      <c r="A505" s="676" t="s">
        <v>673</v>
      </c>
      <c r="B505" s="677"/>
      <c r="C505" s="519">
        <f>SUM(E505:F505)</f>
        <v>0</v>
      </c>
      <c r="D505" s="520"/>
      <c r="E505" s="520"/>
      <c r="F505" s="520"/>
      <c r="G505" s="520"/>
      <c r="H505" s="520"/>
      <c r="I505" s="520"/>
      <c r="J505" s="520"/>
      <c r="K505" s="520"/>
      <c r="L505" s="520"/>
      <c r="M505" s="520"/>
    </row>
    <row r="506" spans="1:13" ht="15" customHeight="1" x14ac:dyDescent="0.15">
      <c r="A506" s="676" t="s">
        <v>674</v>
      </c>
      <c r="B506" s="677"/>
      <c r="C506" s="519">
        <f>SUM(E506:F506)</f>
        <v>0</v>
      </c>
      <c r="D506" s="520"/>
      <c r="E506" s="520"/>
      <c r="F506" s="520"/>
      <c r="G506" s="520"/>
      <c r="H506" s="520"/>
      <c r="I506" s="520"/>
      <c r="J506" s="520"/>
      <c r="K506" s="520"/>
      <c r="L506" s="520"/>
      <c r="M506" s="520"/>
    </row>
    <row r="507" spans="1:13" ht="15" customHeight="1" x14ac:dyDescent="0.15">
      <c r="A507" s="676" t="s">
        <v>675</v>
      </c>
      <c r="B507" s="677"/>
      <c r="C507" s="519">
        <f>SUM(E507:F507)</f>
        <v>0</v>
      </c>
      <c r="D507" s="520"/>
      <c r="E507" s="520"/>
      <c r="F507" s="520"/>
      <c r="G507" s="520"/>
      <c r="H507" s="520"/>
      <c r="I507" s="520"/>
      <c r="J507" s="520"/>
      <c r="K507" s="520"/>
      <c r="L507" s="520"/>
      <c r="M507" s="520"/>
    </row>
    <row r="508" spans="1:13" ht="15" customHeight="1" x14ac:dyDescent="0.15">
      <c r="A508" s="684" t="s">
        <v>676</v>
      </c>
      <c r="B508" s="685"/>
      <c r="C508" s="519">
        <f t="shared" ref="C508:M508" si="22">SUM(C504:C507)</f>
        <v>0</v>
      </c>
      <c r="D508" s="519">
        <f t="shared" si="22"/>
        <v>0</v>
      </c>
      <c r="E508" s="519">
        <f t="shared" si="22"/>
        <v>0</v>
      </c>
      <c r="F508" s="519">
        <f t="shared" si="22"/>
        <v>0</v>
      </c>
      <c r="G508" s="519">
        <f t="shared" si="22"/>
        <v>0</v>
      </c>
      <c r="H508" s="519">
        <f t="shared" si="22"/>
        <v>0</v>
      </c>
      <c r="I508" s="519">
        <f t="shared" si="22"/>
        <v>0</v>
      </c>
      <c r="J508" s="519">
        <f t="shared" si="22"/>
        <v>0</v>
      </c>
      <c r="K508" s="519">
        <f t="shared" si="22"/>
        <v>0</v>
      </c>
      <c r="L508" s="519">
        <f t="shared" si="22"/>
        <v>0</v>
      </c>
      <c r="M508" s="519">
        <f t="shared" si="22"/>
        <v>0</v>
      </c>
    </row>
    <row r="509" spans="1:13" ht="15" customHeight="1" x14ac:dyDescent="0.15">
      <c r="A509" s="676" t="s">
        <v>677</v>
      </c>
      <c r="B509" s="677"/>
      <c r="C509" s="519">
        <f t="shared" ref="C509" si="23">SUM(E509:F509)</f>
        <v>0</v>
      </c>
      <c r="D509" s="520"/>
      <c r="E509" s="520"/>
      <c r="F509" s="520"/>
      <c r="G509" s="520"/>
      <c r="H509" s="520"/>
      <c r="I509" s="520"/>
      <c r="J509" s="520"/>
      <c r="K509" s="520"/>
      <c r="L509" s="520"/>
      <c r="M509" s="520"/>
    </row>
    <row r="510" spans="1:13" ht="15" customHeight="1" x14ac:dyDescent="0.15">
      <c r="A510" s="676" t="s">
        <v>678</v>
      </c>
      <c r="B510" s="677"/>
      <c r="C510" s="519">
        <f>SUM(E510:F510)</f>
        <v>0</v>
      </c>
      <c r="D510" s="520"/>
      <c r="E510" s="520"/>
      <c r="F510" s="520"/>
      <c r="G510" s="520"/>
      <c r="H510" s="520"/>
      <c r="I510" s="520"/>
      <c r="J510" s="520"/>
      <c r="K510" s="520"/>
      <c r="L510" s="520"/>
      <c r="M510" s="520"/>
    </row>
    <row r="511" spans="1:13" ht="15" customHeight="1" x14ac:dyDescent="0.15">
      <c r="A511" s="676" t="s">
        <v>679</v>
      </c>
      <c r="B511" s="677"/>
      <c r="C511" s="519">
        <f>SUM(E511:F511)</f>
        <v>0</v>
      </c>
      <c r="D511" s="520"/>
      <c r="E511" s="520"/>
      <c r="F511" s="520"/>
      <c r="G511" s="520"/>
      <c r="H511" s="520"/>
      <c r="I511" s="520"/>
      <c r="J511" s="520"/>
      <c r="K511" s="520"/>
      <c r="L511" s="520"/>
      <c r="M511" s="520"/>
    </row>
    <row r="512" spans="1:13" ht="15" customHeight="1" x14ac:dyDescent="0.15">
      <c r="A512" s="556"/>
      <c r="B512" s="524" t="s">
        <v>680</v>
      </c>
      <c r="C512" s="519">
        <f t="shared" ref="C512:M512" si="24">SUM(C509:C511)</f>
        <v>0</v>
      </c>
      <c r="D512" s="519">
        <f t="shared" si="24"/>
        <v>0</v>
      </c>
      <c r="E512" s="519">
        <f t="shared" si="24"/>
        <v>0</v>
      </c>
      <c r="F512" s="519">
        <f t="shared" si="24"/>
        <v>0</v>
      </c>
      <c r="G512" s="519">
        <f t="shared" si="24"/>
        <v>0</v>
      </c>
      <c r="H512" s="519">
        <f t="shared" si="24"/>
        <v>0</v>
      </c>
      <c r="I512" s="519">
        <f t="shared" si="24"/>
        <v>0</v>
      </c>
      <c r="J512" s="519">
        <f t="shared" si="24"/>
        <v>0</v>
      </c>
      <c r="K512" s="519">
        <f t="shared" si="24"/>
        <v>0</v>
      </c>
      <c r="L512" s="519">
        <f t="shared" si="24"/>
        <v>0</v>
      </c>
      <c r="M512" s="519">
        <f t="shared" si="24"/>
        <v>0</v>
      </c>
    </row>
    <row r="513" spans="1:13" ht="15" customHeight="1" x14ac:dyDescent="0.15">
      <c r="A513" s="676" t="s">
        <v>681</v>
      </c>
      <c r="B513" s="677"/>
      <c r="C513" s="519">
        <f>SUM(E513:F513)</f>
        <v>0</v>
      </c>
      <c r="D513" s="520"/>
      <c r="E513" s="520"/>
      <c r="F513" s="520"/>
      <c r="G513" s="520"/>
      <c r="H513" s="520"/>
      <c r="I513" s="520"/>
      <c r="J513" s="520"/>
      <c r="K513" s="520"/>
      <c r="L513" s="520"/>
      <c r="M513" s="520"/>
    </row>
    <row r="514" spans="1:13" ht="15" customHeight="1" x14ac:dyDescent="0.15">
      <c r="A514" s="678" t="s">
        <v>682</v>
      </c>
      <c r="B514" s="679"/>
      <c r="C514" s="519">
        <f>SUM(E514:F514)</f>
        <v>0</v>
      </c>
      <c r="D514" s="520"/>
      <c r="E514" s="520"/>
      <c r="F514" s="520"/>
      <c r="G514" s="520">
        <v>2</v>
      </c>
      <c r="H514" s="520"/>
      <c r="I514" s="520"/>
      <c r="J514" s="520"/>
      <c r="K514" s="520"/>
      <c r="L514" s="520"/>
      <c r="M514" s="520"/>
    </row>
    <row r="515" spans="1:13" ht="15" customHeight="1" x14ac:dyDescent="0.15">
      <c r="A515" s="676" t="s">
        <v>683</v>
      </c>
      <c r="B515" s="677"/>
      <c r="C515" s="519">
        <f>SUM(E515:F515)</f>
        <v>0</v>
      </c>
      <c r="D515" s="520"/>
      <c r="E515" s="520"/>
      <c r="F515" s="520"/>
      <c r="G515" s="520"/>
      <c r="H515" s="520"/>
      <c r="I515" s="520"/>
      <c r="J515" s="520"/>
      <c r="K515" s="520"/>
      <c r="L515" s="520"/>
      <c r="M515" s="520"/>
    </row>
    <row r="516" spans="1:13" ht="15" customHeight="1" x14ac:dyDescent="0.15">
      <c r="A516" s="556"/>
      <c r="B516" s="524" t="s">
        <v>684</v>
      </c>
      <c r="C516" s="519">
        <f>SUM(C513:C515)</f>
        <v>0</v>
      </c>
      <c r="D516" s="519">
        <f t="shared" ref="D516:F516" si="25">SUM(D513:D515)</f>
        <v>0</v>
      </c>
      <c r="E516" s="519">
        <f t="shared" si="25"/>
        <v>0</v>
      </c>
      <c r="F516" s="519">
        <f t="shared" si="25"/>
        <v>0</v>
      </c>
      <c r="G516" s="519">
        <f>SUM(G513:G515)</f>
        <v>2</v>
      </c>
      <c r="H516" s="519">
        <f>SUM(H513:H515)</f>
        <v>0</v>
      </c>
      <c r="I516" s="519">
        <f>SUM(I513:I515)</f>
        <v>0</v>
      </c>
      <c r="J516" s="519">
        <f t="shared" ref="J516:M516" si="26">SUM(J513:J515)</f>
        <v>0</v>
      </c>
      <c r="K516" s="519">
        <f t="shared" si="26"/>
        <v>0</v>
      </c>
      <c r="L516" s="519">
        <f t="shared" si="26"/>
        <v>0</v>
      </c>
      <c r="M516" s="519">
        <f t="shared" si="26"/>
        <v>0</v>
      </c>
    </row>
    <row r="517" spans="1:13" ht="15" customHeight="1" x14ac:dyDescent="0.15">
      <c r="A517" s="682" t="s">
        <v>685</v>
      </c>
      <c r="B517" s="683" t="s">
        <v>46</v>
      </c>
      <c r="C517" s="519">
        <f t="shared" ref="C517:C524" si="27">SUM(E517:F517)</f>
        <v>0</v>
      </c>
      <c r="D517" s="520"/>
      <c r="E517" s="520"/>
      <c r="F517" s="520"/>
      <c r="G517" s="520">
        <v>16</v>
      </c>
      <c r="H517" s="520"/>
      <c r="I517" s="520"/>
      <c r="J517" s="520"/>
      <c r="K517" s="520"/>
      <c r="L517" s="520"/>
      <c r="M517" s="520"/>
    </row>
    <row r="518" spans="1:13" ht="15" customHeight="1" x14ac:dyDescent="0.15">
      <c r="A518" s="682" t="s">
        <v>686</v>
      </c>
      <c r="B518" s="683" t="s">
        <v>686</v>
      </c>
      <c r="C518" s="519">
        <f t="shared" si="27"/>
        <v>0</v>
      </c>
      <c r="D518" s="520"/>
      <c r="E518" s="520"/>
      <c r="F518" s="520"/>
      <c r="G518" s="520"/>
      <c r="H518" s="520"/>
      <c r="I518" s="520"/>
      <c r="J518" s="520"/>
      <c r="K518" s="520"/>
      <c r="L518" s="520"/>
      <c r="M518" s="520"/>
    </row>
    <row r="519" spans="1:13" ht="15" customHeight="1" x14ac:dyDescent="0.15">
      <c r="A519" s="682" t="s">
        <v>687</v>
      </c>
      <c r="B519" s="683" t="s">
        <v>687</v>
      </c>
      <c r="C519" s="519">
        <f t="shared" si="27"/>
        <v>0</v>
      </c>
      <c r="D519" s="520"/>
      <c r="E519" s="520"/>
      <c r="F519" s="520"/>
      <c r="G519" s="520">
        <v>2</v>
      </c>
      <c r="H519" s="520"/>
      <c r="I519" s="520"/>
      <c r="J519" s="520"/>
      <c r="K519" s="520"/>
      <c r="L519" s="520"/>
      <c r="M519" s="520"/>
    </row>
    <row r="520" spans="1:13" ht="15" customHeight="1" x14ac:dyDescent="0.15">
      <c r="A520" s="680" t="s">
        <v>49</v>
      </c>
      <c r="B520" s="681"/>
      <c r="C520" s="519">
        <f t="shared" si="27"/>
        <v>0</v>
      </c>
      <c r="D520" s="520"/>
      <c r="E520" s="520"/>
      <c r="F520" s="520"/>
      <c r="G520" s="520">
        <v>63</v>
      </c>
      <c r="H520" s="520"/>
      <c r="I520" s="520"/>
      <c r="J520" s="520"/>
      <c r="K520" s="520"/>
      <c r="L520" s="520"/>
      <c r="M520" s="520"/>
    </row>
    <row r="521" spans="1:13" ht="15" customHeight="1" x14ac:dyDescent="0.15">
      <c r="A521" s="680" t="s">
        <v>89</v>
      </c>
      <c r="B521" s="681" t="s">
        <v>89</v>
      </c>
      <c r="C521" s="519">
        <f t="shared" si="27"/>
        <v>0</v>
      </c>
      <c r="D521" s="520"/>
      <c r="E521" s="520"/>
      <c r="F521" s="520"/>
      <c r="G521" s="520"/>
      <c r="H521" s="520"/>
      <c r="I521" s="520"/>
      <c r="J521" s="520"/>
      <c r="K521" s="520"/>
      <c r="L521" s="520"/>
      <c r="M521" s="520"/>
    </row>
    <row r="522" spans="1:13" ht="15" customHeight="1" x14ac:dyDescent="0.15">
      <c r="A522" s="676" t="s">
        <v>71</v>
      </c>
      <c r="B522" s="677"/>
      <c r="C522" s="519">
        <f t="shared" si="27"/>
        <v>0</v>
      </c>
      <c r="D522" s="520"/>
      <c r="E522" s="520"/>
      <c r="F522" s="520"/>
      <c r="G522" s="520">
        <v>1</v>
      </c>
      <c r="H522" s="520"/>
      <c r="I522" s="520"/>
      <c r="J522" s="520"/>
      <c r="K522" s="520"/>
      <c r="L522" s="520"/>
      <c r="M522" s="520"/>
    </row>
    <row r="523" spans="1:13" ht="24" customHeight="1" x14ac:dyDescent="0.15">
      <c r="A523" s="680" t="s">
        <v>688</v>
      </c>
      <c r="B523" s="681" t="s">
        <v>688</v>
      </c>
      <c r="C523" s="519">
        <f t="shared" si="27"/>
        <v>0</v>
      </c>
      <c r="D523" s="520"/>
      <c r="E523" s="520"/>
      <c r="F523" s="520"/>
      <c r="G523" s="520"/>
      <c r="H523" s="520"/>
      <c r="I523" s="520"/>
      <c r="J523" s="520"/>
      <c r="K523" s="520"/>
      <c r="L523" s="520"/>
      <c r="M523" s="520"/>
    </row>
    <row r="524" spans="1:13" ht="15" customHeight="1" x14ac:dyDescent="0.15">
      <c r="A524" s="680" t="s">
        <v>67</v>
      </c>
      <c r="B524" s="681" t="s">
        <v>67</v>
      </c>
      <c r="C524" s="519">
        <f t="shared" si="27"/>
        <v>0</v>
      </c>
      <c r="D524" s="520"/>
      <c r="E524" s="520"/>
      <c r="F524" s="520"/>
      <c r="G524" s="520"/>
      <c r="H524" s="520"/>
      <c r="I524" s="520"/>
      <c r="J524" s="520"/>
      <c r="K524" s="520"/>
      <c r="L524" s="520"/>
      <c r="M524" s="520"/>
    </row>
    <row r="525" spans="1:13" ht="15" customHeight="1" x14ac:dyDescent="0.15">
      <c r="A525" s="558"/>
      <c r="B525" s="524" t="s">
        <v>689</v>
      </c>
      <c r="C525" s="519">
        <f>SUM(C517:C524)</f>
        <v>0</v>
      </c>
      <c r="D525" s="519">
        <f>SUM(D517:D524)</f>
        <v>0</v>
      </c>
      <c r="E525" s="519">
        <f t="shared" ref="E525:M525" si="28">SUM(E517:E524)</f>
        <v>0</v>
      </c>
      <c r="F525" s="519">
        <f t="shared" si="28"/>
        <v>0</v>
      </c>
      <c r="G525" s="519">
        <f t="shared" si="28"/>
        <v>82</v>
      </c>
      <c r="H525" s="519">
        <f t="shared" si="28"/>
        <v>0</v>
      </c>
      <c r="I525" s="519">
        <f t="shared" si="28"/>
        <v>0</v>
      </c>
      <c r="J525" s="519">
        <f t="shared" si="28"/>
        <v>0</v>
      </c>
      <c r="K525" s="519">
        <f t="shared" si="28"/>
        <v>0</v>
      </c>
      <c r="L525" s="519">
        <f t="shared" si="28"/>
        <v>0</v>
      </c>
      <c r="M525" s="519">
        <f t="shared" si="28"/>
        <v>0</v>
      </c>
    </row>
    <row r="526" spans="1:13" ht="15" customHeight="1" x14ac:dyDescent="0.15">
      <c r="A526" s="678" t="s">
        <v>690</v>
      </c>
      <c r="B526" s="679"/>
      <c r="C526" s="519">
        <f t="shared" ref="C526:C531" si="29">SUM(E526:F526)</f>
        <v>0</v>
      </c>
      <c r="D526" s="520"/>
      <c r="E526" s="520"/>
      <c r="F526" s="520"/>
      <c r="G526" s="520"/>
      <c r="H526" s="520"/>
      <c r="I526" s="520"/>
      <c r="J526" s="520"/>
      <c r="K526" s="520"/>
      <c r="L526" s="520"/>
      <c r="M526" s="520"/>
    </row>
    <row r="527" spans="1:13" ht="15" customHeight="1" x14ac:dyDescent="0.15">
      <c r="A527" s="678" t="s">
        <v>691</v>
      </c>
      <c r="B527" s="679"/>
      <c r="C527" s="519">
        <f t="shared" si="29"/>
        <v>0</v>
      </c>
      <c r="D527" s="520"/>
      <c r="E527" s="520"/>
      <c r="F527" s="520"/>
      <c r="G527" s="520"/>
      <c r="H527" s="520"/>
      <c r="I527" s="520"/>
      <c r="J527" s="520"/>
      <c r="K527" s="520"/>
      <c r="L527" s="520"/>
      <c r="M527" s="520"/>
    </row>
    <row r="528" spans="1:13" ht="15" customHeight="1" x14ac:dyDescent="0.15">
      <c r="A528" s="678" t="s">
        <v>692</v>
      </c>
      <c r="B528" s="679"/>
      <c r="C528" s="519">
        <f t="shared" si="29"/>
        <v>0</v>
      </c>
      <c r="D528" s="520"/>
      <c r="E528" s="520"/>
      <c r="F528" s="520"/>
      <c r="G528" s="520"/>
      <c r="H528" s="520"/>
      <c r="I528" s="520"/>
      <c r="J528" s="520"/>
      <c r="K528" s="520"/>
      <c r="L528" s="520"/>
      <c r="M528" s="520"/>
    </row>
    <row r="529" spans="1:13" ht="15" customHeight="1" x14ac:dyDescent="0.15">
      <c r="A529" s="676" t="s">
        <v>693</v>
      </c>
      <c r="B529" s="677"/>
      <c r="C529" s="519">
        <f t="shared" si="29"/>
        <v>0</v>
      </c>
      <c r="D529" s="520"/>
      <c r="E529" s="520"/>
      <c r="F529" s="520"/>
      <c r="G529" s="520">
        <v>1</v>
      </c>
      <c r="H529" s="520"/>
      <c r="I529" s="520"/>
      <c r="J529" s="520"/>
      <c r="K529" s="520"/>
      <c r="L529" s="520"/>
      <c r="M529" s="520"/>
    </row>
    <row r="530" spans="1:13" ht="15" customHeight="1" x14ac:dyDescent="0.15">
      <c r="A530" s="676" t="s">
        <v>694</v>
      </c>
      <c r="B530" s="677"/>
      <c r="C530" s="519">
        <f t="shared" si="29"/>
        <v>0</v>
      </c>
      <c r="D530" s="520"/>
      <c r="E530" s="520"/>
      <c r="F530" s="520"/>
      <c r="G530" s="520"/>
      <c r="H530" s="520"/>
      <c r="I530" s="520"/>
      <c r="J530" s="520"/>
      <c r="K530" s="520"/>
      <c r="L530" s="520"/>
      <c r="M530" s="520"/>
    </row>
    <row r="531" spans="1:13" ht="15" customHeight="1" x14ac:dyDescent="0.15">
      <c r="A531" s="676" t="s">
        <v>695</v>
      </c>
      <c r="B531" s="677"/>
      <c r="C531" s="519">
        <f t="shared" si="29"/>
        <v>0</v>
      </c>
      <c r="D531" s="520"/>
      <c r="E531" s="520"/>
      <c r="F531" s="520"/>
      <c r="G531" s="520">
        <v>1</v>
      </c>
      <c r="H531" s="520"/>
      <c r="I531" s="520"/>
      <c r="J531" s="520"/>
      <c r="K531" s="520"/>
      <c r="L531" s="520"/>
      <c r="M531" s="520"/>
    </row>
    <row r="532" spans="1:13" ht="15" customHeight="1" x14ac:dyDescent="0.15">
      <c r="A532" s="558"/>
      <c r="B532" s="524" t="s">
        <v>530</v>
      </c>
      <c r="C532" s="519">
        <f>SUM(C526:C531)</f>
        <v>0</v>
      </c>
      <c r="D532" s="519">
        <f>SUM(D526:D531)</f>
        <v>0</v>
      </c>
      <c r="E532" s="519">
        <f t="shared" ref="E532:M532" si="30">SUM(E526:E531)</f>
        <v>0</v>
      </c>
      <c r="F532" s="519">
        <f t="shared" si="30"/>
        <v>0</v>
      </c>
      <c r="G532" s="519">
        <f t="shared" si="30"/>
        <v>2</v>
      </c>
      <c r="H532" s="519">
        <f t="shared" si="30"/>
        <v>0</v>
      </c>
      <c r="I532" s="519">
        <f t="shared" si="30"/>
        <v>0</v>
      </c>
      <c r="J532" s="519">
        <f t="shared" si="30"/>
        <v>0</v>
      </c>
      <c r="K532" s="519">
        <f t="shared" si="30"/>
        <v>0</v>
      </c>
      <c r="L532" s="519">
        <f t="shared" si="30"/>
        <v>0</v>
      </c>
      <c r="M532" s="519">
        <f t="shared" si="30"/>
        <v>0</v>
      </c>
    </row>
    <row r="533" spans="1:13" ht="15" customHeight="1" x14ac:dyDescent="0.15">
      <c r="A533" s="676" t="s">
        <v>440</v>
      </c>
      <c r="B533" s="677" t="s">
        <v>440</v>
      </c>
      <c r="C533" s="519">
        <f>SUM(E533:F533)</f>
        <v>0</v>
      </c>
      <c r="D533" s="526"/>
      <c r="E533" s="520"/>
      <c r="F533" s="520"/>
      <c r="G533" s="520"/>
      <c r="H533" s="520"/>
      <c r="I533" s="520"/>
      <c r="J533" s="520"/>
      <c r="K533" s="520"/>
      <c r="L533" s="520"/>
      <c r="M533" s="520"/>
    </row>
    <row r="534" spans="1:13" ht="15" customHeight="1" x14ac:dyDescent="0.15">
      <c r="A534" s="676" t="s">
        <v>442</v>
      </c>
      <c r="B534" s="677" t="s">
        <v>442</v>
      </c>
      <c r="C534" s="519">
        <f>SUM(E534:F534)</f>
        <v>0</v>
      </c>
      <c r="D534" s="526"/>
      <c r="E534" s="520"/>
      <c r="F534" s="520"/>
      <c r="G534" s="520"/>
      <c r="H534" s="520"/>
      <c r="I534" s="520"/>
      <c r="J534" s="520"/>
      <c r="K534" s="520"/>
      <c r="L534" s="520"/>
      <c r="M534" s="520"/>
    </row>
    <row r="535" spans="1:13" ht="24" customHeight="1" x14ac:dyDescent="0.15">
      <c r="A535" s="676" t="s">
        <v>696</v>
      </c>
      <c r="B535" s="677"/>
      <c r="C535" s="519">
        <f>SUM(E535:F535)</f>
        <v>0</v>
      </c>
      <c r="D535" s="526"/>
      <c r="E535" s="526"/>
      <c r="F535" s="526"/>
      <c r="G535" s="526"/>
      <c r="H535" s="526"/>
      <c r="I535" s="526"/>
      <c r="J535" s="526"/>
      <c r="K535" s="526"/>
      <c r="L535" s="526"/>
      <c r="M535" s="526"/>
    </row>
    <row r="536" spans="1:13" ht="15" customHeight="1" x14ac:dyDescent="0.15">
      <c r="A536" s="676" t="s">
        <v>185</v>
      </c>
      <c r="B536" s="677"/>
      <c r="C536" s="527"/>
      <c r="D536" s="528"/>
      <c r="E536" s="528"/>
      <c r="F536" s="528"/>
      <c r="G536" s="528"/>
      <c r="H536" s="528"/>
      <c r="I536" s="528"/>
      <c r="J536" s="528"/>
      <c r="K536" s="528"/>
      <c r="L536" s="528"/>
      <c r="M536" s="528"/>
    </row>
    <row r="537" spans="1:13" ht="15" customHeight="1" x14ac:dyDescent="0.15">
      <c r="A537" s="676" t="s">
        <v>186</v>
      </c>
      <c r="B537" s="677"/>
      <c r="C537" s="527"/>
      <c r="D537" s="528"/>
      <c r="E537" s="528"/>
      <c r="F537" s="528"/>
      <c r="G537" s="528"/>
      <c r="H537" s="528"/>
      <c r="I537" s="528"/>
      <c r="J537" s="528"/>
      <c r="K537" s="528"/>
      <c r="L537" s="528"/>
      <c r="M537" s="528"/>
    </row>
    <row r="538" spans="1:13" ht="15" customHeight="1" x14ac:dyDescent="0.15">
      <c r="A538" s="676" t="s">
        <v>697</v>
      </c>
      <c r="B538" s="677"/>
      <c r="C538" s="519">
        <f>SUM(E538:F538)</f>
        <v>0</v>
      </c>
      <c r="D538" s="526"/>
      <c r="E538" s="526"/>
      <c r="F538" s="526"/>
      <c r="G538" s="526"/>
      <c r="H538" s="526"/>
      <c r="I538" s="526"/>
      <c r="J538" s="520"/>
      <c r="K538" s="520"/>
      <c r="L538" s="520"/>
      <c r="M538" s="520"/>
    </row>
    <row r="539" spans="1:13" ht="15" customHeight="1" x14ac:dyDescent="0.15">
      <c r="A539" s="529"/>
      <c r="B539" s="530" t="s">
        <v>698</v>
      </c>
      <c r="C539" s="519">
        <f>SUM(C533:C535)+C538</f>
        <v>0</v>
      </c>
      <c r="D539" s="519">
        <f>SUM(D533:D535)+D538</f>
        <v>0</v>
      </c>
      <c r="E539" s="519">
        <f t="shared" ref="E539:M539" si="31">SUM(E533:E535)+E538</f>
        <v>0</v>
      </c>
      <c r="F539" s="519">
        <f t="shared" si="31"/>
        <v>0</v>
      </c>
      <c r="G539" s="519">
        <f t="shared" si="31"/>
        <v>0</v>
      </c>
      <c r="H539" s="519">
        <f t="shared" si="31"/>
        <v>0</v>
      </c>
      <c r="I539" s="519">
        <f t="shared" si="31"/>
        <v>0</v>
      </c>
      <c r="J539" s="519">
        <f t="shared" si="31"/>
        <v>0</v>
      </c>
      <c r="K539" s="519">
        <f t="shared" si="31"/>
        <v>0</v>
      </c>
      <c r="L539" s="519">
        <f t="shared" si="31"/>
        <v>0</v>
      </c>
      <c r="M539" s="519">
        <f t="shared" si="31"/>
        <v>0</v>
      </c>
    </row>
    <row r="540" spans="1:13" ht="15" customHeight="1" x14ac:dyDescent="0.15">
      <c r="A540" s="531"/>
      <c r="B540" s="530" t="s">
        <v>0</v>
      </c>
      <c r="C540" s="532">
        <f>SUM(C503+C508+C512+C516+C525+C532+C539)</f>
        <v>1</v>
      </c>
      <c r="D540" s="532">
        <f t="shared" ref="D540:M540" si="32">SUM(D503+D508+D512+D516+D525+D532)</f>
        <v>0</v>
      </c>
      <c r="E540" s="532">
        <f t="shared" si="32"/>
        <v>0</v>
      </c>
      <c r="F540" s="532">
        <f t="shared" si="32"/>
        <v>1</v>
      </c>
      <c r="G540" s="532">
        <f t="shared" si="32"/>
        <v>94</v>
      </c>
      <c r="H540" s="532">
        <f t="shared" si="32"/>
        <v>0</v>
      </c>
      <c r="I540" s="532">
        <f t="shared" si="32"/>
        <v>0</v>
      </c>
      <c r="J540" s="532">
        <f>SUM(J503+J508+J512+J516+J525+J532)</f>
        <v>0</v>
      </c>
      <c r="K540" s="532">
        <f>SUM(K503+K508+K512+K516+K525+K532)</f>
        <v>0</v>
      </c>
      <c r="L540" s="532">
        <f t="shared" si="32"/>
        <v>0</v>
      </c>
      <c r="M540" s="532">
        <f t="shared" si="32"/>
        <v>0</v>
      </c>
    </row>
  </sheetData>
  <mergeCells count="217">
    <mergeCell ref="A8:C8"/>
    <mergeCell ref="A71:B71"/>
    <mergeCell ref="A72:B72"/>
    <mergeCell ref="A78:A81"/>
    <mergeCell ref="A86:B86"/>
    <mergeCell ref="A90:A93"/>
    <mergeCell ref="M327:M328"/>
    <mergeCell ref="O327:O328"/>
    <mergeCell ref="P327:P328"/>
    <mergeCell ref="H326:J326"/>
    <mergeCell ref="K326:M326"/>
    <mergeCell ref="N326:N328"/>
    <mergeCell ref="O326:P326"/>
    <mergeCell ref="A280:B280"/>
    <mergeCell ref="A287:B287"/>
    <mergeCell ref="A299:B299"/>
    <mergeCell ref="A97:E97"/>
    <mergeCell ref="A125:B125"/>
    <mergeCell ref="A203:A204"/>
    <mergeCell ref="A219:B219"/>
    <mergeCell ref="A264:B264"/>
    <mergeCell ref="A274:B274"/>
    <mergeCell ref="Q326:Q328"/>
    <mergeCell ref="D327:D328"/>
    <mergeCell ref="E327:F327"/>
    <mergeCell ref="G327:G328"/>
    <mergeCell ref="H327:H328"/>
    <mergeCell ref="I327:I328"/>
    <mergeCell ref="D326:G326"/>
    <mergeCell ref="A329:B329"/>
    <mergeCell ref="A335:A338"/>
    <mergeCell ref="A343:B343"/>
    <mergeCell ref="A347:A350"/>
    <mergeCell ref="A353:B353"/>
    <mergeCell ref="A354:B354"/>
    <mergeCell ref="J327:J328"/>
    <mergeCell ref="K327:K328"/>
    <mergeCell ref="L327:L328"/>
    <mergeCell ref="A326:B328"/>
    <mergeCell ref="C326:C328"/>
    <mergeCell ref="O357:O358"/>
    <mergeCell ref="P357:P358"/>
    <mergeCell ref="A361:B361"/>
    <mergeCell ref="A362:B362"/>
    <mergeCell ref="A364:B364"/>
    <mergeCell ref="A366:B366"/>
    <mergeCell ref="O356:P356"/>
    <mergeCell ref="Q356:Q358"/>
    <mergeCell ref="D357:D358"/>
    <mergeCell ref="E357:F357"/>
    <mergeCell ref="G357:G358"/>
    <mergeCell ref="H357:H358"/>
    <mergeCell ref="I357:I358"/>
    <mergeCell ref="J357:J358"/>
    <mergeCell ref="K357:K358"/>
    <mergeCell ref="L357:L358"/>
    <mergeCell ref="A356:B358"/>
    <mergeCell ref="C356:C358"/>
    <mergeCell ref="D356:G356"/>
    <mergeCell ref="H356:J356"/>
    <mergeCell ref="K356:M356"/>
    <mergeCell ref="N356:N358"/>
    <mergeCell ref="M357:M358"/>
    <mergeCell ref="Q371:Q373"/>
    <mergeCell ref="D372:D373"/>
    <mergeCell ref="E372:F372"/>
    <mergeCell ref="G372:G373"/>
    <mergeCell ref="H372:H373"/>
    <mergeCell ref="I372:I373"/>
    <mergeCell ref="A367:B367"/>
    <mergeCell ref="A368:B368"/>
    <mergeCell ref="A369:B369"/>
    <mergeCell ref="A371:B373"/>
    <mergeCell ref="C371:C373"/>
    <mergeCell ref="D371:G371"/>
    <mergeCell ref="J372:J373"/>
    <mergeCell ref="K372:K373"/>
    <mergeCell ref="L372:L373"/>
    <mergeCell ref="M372:M373"/>
    <mergeCell ref="O372:O373"/>
    <mergeCell ref="P372:P373"/>
    <mergeCell ref="H371:J371"/>
    <mergeCell ref="K371:M371"/>
    <mergeCell ref="N371:N373"/>
    <mergeCell ref="O371:P371"/>
    <mergeCell ref="K384:K386"/>
    <mergeCell ref="L384:N385"/>
    <mergeCell ref="O384:O386"/>
    <mergeCell ref="P384:Q385"/>
    <mergeCell ref="R384:R386"/>
    <mergeCell ref="E385:G385"/>
    <mergeCell ref="H385:J385"/>
    <mergeCell ref="A382:B382"/>
    <mergeCell ref="A383:B383"/>
    <mergeCell ref="A384:B386"/>
    <mergeCell ref="C384:C386"/>
    <mergeCell ref="D384:D386"/>
    <mergeCell ref="E384:J384"/>
    <mergeCell ref="A411:B411"/>
    <mergeCell ref="A412:B412"/>
    <mergeCell ref="A413:A414"/>
    <mergeCell ref="A415:B415"/>
    <mergeCell ref="A416:B417"/>
    <mergeCell ref="C416:C417"/>
    <mergeCell ref="A407:B407"/>
    <mergeCell ref="A408:F408"/>
    <mergeCell ref="A409:B410"/>
    <mergeCell ref="C409:C410"/>
    <mergeCell ref="D409:D410"/>
    <mergeCell ref="E409:E410"/>
    <mergeCell ref="F409:F410"/>
    <mergeCell ref="Q421:Q423"/>
    <mergeCell ref="D422:D423"/>
    <mergeCell ref="E422:F422"/>
    <mergeCell ref="G422:G423"/>
    <mergeCell ref="H422:H423"/>
    <mergeCell ref="I422:I423"/>
    <mergeCell ref="D416:D417"/>
    <mergeCell ref="A418:B418"/>
    <mergeCell ref="A419:B419"/>
    <mergeCell ref="A420:B420"/>
    <mergeCell ref="A421:B423"/>
    <mergeCell ref="C421:C423"/>
    <mergeCell ref="D421:G421"/>
    <mergeCell ref="J422:J423"/>
    <mergeCell ref="K422:K423"/>
    <mergeCell ref="L422:L423"/>
    <mergeCell ref="M422:M423"/>
    <mergeCell ref="O422:O423"/>
    <mergeCell ref="P422:P423"/>
    <mergeCell ref="H421:J421"/>
    <mergeCell ref="K421:M421"/>
    <mergeCell ref="N421:N423"/>
    <mergeCell ref="O421:P421"/>
    <mergeCell ref="A449:B449"/>
    <mergeCell ref="A450:B450"/>
    <mergeCell ref="A451:B451"/>
    <mergeCell ref="A452:B452"/>
    <mergeCell ref="A453:B453"/>
    <mergeCell ref="A454:B454"/>
    <mergeCell ref="A424:A426"/>
    <mergeCell ref="A431:A433"/>
    <mergeCell ref="A434:A436"/>
    <mergeCell ref="A438:A440"/>
    <mergeCell ref="A441:A443"/>
    <mergeCell ref="A445:A447"/>
    <mergeCell ref="A462:B462"/>
    <mergeCell ref="A463:B463"/>
    <mergeCell ref="A466:A467"/>
    <mergeCell ref="A468:B468"/>
    <mergeCell ref="A470:B471"/>
    <mergeCell ref="C470:C471"/>
    <mergeCell ref="A455:B455"/>
    <mergeCell ref="A456:B456"/>
    <mergeCell ref="A457:B457"/>
    <mergeCell ref="A458:B458"/>
    <mergeCell ref="A459:B459"/>
    <mergeCell ref="A460:B460"/>
    <mergeCell ref="A477:A479"/>
    <mergeCell ref="A481:B481"/>
    <mergeCell ref="A482:B482"/>
    <mergeCell ref="A483:B483"/>
    <mergeCell ref="A486:B486"/>
    <mergeCell ref="A487:B487"/>
    <mergeCell ref="D470:I470"/>
    <mergeCell ref="J470:J471"/>
    <mergeCell ref="A472:B472"/>
    <mergeCell ref="A473:B473"/>
    <mergeCell ref="A474:B474"/>
    <mergeCell ref="A476:B476"/>
    <mergeCell ref="A496:B497"/>
    <mergeCell ref="C496:C497"/>
    <mergeCell ref="D496:D497"/>
    <mergeCell ref="E496:F496"/>
    <mergeCell ref="G496:I496"/>
    <mergeCell ref="A498:B498"/>
    <mergeCell ref="A488:B488"/>
    <mergeCell ref="A489:B489"/>
    <mergeCell ref="A490:B490"/>
    <mergeCell ref="A491:B491"/>
    <mergeCell ref="A492:B492"/>
    <mergeCell ref="A493:B493"/>
    <mergeCell ref="A506:B506"/>
    <mergeCell ref="A507:B507"/>
    <mergeCell ref="A508:B508"/>
    <mergeCell ref="A509:B509"/>
    <mergeCell ref="A510:B510"/>
    <mergeCell ref="A511:B511"/>
    <mergeCell ref="A499:B499"/>
    <mergeCell ref="A500:B500"/>
    <mergeCell ref="A501:B501"/>
    <mergeCell ref="A502:B502"/>
    <mergeCell ref="A504:B504"/>
    <mergeCell ref="A505:B505"/>
    <mergeCell ref="A520:B520"/>
    <mergeCell ref="A521:B521"/>
    <mergeCell ref="A522:B522"/>
    <mergeCell ref="A523:B523"/>
    <mergeCell ref="A524:B524"/>
    <mergeCell ref="A526:B526"/>
    <mergeCell ref="A513:B513"/>
    <mergeCell ref="A514:B514"/>
    <mergeCell ref="A515:B515"/>
    <mergeCell ref="A517:B517"/>
    <mergeCell ref="A518:B518"/>
    <mergeCell ref="A519:B519"/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3:B533"/>
  </mergeCells>
  <dataValidations count="1">
    <dataValidation allowBlank="1" showInputMessage="1" showErrorMessage="1" errorTitle="ERROR" error="Por favor ingrese solo Números." sqref="B517:B518 H497:I503 B487:B497 B540 A535:A539 A508 A512 A516:A525 A532 C1:D503 C504:XFD508 N509:XFD1048576 A541:M1048576 B354:B382 B384:B448 B450:B461 A441:A503 J1:XFD503 B463:B485 A1:A438 H1:I495 E1:F495 C509:M539 B1:B352 E497:F503 G1:G503" xr:uid="{00000000-0002-0000-0400-000000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540"/>
  <sheetViews>
    <sheetView topLeftCell="D384" workbookViewId="0">
      <selection activeCell="K384" sqref="K384:K386"/>
    </sheetView>
  </sheetViews>
  <sheetFormatPr baseColWidth="10" defaultColWidth="11.42578125" defaultRowHeight="10.5" x14ac:dyDescent="0.15"/>
  <cols>
    <col min="1" max="1" width="15.85546875" style="5" customWidth="1"/>
    <col min="2" max="2" width="86.42578125" style="4" customWidth="1"/>
    <col min="3" max="3" width="21.85546875" style="5" customWidth="1"/>
    <col min="4" max="4" width="19" style="5" customWidth="1"/>
    <col min="5" max="5" width="18.5703125" style="5" customWidth="1"/>
    <col min="6" max="6" width="18.42578125" style="5" customWidth="1"/>
    <col min="7" max="7" width="16.85546875" style="5" customWidth="1"/>
    <col min="8" max="13" width="15.7109375" style="5" customWidth="1"/>
    <col min="14" max="18" width="12.7109375" style="5" customWidth="1"/>
    <col min="19" max="25" width="11.42578125" style="5"/>
    <col min="26" max="26" width="5.28515625" style="5" customWidth="1"/>
    <col min="27" max="27" width="13.5703125" style="5" hidden="1" customWidth="1"/>
    <col min="28" max="28" width="11.42578125" style="5" hidden="1" customWidth="1"/>
    <col min="29" max="16384" width="11.42578125" style="5"/>
  </cols>
  <sheetData>
    <row r="1" spans="1:14" s="3" customFormat="1" ht="15" customHeight="1" x14ac:dyDescent="0.15">
      <c r="A1" s="1" t="s">
        <v>1</v>
      </c>
      <c r="B1" s="2"/>
    </row>
    <row r="2" spans="1:14" s="3" customFormat="1" ht="15" customHeight="1" x14ac:dyDescent="0.15">
      <c r="A2" s="1" t="str">
        <f>CONCATENATE("COMUNA: ",[11]NOMBRE!B2," - ","( ",[11]NOMBRE!C2,[11]NOMBRE!D2,[11]NOMBRE!E2,[11]NOMBRE!F2,[11]NOMBRE!G2," )")</f>
        <v>COMUNA: LINARES - ( 07401 )</v>
      </c>
      <c r="B2" s="2"/>
    </row>
    <row r="3" spans="1:14" ht="15" customHeight="1" x14ac:dyDescent="0.15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</row>
    <row r="4" spans="1:14" ht="15" customHeight="1" x14ac:dyDescent="0.15">
      <c r="A4" s="1" t="str">
        <f>CONCATENATE("MES: ",[11]NOMBRE!B6," - ","( ",[11]NOMBRE!C6,[11]NOMBRE!D6," )")</f>
        <v>MES: MAYO - ( 05 )</v>
      </c>
    </row>
    <row r="5" spans="1:14" s="3" customFormat="1" ht="15" customHeight="1" x14ac:dyDescent="0.15">
      <c r="A5" s="1" t="str">
        <f>CONCATENATE("AÑO: ",[11]NOMBRE!B7)</f>
        <v>AÑO: 2018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ht="14.25" customHeight="1" x14ac:dyDescent="0.2">
      <c r="A6" s="1"/>
      <c r="B6" s="6"/>
      <c r="C6" s="8"/>
      <c r="D6" s="8" t="s">
        <v>2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2" customFormat="1" ht="14.25" customHeight="1" x14ac:dyDescent="0.15">
      <c r="A7" s="9" t="s">
        <v>3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3" customFormat="1" ht="15.95" customHeight="1" x14ac:dyDescent="0.15">
      <c r="A8" s="860" t="s">
        <v>4</v>
      </c>
      <c r="B8" s="860"/>
      <c r="C8" s="860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5.1" customHeight="1" x14ac:dyDescent="0.15">
      <c r="A9" s="13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7"/>
      <c r="G9" s="533">
        <f>E69+E72+E86+E102+H124+E159+E164+E201+E255+E263+E273+E279+E286+E320+E323</f>
        <v>868259327.5</v>
      </c>
      <c r="H9" s="7"/>
      <c r="I9" s="7"/>
      <c r="J9" s="7"/>
      <c r="K9" s="7"/>
      <c r="L9" s="7"/>
      <c r="M9" s="7"/>
      <c r="N9" s="7"/>
    </row>
    <row r="10" spans="1:14" s="3" customFormat="1" ht="20.100000000000001" customHeight="1" x14ac:dyDescent="0.15">
      <c r="A10" s="15"/>
      <c r="B10" s="16" t="s">
        <v>10</v>
      </c>
      <c r="C10" s="17">
        <f>SUM(C11:C23)</f>
        <v>12464</v>
      </c>
      <c r="D10" s="18">
        <f>SUM(D11:D23)</f>
        <v>12182</v>
      </c>
      <c r="E10" s="19">
        <f>SUM(E11:E23)</f>
        <v>120805980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ht="15" customHeight="1" x14ac:dyDescent="0.15">
      <c r="A11" s="20" t="s">
        <v>11</v>
      </c>
      <c r="B11" s="21" t="s">
        <v>12</v>
      </c>
      <c r="C11" s="22">
        <f>[11]B!C5</f>
        <v>0</v>
      </c>
      <c r="D11" s="23">
        <f>[11]B!E5</f>
        <v>0</v>
      </c>
      <c r="E11" s="24">
        <f>[11]B!AL5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ht="15" customHeight="1" x14ac:dyDescent="0.15">
      <c r="A12" s="25" t="s">
        <v>13</v>
      </c>
      <c r="B12" s="26" t="s">
        <v>14</v>
      </c>
      <c r="C12" s="22">
        <f>[11]B!C6</f>
        <v>0</v>
      </c>
      <c r="D12" s="23">
        <f>[11]B!E6</f>
        <v>0</v>
      </c>
      <c r="E12" s="24">
        <f>[11]B!AL6</f>
        <v>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ht="15" customHeight="1" x14ac:dyDescent="0.15">
      <c r="A13" s="25" t="s">
        <v>15</v>
      </c>
      <c r="B13" s="26" t="s">
        <v>16</v>
      </c>
      <c r="C13" s="22">
        <f>[11]B!C7</f>
        <v>4944</v>
      </c>
      <c r="D13" s="23">
        <f>[11]B!E7</f>
        <v>4736</v>
      </c>
      <c r="E13" s="24">
        <f>[11]B!AL7</f>
        <v>60194560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5" customHeight="1" x14ac:dyDescent="0.15">
      <c r="A14" s="25" t="s">
        <v>17</v>
      </c>
      <c r="B14" s="26" t="s">
        <v>18</v>
      </c>
      <c r="C14" s="22">
        <f>[11]B!C8</f>
        <v>0</v>
      </c>
      <c r="D14" s="23">
        <f>[11]B!E8</f>
        <v>0</v>
      </c>
      <c r="E14" s="24">
        <f>[11]B!AL8</f>
        <v>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ht="15" customHeight="1" x14ac:dyDescent="0.15">
      <c r="A15" s="25" t="s">
        <v>19</v>
      </c>
      <c r="B15" s="26" t="s">
        <v>20</v>
      </c>
      <c r="C15" s="22">
        <f>[11]B!C9</f>
        <v>0</v>
      </c>
      <c r="D15" s="23">
        <f>[11]B!E9</f>
        <v>0</v>
      </c>
      <c r="E15" s="24">
        <f>[11]B!AL9</f>
        <v>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ht="15" customHeight="1" x14ac:dyDescent="0.15">
      <c r="A16" s="25" t="s">
        <v>21</v>
      </c>
      <c r="B16" s="26" t="s">
        <v>22</v>
      </c>
      <c r="C16" s="22">
        <f>[11]B!C10</f>
        <v>0</v>
      </c>
      <c r="D16" s="23">
        <f>[11]B!E10</f>
        <v>0</v>
      </c>
      <c r="E16" s="24">
        <f>[11]B!AL10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ht="15" customHeight="1" x14ac:dyDescent="0.15">
      <c r="A17" s="25" t="s">
        <v>23</v>
      </c>
      <c r="B17" s="26" t="s">
        <v>24</v>
      </c>
      <c r="C17" s="22">
        <f>[11]B!C11</f>
        <v>185</v>
      </c>
      <c r="D17" s="23">
        <f>[11]B!E11</f>
        <v>111</v>
      </c>
      <c r="E17" s="24">
        <f>[11]B!AL11</f>
        <v>1768230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ht="24" customHeight="1" x14ac:dyDescent="0.15">
      <c r="A18" s="25" t="s">
        <v>25</v>
      </c>
      <c r="B18" s="26" t="s">
        <v>26</v>
      </c>
      <c r="C18" s="22">
        <f>[11]B!C12</f>
        <v>0</v>
      </c>
      <c r="D18" s="23">
        <f>[11]B!E12</f>
        <v>0</v>
      </c>
      <c r="E18" s="24">
        <f>[11]B!AL12</f>
        <v>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ht="24" customHeight="1" x14ac:dyDescent="0.15">
      <c r="A19" s="25" t="s">
        <v>27</v>
      </c>
      <c r="B19" s="26" t="s">
        <v>28</v>
      </c>
      <c r="C19" s="22">
        <f>[11]B!C13</f>
        <v>0</v>
      </c>
      <c r="D19" s="23">
        <f>[11]B!E13</f>
        <v>0</v>
      </c>
      <c r="E19" s="24">
        <f>[11]B!AL13</f>
        <v>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ht="24" customHeight="1" x14ac:dyDescent="0.15">
      <c r="A20" s="25" t="s">
        <v>29</v>
      </c>
      <c r="B20" s="26" t="s">
        <v>30</v>
      </c>
      <c r="C20" s="22">
        <f>[11]B!C14</f>
        <v>0</v>
      </c>
      <c r="D20" s="23">
        <f>[11]B!E14</f>
        <v>0</v>
      </c>
      <c r="E20" s="24">
        <f>[11]B!AL14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ht="24" customHeight="1" x14ac:dyDescent="0.15">
      <c r="A21" s="25" t="s">
        <v>31</v>
      </c>
      <c r="B21" s="26" t="s">
        <v>32</v>
      </c>
      <c r="C21" s="22">
        <f>[11]B!C15</f>
        <v>2622</v>
      </c>
      <c r="D21" s="23">
        <f>[11]B!E15</f>
        <v>2622</v>
      </c>
      <c r="E21" s="24">
        <f>[11]B!AL15</f>
        <v>16833240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ht="24" customHeight="1" x14ac:dyDescent="0.15">
      <c r="A22" s="25" t="s">
        <v>33</v>
      </c>
      <c r="B22" s="27" t="s">
        <v>34</v>
      </c>
      <c r="C22" s="22">
        <f>[11]B!C16</f>
        <v>1630</v>
      </c>
      <c r="D22" s="23">
        <f>[11]B!E16</f>
        <v>1630</v>
      </c>
      <c r="E22" s="24">
        <f>[11]B!AL16</f>
        <v>12567300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ht="24" customHeight="1" x14ac:dyDescent="0.15">
      <c r="A23" s="25" t="s">
        <v>35</v>
      </c>
      <c r="B23" s="26" t="s">
        <v>36</v>
      </c>
      <c r="C23" s="22">
        <f>[11]B!C17</f>
        <v>3083</v>
      </c>
      <c r="D23" s="23">
        <f>[11]B!E17</f>
        <v>3083</v>
      </c>
      <c r="E23" s="24">
        <f>[11]B!AL17</f>
        <v>29442650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ht="15" customHeight="1" x14ac:dyDescent="0.15">
      <c r="A24" s="25" t="s">
        <v>37</v>
      </c>
      <c r="B24" s="26" t="s">
        <v>38</v>
      </c>
      <c r="C24" s="22">
        <f>[11]B!C988</f>
        <v>10</v>
      </c>
      <c r="D24" s="23">
        <f>[11]B!E988</f>
        <v>10</v>
      </c>
      <c r="E24" s="24">
        <f>[11]B!AL988</f>
        <v>323000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ht="21.75" customHeight="1" x14ac:dyDescent="0.15">
      <c r="A25" s="28"/>
      <c r="B25" s="29" t="s">
        <v>39</v>
      </c>
      <c r="C25" s="30">
        <f>SUM(C26:C31)</f>
        <v>0</v>
      </c>
      <c r="D25" s="31"/>
      <c r="E25" s="32"/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ht="15" customHeight="1" x14ac:dyDescent="0.15">
      <c r="A26" s="25" t="s">
        <v>40</v>
      </c>
      <c r="B26" s="26" t="s">
        <v>41</v>
      </c>
      <c r="C26" s="33">
        <f>[11]B!C19</f>
        <v>0</v>
      </c>
      <c r="D26" s="34"/>
      <c r="E26" s="35"/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ht="15" customHeight="1" x14ac:dyDescent="0.15">
      <c r="A27" s="36"/>
      <c r="B27" s="26" t="s">
        <v>42</v>
      </c>
      <c r="C27" s="33">
        <f>[11]B!C20</f>
        <v>0</v>
      </c>
      <c r="D27" s="34"/>
      <c r="E27" s="35"/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ht="15" customHeight="1" x14ac:dyDescent="0.15">
      <c r="A28" s="25"/>
      <c r="B28" s="26" t="s">
        <v>43</v>
      </c>
      <c r="C28" s="33">
        <f>[11]B!C21</f>
        <v>0</v>
      </c>
      <c r="D28" s="34"/>
      <c r="E28" s="35"/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ht="15" customHeight="1" x14ac:dyDescent="0.15">
      <c r="A29" s="37"/>
      <c r="B29" s="26" t="s">
        <v>44</v>
      </c>
      <c r="C29" s="33">
        <f>[11]B!C22</f>
        <v>0</v>
      </c>
      <c r="D29" s="34"/>
      <c r="E29" s="35"/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ht="15" customHeight="1" x14ac:dyDescent="0.15">
      <c r="A30" s="37"/>
      <c r="B30" s="26" t="s">
        <v>45</v>
      </c>
      <c r="C30" s="33">
        <f>[11]B!C23</f>
        <v>0</v>
      </c>
      <c r="D30" s="34"/>
      <c r="E30" s="35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ht="15" customHeight="1" x14ac:dyDescent="0.15">
      <c r="A31" s="38">
        <v>101308</v>
      </c>
      <c r="B31" s="26" t="s">
        <v>46</v>
      </c>
      <c r="C31" s="33">
        <f>[11]B!C24</f>
        <v>0</v>
      </c>
      <c r="D31" s="34"/>
      <c r="E31" s="35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ht="20.100000000000001" customHeight="1" x14ac:dyDescent="0.15">
      <c r="A32" s="39"/>
      <c r="B32" s="40" t="s">
        <v>47</v>
      </c>
      <c r="C32" s="41">
        <f>SUM(C33:C43)</f>
        <v>5785</v>
      </c>
      <c r="D32" s="42">
        <f t="shared" ref="D32:E32" si="0">SUM(D33:D43)</f>
        <v>5779</v>
      </c>
      <c r="E32" s="42">
        <f t="shared" si="0"/>
        <v>12499020</v>
      </c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5" customHeight="1" x14ac:dyDescent="0.15">
      <c r="A33" s="20" t="s">
        <v>48</v>
      </c>
      <c r="B33" s="21" t="s">
        <v>49</v>
      </c>
      <c r="C33" s="43">
        <f>[11]B!$C$28</f>
        <v>2732</v>
      </c>
      <c r="D33" s="43">
        <f>[11]B!$E$28</f>
        <v>2726</v>
      </c>
      <c r="E33" s="44">
        <f>[11]B!$AL$28</f>
        <v>3407500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ht="15" customHeight="1" x14ac:dyDescent="0.15">
      <c r="A34" s="25" t="s">
        <v>50</v>
      </c>
      <c r="B34" s="26" t="s">
        <v>51</v>
      </c>
      <c r="C34" s="33">
        <f>[11]B!$C$29</f>
        <v>0</v>
      </c>
      <c r="D34" s="33">
        <f>[11]B!$E$29</f>
        <v>0</v>
      </c>
      <c r="E34" s="45">
        <f>[11]B!$AL$29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ht="15" customHeight="1" x14ac:dyDescent="0.15">
      <c r="A35" s="25" t="s">
        <v>52</v>
      </c>
      <c r="B35" s="26" t="s">
        <v>53</v>
      </c>
      <c r="C35" s="33">
        <f>[11]B!$C$30</f>
        <v>0</v>
      </c>
      <c r="D35" s="33">
        <f>[11]B!$E$30</f>
        <v>0</v>
      </c>
      <c r="E35" s="45">
        <f>[11]B!$AL$30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5" customHeight="1" x14ac:dyDescent="0.15">
      <c r="A36" s="25" t="s">
        <v>54</v>
      </c>
      <c r="B36" s="26" t="s">
        <v>55</v>
      </c>
      <c r="C36" s="33">
        <f>[11]B!$C$31</f>
        <v>140</v>
      </c>
      <c r="D36" s="33">
        <f>[11]B!$E$31</f>
        <v>140</v>
      </c>
      <c r="E36" s="45">
        <f>[11]B!$AL$31</f>
        <v>238000</v>
      </c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5" customHeight="1" x14ac:dyDescent="0.15">
      <c r="A37" s="25" t="s">
        <v>56</v>
      </c>
      <c r="B37" s="26" t="s">
        <v>57</v>
      </c>
      <c r="C37" s="33">
        <f>[11]B!$C$32</f>
        <v>1603</v>
      </c>
      <c r="D37" s="33">
        <f>[11]B!$E$32</f>
        <v>1603</v>
      </c>
      <c r="E37" s="45">
        <f>[11]B!$AL$32</f>
        <v>2196110</v>
      </c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5" customHeight="1" x14ac:dyDescent="0.15">
      <c r="A38" s="25" t="s">
        <v>58</v>
      </c>
      <c r="B38" s="26" t="s">
        <v>59</v>
      </c>
      <c r="C38" s="33">
        <f>[11]B!$C$33</f>
        <v>0</v>
      </c>
      <c r="D38" s="33">
        <f>[11]B!$E$33</f>
        <v>0</v>
      </c>
      <c r="E38" s="45">
        <f>[11]B!$AL$33</f>
        <v>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5" customHeight="1" x14ac:dyDescent="0.15">
      <c r="A39" s="25" t="s">
        <v>60</v>
      </c>
      <c r="B39" s="26" t="s">
        <v>61</v>
      </c>
      <c r="C39" s="33">
        <f>[11]B!$C$984</f>
        <v>178</v>
      </c>
      <c r="D39" s="33">
        <f>[11]B!$E$984</f>
        <v>178</v>
      </c>
      <c r="E39" s="45">
        <f>[11]B!$AL$984</f>
        <v>544680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5" customHeight="1" x14ac:dyDescent="0.15">
      <c r="A40" s="25" t="s">
        <v>62</v>
      </c>
      <c r="B40" s="26" t="s">
        <v>63</v>
      </c>
      <c r="C40" s="33">
        <f>[11]B!$C$985</f>
        <v>658</v>
      </c>
      <c r="D40" s="33">
        <f>[11]B!$E$985</f>
        <v>658</v>
      </c>
      <c r="E40" s="45">
        <f>[11]B!$AL$985</f>
        <v>2013480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5" customHeight="1" x14ac:dyDescent="0.15">
      <c r="A41" s="25" t="s">
        <v>64</v>
      </c>
      <c r="B41" s="26" t="s">
        <v>65</v>
      </c>
      <c r="C41" s="33">
        <f>[11]B!$C$986</f>
        <v>17</v>
      </c>
      <c r="D41" s="33">
        <f>[11]B!$E$986</f>
        <v>17</v>
      </c>
      <c r="E41" s="45">
        <f>[11]B!$AL$986</f>
        <v>206720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5" customHeight="1" x14ac:dyDescent="0.15">
      <c r="A42" s="25" t="s">
        <v>66</v>
      </c>
      <c r="B42" s="26" t="s">
        <v>67</v>
      </c>
      <c r="C42" s="33">
        <f>[11]B!$C$987</f>
        <v>51</v>
      </c>
      <c r="D42" s="33">
        <f>[11]B!$E$987</f>
        <v>51</v>
      </c>
      <c r="E42" s="45">
        <f>[11]B!$AL$987</f>
        <v>725730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5" customHeight="1" x14ac:dyDescent="0.15">
      <c r="A43" s="25" t="s">
        <v>68</v>
      </c>
      <c r="B43" s="26" t="s">
        <v>69</v>
      </c>
      <c r="C43" s="33">
        <f>[11]B!$C$983</f>
        <v>406</v>
      </c>
      <c r="D43" s="33">
        <f>[11]B!$E$983</f>
        <v>406</v>
      </c>
      <c r="E43" s="45">
        <f>[11]B!$AL$983</f>
        <v>3166800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5" customHeight="1" x14ac:dyDescent="0.15">
      <c r="A44" s="28"/>
      <c r="B44" s="29" t="s">
        <v>39</v>
      </c>
      <c r="C44" s="46">
        <f>SUM(C45:C49)</f>
        <v>273</v>
      </c>
      <c r="D44" s="46"/>
      <c r="E44" s="4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5" customHeight="1" x14ac:dyDescent="0.15">
      <c r="A45" s="48"/>
      <c r="B45" s="26" t="s">
        <v>70</v>
      </c>
      <c r="C45" s="33">
        <f>[11]B!$C$35</f>
        <v>273</v>
      </c>
      <c r="D45" s="49"/>
      <c r="E45" s="50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5" customHeight="1" x14ac:dyDescent="0.15">
      <c r="A46" s="48"/>
      <c r="B46" s="26" t="s">
        <v>71</v>
      </c>
      <c r="C46" s="33">
        <f>[11]B!$C$36</f>
        <v>0</v>
      </c>
      <c r="D46" s="49"/>
      <c r="E46" s="50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5" customHeight="1" x14ac:dyDescent="0.15">
      <c r="A47" s="48"/>
      <c r="B47" s="26" t="s">
        <v>72</v>
      </c>
      <c r="C47" s="33">
        <f>[11]B!$C$37</f>
        <v>0</v>
      </c>
      <c r="D47" s="49"/>
      <c r="E47" s="50"/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ht="15" customHeight="1" x14ac:dyDescent="0.15">
      <c r="A48" s="48"/>
      <c r="B48" s="26" t="s">
        <v>73</v>
      </c>
      <c r="C48" s="33">
        <f>[11]B!$C$38</f>
        <v>0</v>
      </c>
      <c r="D48" s="49"/>
      <c r="E48" s="50"/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ht="15" customHeight="1" x14ac:dyDescent="0.15">
      <c r="A49" s="51"/>
      <c r="B49" s="52" t="s">
        <v>74</v>
      </c>
      <c r="C49" s="53">
        <f>[11]B!$C$39</f>
        <v>0</v>
      </c>
      <c r="D49" s="49"/>
      <c r="E49" s="50"/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ht="20.100000000000001" customHeight="1" x14ac:dyDescent="0.15">
      <c r="A50" s="39"/>
      <c r="B50" s="40" t="s">
        <v>75</v>
      </c>
      <c r="C50" s="41">
        <f>SUM(C51:C52)</f>
        <v>0</v>
      </c>
      <c r="D50" s="42">
        <f>SUM(D51:D52)</f>
        <v>0</v>
      </c>
      <c r="E50" s="54">
        <f>SUM(E51:E52)</f>
        <v>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ht="15" customHeight="1" x14ac:dyDescent="0.15">
      <c r="A51" s="20" t="s">
        <v>76</v>
      </c>
      <c r="B51" s="21" t="s">
        <v>77</v>
      </c>
      <c r="C51" s="55">
        <f>[11]B!$C$989</f>
        <v>0</v>
      </c>
      <c r="D51" s="55">
        <f>[11]B!$E$989</f>
        <v>0</v>
      </c>
      <c r="E51" s="56">
        <f>[11]B!$AL$989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ht="15" customHeight="1" x14ac:dyDescent="0.15">
      <c r="A52" s="25" t="s">
        <v>78</v>
      </c>
      <c r="B52" s="26" t="s">
        <v>79</v>
      </c>
      <c r="C52" s="57">
        <f>[11]B!$C$990</f>
        <v>0</v>
      </c>
      <c r="D52" s="57">
        <f>[11]B!$E$990</f>
        <v>0</v>
      </c>
      <c r="E52" s="58">
        <f>[11]B!$AL$990</f>
        <v>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ht="15" customHeight="1" x14ac:dyDescent="0.15">
      <c r="A53" s="28"/>
      <c r="B53" s="59" t="s">
        <v>80</v>
      </c>
      <c r="C53" s="60">
        <f>C54</f>
        <v>0</v>
      </c>
      <c r="D53" s="60"/>
      <c r="E53" s="61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ht="24" customHeight="1" x14ac:dyDescent="0.15">
      <c r="A54" s="25" t="s">
        <v>81</v>
      </c>
      <c r="B54" s="52" t="s">
        <v>82</v>
      </c>
      <c r="C54" s="53">
        <f>[11]B!$C$961</f>
        <v>0</v>
      </c>
      <c r="D54" s="49"/>
      <c r="E54" s="5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ht="20.100000000000001" customHeight="1" x14ac:dyDescent="0.15">
      <c r="A55" s="62"/>
      <c r="B55" s="40" t="s">
        <v>83</v>
      </c>
      <c r="C55" s="41">
        <f>SUM(C56:C59)</f>
        <v>1530</v>
      </c>
      <c r="D55" s="42">
        <f>SUM(D56:D59)</f>
        <v>1530</v>
      </c>
      <c r="E55" s="54">
        <f>SUM(E56:E59)</f>
        <v>2899930</v>
      </c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ht="15" customHeight="1" x14ac:dyDescent="0.15">
      <c r="A56" s="20" t="s">
        <v>84</v>
      </c>
      <c r="B56" s="21" t="s">
        <v>85</v>
      </c>
      <c r="C56" s="55">
        <f>[11]B!$C$43</f>
        <v>43</v>
      </c>
      <c r="D56" s="55">
        <f>[11]B!$E$43</f>
        <v>43</v>
      </c>
      <c r="E56" s="56">
        <f>[11]B!$AL$43</f>
        <v>176730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ht="15" customHeight="1" x14ac:dyDescent="0.15">
      <c r="A57" s="25" t="s">
        <v>86</v>
      </c>
      <c r="B57" s="26" t="s">
        <v>87</v>
      </c>
      <c r="C57" s="57">
        <f>[11]B!$C$44</f>
        <v>1010</v>
      </c>
      <c r="D57" s="57">
        <f>[11]B!$E$44</f>
        <v>1010</v>
      </c>
      <c r="E57" s="58">
        <f>[11]B!$AL$44</f>
        <v>2282600</v>
      </c>
      <c r="F57" s="7"/>
      <c r="G57" s="7"/>
      <c r="H57" s="7"/>
      <c r="I57" s="7"/>
      <c r="J57" s="7"/>
      <c r="K57" s="7"/>
      <c r="L57" s="7"/>
      <c r="M57" s="7"/>
      <c r="N57" s="7"/>
    </row>
    <row r="58" spans="1:14" s="3" customFormat="1" ht="15" customHeight="1" x14ac:dyDescent="0.15">
      <c r="A58" s="25" t="s">
        <v>88</v>
      </c>
      <c r="B58" s="26" t="s">
        <v>89</v>
      </c>
      <c r="C58" s="57">
        <f>[11]B!$C$45</f>
        <v>71</v>
      </c>
      <c r="D58" s="57">
        <f>[11]B!$E$45</f>
        <v>71</v>
      </c>
      <c r="E58" s="58">
        <f>[11]B!$AL$45</f>
        <v>160460</v>
      </c>
      <c r="F58" s="7"/>
      <c r="G58" s="7"/>
      <c r="H58" s="7"/>
      <c r="I58" s="7"/>
      <c r="J58" s="7"/>
      <c r="K58" s="7"/>
      <c r="L58" s="7"/>
      <c r="M58" s="7"/>
      <c r="N58" s="7"/>
    </row>
    <row r="59" spans="1:14" s="3" customFormat="1" ht="15" customHeight="1" x14ac:dyDescent="0.15">
      <c r="A59" s="25" t="s">
        <v>90</v>
      </c>
      <c r="B59" s="26" t="s">
        <v>91</v>
      </c>
      <c r="C59" s="57">
        <f>[11]B!$C$46</f>
        <v>406</v>
      </c>
      <c r="D59" s="57">
        <f>[11]B!$E$46</f>
        <v>406</v>
      </c>
      <c r="E59" s="58">
        <f>[11]B!$AL$46</f>
        <v>280140</v>
      </c>
      <c r="F59" s="7"/>
      <c r="G59" s="7"/>
      <c r="H59" s="7"/>
      <c r="I59" s="7"/>
      <c r="J59" s="7"/>
      <c r="K59" s="7"/>
      <c r="L59" s="7"/>
      <c r="M59" s="7"/>
      <c r="N59" s="7"/>
    </row>
    <row r="60" spans="1:14" s="3" customFormat="1" ht="15" customHeight="1" x14ac:dyDescent="0.15">
      <c r="A60" s="63"/>
      <c r="B60" s="59" t="s">
        <v>92</v>
      </c>
      <c r="C60" s="64">
        <f>C61</f>
        <v>0</v>
      </c>
      <c r="D60" s="60"/>
      <c r="E60" s="61"/>
      <c r="F60" s="7"/>
      <c r="G60" s="7"/>
      <c r="H60" s="7"/>
      <c r="I60" s="7"/>
      <c r="J60" s="7"/>
      <c r="K60" s="7"/>
      <c r="L60" s="7"/>
      <c r="M60" s="7"/>
      <c r="N60" s="7"/>
    </row>
    <row r="61" spans="1:14" s="3" customFormat="1" ht="15" customHeight="1" x14ac:dyDescent="0.15">
      <c r="A61" s="38"/>
      <c r="B61" s="52" t="s">
        <v>93</v>
      </c>
      <c r="C61" s="65">
        <f>[11]B!$C$48</f>
        <v>0</v>
      </c>
      <c r="D61" s="49"/>
      <c r="E61" s="50"/>
      <c r="F61" s="7"/>
      <c r="G61" s="7"/>
      <c r="H61" s="7"/>
      <c r="I61" s="7"/>
      <c r="J61" s="7"/>
      <c r="K61" s="7"/>
      <c r="L61" s="7"/>
      <c r="M61" s="7"/>
      <c r="N61" s="7"/>
    </row>
    <row r="62" spans="1:14" s="3" customFormat="1" ht="20.100000000000001" customHeight="1" x14ac:dyDescent="0.15">
      <c r="A62" s="62"/>
      <c r="B62" s="40" t="s">
        <v>94</v>
      </c>
      <c r="C62" s="41">
        <f>SUM(C63:C65)</f>
        <v>567</v>
      </c>
      <c r="D62" s="42">
        <f>SUM(D63:D65)</f>
        <v>567</v>
      </c>
      <c r="E62" s="54">
        <f>SUM(E63:E65)</f>
        <v>883900</v>
      </c>
      <c r="F62" s="7"/>
      <c r="G62" s="7"/>
      <c r="H62" s="7"/>
      <c r="I62" s="7"/>
      <c r="J62" s="7"/>
      <c r="K62" s="7"/>
      <c r="L62" s="7"/>
      <c r="M62" s="7"/>
      <c r="N62" s="7"/>
    </row>
    <row r="63" spans="1:14" s="3" customFormat="1" ht="15" customHeight="1" x14ac:dyDescent="0.15">
      <c r="A63" s="20" t="s">
        <v>95</v>
      </c>
      <c r="B63" s="21" t="s">
        <v>96</v>
      </c>
      <c r="C63" s="55">
        <f>[11]B!$C$52</f>
        <v>265</v>
      </c>
      <c r="D63" s="55">
        <f>[11]B!$E$52</f>
        <v>265</v>
      </c>
      <c r="E63" s="56">
        <f>[11]B!$AL$52</f>
        <v>519400</v>
      </c>
      <c r="F63" s="7"/>
      <c r="G63" s="7"/>
      <c r="H63" s="7"/>
      <c r="I63" s="7"/>
      <c r="J63" s="7"/>
      <c r="K63" s="7"/>
      <c r="L63" s="7"/>
      <c r="M63" s="7"/>
      <c r="N63" s="7"/>
    </row>
    <row r="64" spans="1:14" s="3" customFormat="1" ht="15" customHeight="1" x14ac:dyDescent="0.15">
      <c r="A64" s="25" t="s">
        <v>97</v>
      </c>
      <c r="B64" s="26" t="s">
        <v>98</v>
      </c>
      <c r="C64" s="57">
        <f>[11]B!$C$53</f>
        <v>28</v>
      </c>
      <c r="D64" s="57">
        <f>[11]B!$E$53</f>
        <v>28</v>
      </c>
      <c r="E64" s="58">
        <f>[11]B!$AL$53</f>
        <v>54880</v>
      </c>
      <c r="F64" s="7"/>
      <c r="G64" s="7"/>
      <c r="H64" s="7"/>
      <c r="I64" s="7"/>
      <c r="J64" s="7"/>
      <c r="K64" s="7"/>
      <c r="L64" s="7"/>
      <c r="M64" s="7"/>
      <c r="N64" s="7"/>
    </row>
    <row r="65" spans="1:14" s="3" customFormat="1" ht="15" customHeight="1" x14ac:dyDescent="0.15">
      <c r="A65" s="25" t="s">
        <v>99</v>
      </c>
      <c r="B65" s="26" t="s">
        <v>100</v>
      </c>
      <c r="C65" s="57">
        <f>[11]B!$C$54</f>
        <v>274</v>
      </c>
      <c r="D65" s="57">
        <f>[11]B!$E$54</f>
        <v>274</v>
      </c>
      <c r="E65" s="58">
        <f>[11]B!$AL$54</f>
        <v>309620</v>
      </c>
      <c r="F65" s="7"/>
      <c r="G65" s="7"/>
      <c r="H65" s="7"/>
      <c r="I65" s="7"/>
      <c r="J65" s="7"/>
      <c r="K65" s="7"/>
      <c r="L65" s="7"/>
      <c r="M65" s="7"/>
      <c r="N65" s="7"/>
    </row>
    <row r="66" spans="1:14" s="3" customFormat="1" ht="15" customHeight="1" x14ac:dyDescent="0.15">
      <c r="A66" s="28"/>
      <c r="B66" s="29" t="s">
        <v>101</v>
      </c>
      <c r="C66" s="66">
        <f>SUM(C67:C68)</f>
        <v>52</v>
      </c>
      <c r="D66" s="66"/>
      <c r="E66" s="67"/>
      <c r="F66" s="7"/>
      <c r="G66" s="7"/>
      <c r="H66" s="7"/>
      <c r="I66" s="7"/>
      <c r="J66" s="7"/>
      <c r="K66" s="7"/>
      <c r="L66" s="7"/>
      <c r="M66" s="7"/>
      <c r="N66" s="7"/>
    </row>
    <row r="67" spans="1:14" s="3" customFormat="1" ht="15" customHeight="1" x14ac:dyDescent="0.15">
      <c r="A67" s="48"/>
      <c r="B67" s="26" t="s">
        <v>102</v>
      </c>
      <c r="C67" s="57">
        <f xml:space="preserve"> [11]B!$C$56</f>
        <v>52</v>
      </c>
      <c r="D67" s="49"/>
      <c r="E67" s="68"/>
      <c r="F67" s="7"/>
      <c r="G67" s="7"/>
      <c r="H67" s="7"/>
      <c r="I67" s="7"/>
      <c r="J67" s="7"/>
      <c r="K67" s="7"/>
      <c r="L67" s="7"/>
      <c r="M67" s="7"/>
      <c r="N67" s="7"/>
    </row>
    <row r="68" spans="1:14" s="3" customFormat="1" ht="15" customHeight="1" x14ac:dyDescent="0.15">
      <c r="A68" s="51"/>
      <c r="B68" s="52" t="s">
        <v>103</v>
      </c>
      <c r="C68" s="65">
        <f>[11]B!$C$57</f>
        <v>0</v>
      </c>
      <c r="D68" s="69"/>
      <c r="E68" s="70"/>
      <c r="F68" s="7"/>
      <c r="G68" s="7"/>
      <c r="H68" s="7"/>
      <c r="I68" s="7"/>
      <c r="J68" s="7"/>
      <c r="K68" s="7"/>
      <c r="L68" s="7"/>
      <c r="M68" s="7"/>
      <c r="N68" s="7"/>
    </row>
    <row r="69" spans="1:14" s="3" customFormat="1" ht="15" customHeight="1" x14ac:dyDescent="0.15">
      <c r="A69" s="71"/>
      <c r="B69" s="13" t="s">
        <v>104</v>
      </c>
      <c r="C69" s="41">
        <f>C10+C32+C50+C55+C62+C24+C25+C44+C53+C60+C66</f>
        <v>20681</v>
      </c>
      <c r="D69" s="41">
        <f>D10+D32+D50+D55+D62+D24</f>
        <v>20068</v>
      </c>
      <c r="E69" s="72">
        <f>E10+E32+E50+E55+E62+E24</f>
        <v>137411830</v>
      </c>
      <c r="F69" s="7"/>
      <c r="G69" s="7"/>
      <c r="H69" s="7"/>
      <c r="I69" s="7"/>
      <c r="J69" s="7"/>
      <c r="K69" s="7"/>
      <c r="L69" s="7"/>
      <c r="M69" s="7"/>
      <c r="N69" s="7"/>
    </row>
    <row r="70" spans="1:14" ht="24.95" customHeight="1" x14ac:dyDescent="0.15">
      <c r="A70" s="12" t="s">
        <v>105</v>
      </c>
    </row>
    <row r="71" spans="1:14" ht="35.1" customHeight="1" x14ac:dyDescent="0.15">
      <c r="A71" s="797" t="s">
        <v>106</v>
      </c>
      <c r="B71" s="855"/>
      <c r="C71" s="73" t="s">
        <v>7</v>
      </c>
      <c r="D71" s="73" t="s">
        <v>8</v>
      </c>
      <c r="E71" s="73" t="s">
        <v>9</v>
      </c>
    </row>
    <row r="72" spans="1:14" s="76" customFormat="1" ht="15" customHeight="1" x14ac:dyDescent="0.2">
      <c r="A72" s="849" t="s">
        <v>107</v>
      </c>
      <c r="B72" s="861"/>
      <c r="C72" s="41">
        <f>SUM(C73:C78,C82:C85)</f>
        <v>72616</v>
      </c>
      <c r="D72" s="74">
        <f>SUM(D73:D77,D78,D82:D84)</f>
        <v>71788</v>
      </c>
      <c r="E72" s="75">
        <f>SUM(E73:E77,E78,E82:E84)</f>
        <v>123208970</v>
      </c>
    </row>
    <row r="73" spans="1:14" ht="15" customHeight="1" x14ac:dyDescent="0.15">
      <c r="A73" s="77" t="s">
        <v>108</v>
      </c>
      <c r="B73" s="78" t="s">
        <v>109</v>
      </c>
      <c r="C73" s="55">
        <f>[11]B!$C$210</f>
        <v>26190</v>
      </c>
      <c r="D73" s="55">
        <f>[11]B!$E$210</f>
        <v>25749</v>
      </c>
      <c r="E73" s="79">
        <f>[11]B!$AL$210</f>
        <v>30799230</v>
      </c>
    </row>
    <row r="74" spans="1:14" ht="15" customHeight="1" x14ac:dyDescent="0.15">
      <c r="A74" s="581" t="s">
        <v>110</v>
      </c>
      <c r="B74" s="81" t="s">
        <v>111</v>
      </c>
      <c r="C74" s="57">
        <f>[11]B!$C$272</f>
        <v>33669</v>
      </c>
      <c r="D74" s="57">
        <f>SUM([11]B!E212:E215,[11]B!E216:E260,[11]B!E261:E271)</f>
        <v>33412</v>
      </c>
      <c r="E74" s="82">
        <f>[11]B!$AL$272</f>
        <v>49782310</v>
      </c>
    </row>
    <row r="75" spans="1:14" ht="15" customHeight="1" x14ac:dyDescent="0.15">
      <c r="A75" s="581" t="s">
        <v>112</v>
      </c>
      <c r="B75" s="81" t="s">
        <v>113</v>
      </c>
      <c r="C75" s="57">
        <f>[11]B!$C$311</f>
        <v>2066</v>
      </c>
      <c r="D75" s="57">
        <f>[11]B!$E$311</f>
        <v>2042</v>
      </c>
      <c r="E75" s="82">
        <f>[11]B!$AL$311</f>
        <v>8110840</v>
      </c>
    </row>
    <row r="76" spans="1:14" ht="15" customHeight="1" x14ac:dyDescent="0.15">
      <c r="A76" s="581" t="s">
        <v>114</v>
      </c>
      <c r="B76" s="81" t="s">
        <v>115</v>
      </c>
      <c r="C76" s="57">
        <f>[11]B!$C$318</f>
        <v>0</v>
      </c>
      <c r="D76" s="57">
        <f>[11]B!$E$318</f>
        <v>0</v>
      </c>
      <c r="E76" s="82">
        <f>[11]B!$AL$318</f>
        <v>0</v>
      </c>
    </row>
    <row r="77" spans="1:14" ht="15" customHeight="1" x14ac:dyDescent="0.15">
      <c r="A77" s="581" t="s">
        <v>116</v>
      </c>
      <c r="B77" s="83" t="s">
        <v>117</v>
      </c>
      <c r="C77" s="84">
        <f>[11]B!$C$374</f>
        <v>2530</v>
      </c>
      <c r="D77" s="84">
        <f>[11]B!$E$374</f>
        <v>2504</v>
      </c>
      <c r="E77" s="85">
        <f>[11]B!$AL$374</f>
        <v>13601820</v>
      </c>
    </row>
    <row r="78" spans="1:14" ht="15" customHeight="1" x14ac:dyDescent="0.15">
      <c r="A78" s="862" t="s">
        <v>118</v>
      </c>
      <c r="B78" s="87" t="s">
        <v>119</v>
      </c>
      <c r="C78" s="88">
        <f>SUM(C79:C81)</f>
        <v>5532</v>
      </c>
      <c r="D78" s="88">
        <f>SUM(D79:D81)</f>
        <v>5481</v>
      </c>
      <c r="E78" s="89">
        <f>SUM(E79:E81)</f>
        <v>17204770</v>
      </c>
    </row>
    <row r="79" spans="1:14" ht="15" customHeight="1" x14ac:dyDescent="0.15">
      <c r="A79" s="862"/>
      <c r="B79" s="90" t="s">
        <v>120</v>
      </c>
      <c r="C79" s="91">
        <f>[11]B!$C$411</f>
        <v>4535</v>
      </c>
      <c r="D79" s="91">
        <f>[11]B!$E$411</f>
        <v>4487</v>
      </c>
      <c r="E79" s="92">
        <f>[11]B!$AL$411</f>
        <v>12570780</v>
      </c>
    </row>
    <row r="80" spans="1:14" ht="15" customHeight="1" x14ac:dyDescent="0.15">
      <c r="A80" s="862"/>
      <c r="B80" s="93" t="s">
        <v>121</v>
      </c>
      <c r="C80" s="57">
        <f>[11]B!$C$432</f>
        <v>13</v>
      </c>
      <c r="D80" s="57">
        <f>SUM([11]B!E413:E429,[11]B!E430:E431)</f>
        <v>13</v>
      </c>
      <c r="E80" s="82">
        <f>[11]B!$AL$432</f>
        <v>42200</v>
      </c>
    </row>
    <row r="81" spans="1:5" ht="15" customHeight="1" x14ac:dyDescent="0.15">
      <c r="A81" s="862"/>
      <c r="B81" s="93" t="s">
        <v>122</v>
      </c>
      <c r="C81" s="57">
        <f>[11]B!$C$451</f>
        <v>984</v>
      </c>
      <c r="D81" s="57">
        <f>[11]B!$E$451</f>
        <v>981</v>
      </c>
      <c r="E81" s="82">
        <f>[11]B!$AL$451</f>
        <v>4591790</v>
      </c>
    </row>
    <row r="82" spans="1:5" ht="15" customHeight="1" x14ac:dyDescent="0.15">
      <c r="A82" s="581" t="s">
        <v>123</v>
      </c>
      <c r="B82" s="81" t="s">
        <v>124</v>
      </c>
      <c r="C82" s="57">
        <f>[11]B!$C$461</f>
        <v>0</v>
      </c>
      <c r="D82" s="57">
        <f>[11]B!$E$461</f>
        <v>0</v>
      </c>
      <c r="E82" s="82">
        <f>[11]B!$AL$461</f>
        <v>0</v>
      </c>
    </row>
    <row r="83" spans="1:5" s="96" customFormat="1" ht="15" customHeight="1" x14ac:dyDescent="0.15">
      <c r="A83" s="581" t="s">
        <v>125</v>
      </c>
      <c r="B83" s="81" t="s">
        <v>126</v>
      </c>
      <c r="C83" s="94">
        <f>[11]B!$C$512</f>
        <v>75</v>
      </c>
      <c r="D83" s="94">
        <f>SUM([11]B!E475:E498,[11]B!E499:E511)</f>
        <v>74</v>
      </c>
      <c r="E83" s="95">
        <f>[11]B!$AL$512</f>
        <v>180730</v>
      </c>
    </row>
    <row r="84" spans="1:5" ht="15" customHeight="1" x14ac:dyDescent="0.15">
      <c r="A84" s="581" t="s">
        <v>127</v>
      </c>
      <c r="B84" s="81" t="s">
        <v>128</v>
      </c>
      <c r="C84" s="57">
        <f>[11]B!$C$542</f>
        <v>2541</v>
      </c>
      <c r="D84" s="57">
        <f>[11]B!$E$542</f>
        <v>2526</v>
      </c>
      <c r="E84" s="82">
        <f>[11]B!$AL$542</f>
        <v>3529270</v>
      </c>
    </row>
    <row r="85" spans="1:5" s="99" customFormat="1" ht="15" customHeight="1" x14ac:dyDescent="0.15">
      <c r="A85" s="97" t="s">
        <v>129</v>
      </c>
      <c r="B85" s="83" t="s">
        <v>130</v>
      </c>
      <c r="C85" s="84">
        <f>[11]B!$C$2939</f>
        <v>13</v>
      </c>
      <c r="D85" s="98"/>
      <c r="E85" s="98"/>
    </row>
    <row r="86" spans="1:5" s="3" customFormat="1" ht="15" customHeight="1" x14ac:dyDescent="0.15">
      <c r="A86" s="849" t="s">
        <v>131</v>
      </c>
      <c r="B86" s="850"/>
      <c r="C86" s="88">
        <f>+C87+C88+C89+C90+C94+C95</f>
        <v>5677</v>
      </c>
      <c r="D86" s="88">
        <f>+D87+D88+D89+D90+D94</f>
        <v>5631</v>
      </c>
      <c r="E86" s="89">
        <f>+E87+E88+E89+E90+E94</f>
        <v>116074660</v>
      </c>
    </row>
    <row r="87" spans="1:5" ht="15" customHeight="1" x14ac:dyDescent="0.15">
      <c r="A87" s="100" t="s">
        <v>132</v>
      </c>
      <c r="B87" s="101" t="s">
        <v>133</v>
      </c>
      <c r="C87" s="91">
        <f>[11]B!$C$600</f>
        <v>2974</v>
      </c>
      <c r="D87" s="91">
        <f>SUM([11]B!E545:E546,[11]B!E547,[11]B!E548,[11]B!E549:E559,[11]B!E560:E566,[11]B!E567:E575,[11]B!E576,[11]B!E577:E595,[11]B!E596:E598)</f>
        <v>2931</v>
      </c>
      <c r="E87" s="92">
        <f>[11]B!$AL$600</f>
        <v>25581610</v>
      </c>
    </row>
    <row r="88" spans="1:5" ht="15" customHeight="1" x14ac:dyDescent="0.15">
      <c r="A88" s="581" t="s">
        <v>134</v>
      </c>
      <c r="B88" s="81" t="s">
        <v>135</v>
      </c>
      <c r="C88" s="57">
        <f>[11]B!$C$623</f>
        <v>2</v>
      </c>
      <c r="D88" s="57">
        <f>[11]B!$E$623</f>
        <v>2</v>
      </c>
      <c r="E88" s="82">
        <f>[11]B!$AL$623</f>
        <v>52640</v>
      </c>
    </row>
    <row r="89" spans="1:5" ht="15" customHeight="1" x14ac:dyDescent="0.15">
      <c r="A89" s="581" t="s">
        <v>136</v>
      </c>
      <c r="B89" s="81" t="s">
        <v>137</v>
      </c>
      <c r="C89" s="57">
        <f>[11]B!$C$650</f>
        <v>1291</v>
      </c>
      <c r="D89" s="57">
        <f>[11]B!$E$650</f>
        <v>1288</v>
      </c>
      <c r="E89" s="82">
        <f>[11]B!$AL$650</f>
        <v>69090690</v>
      </c>
    </row>
    <row r="90" spans="1:5" ht="15" customHeight="1" x14ac:dyDescent="0.15">
      <c r="A90" s="862" t="s">
        <v>112</v>
      </c>
      <c r="B90" s="81" t="s">
        <v>138</v>
      </c>
      <c r="C90" s="57">
        <f>SUM(C91:C93)</f>
        <v>1410</v>
      </c>
      <c r="D90" s="57">
        <f>SUM(D91:D93)</f>
        <v>1410</v>
      </c>
      <c r="E90" s="82">
        <f>SUM(E91:E93)</f>
        <v>21349720</v>
      </c>
    </row>
    <row r="91" spans="1:5" ht="15" customHeight="1" x14ac:dyDescent="0.15">
      <c r="A91" s="862"/>
      <c r="B91" s="93" t="s">
        <v>139</v>
      </c>
      <c r="C91" s="57">
        <f>[11]B!$C$672-[11]B!C652-[11]B!C653</f>
        <v>900</v>
      </c>
      <c r="D91" s="57">
        <f>[11]B!$E$672-[11]B!E652-[11]B!E653</f>
        <v>900</v>
      </c>
      <c r="E91" s="82">
        <f>[11]B!$AL$672-[11]B!$AL$652-[11]B!$AL$653</f>
        <v>16259920</v>
      </c>
    </row>
    <row r="92" spans="1:5" ht="15" customHeight="1" x14ac:dyDescent="0.15">
      <c r="A92" s="862"/>
      <c r="B92" s="93" t="s">
        <v>140</v>
      </c>
      <c r="C92" s="57">
        <f>[11]B!$C$652</f>
        <v>369</v>
      </c>
      <c r="D92" s="57">
        <f>[11]B!$E$652</f>
        <v>369</v>
      </c>
      <c r="E92" s="82">
        <f>[11]B!$AL$652</f>
        <v>2121750</v>
      </c>
    </row>
    <row r="93" spans="1:5" ht="15" customHeight="1" x14ac:dyDescent="0.15">
      <c r="A93" s="862"/>
      <c r="B93" s="93" t="s">
        <v>141</v>
      </c>
      <c r="C93" s="57">
        <f>[11]B!$C$653</f>
        <v>141</v>
      </c>
      <c r="D93" s="57">
        <f>[11]B!$E$653</f>
        <v>141</v>
      </c>
      <c r="E93" s="82">
        <f>[11]B!$AL$653</f>
        <v>2968050</v>
      </c>
    </row>
    <row r="94" spans="1:5" ht="15" customHeight="1" x14ac:dyDescent="0.15">
      <c r="A94" s="581" t="s">
        <v>114</v>
      </c>
      <c r="B94" s="81" t="s">
        <v>142</v>
      </c>
      <c r="C94" s="57">
        <f>[11]B!$C$704</f>
        <v>0</v>
      </c>
      <c r="D94" s="57">
        <f>[11]B!$E$704</f>
        <v>0</v>
      </c>
      <c r="E94" s="82">
        <f>[11]B!$AL$704</f>
        <v>0</v>
      </c>
    </row>
    <row r="95" spans="1:5" s="99" customFormat="1" ht="15" customHeight="1" x14ac:dyDescent="0.15">
      <c r="A95" s="581"/>
      <c r="B95" s="81" t="s">
        <v>143</v>
      </c>
      <c r="C95" s="57">
        <f>[11]B!$C$763</f>
        <v>0</v>
      </c>
      <c r="D95" s="98"/>
      <c r="E95" s="98"/>
    </row>
    <row r="96" spans="1:5" s="3" customFormat="1" ht="15" customHeight="1" x14ac:dyDescent="0.15">
      <c r="A96" s="102"/>
      <c r="B96" s="102" t="s">
        <v>144</v>
      </c>
      <c r="C96" s="103">
        <f>[11]B!$C$958</f>
        <v>0</v>
      </c>
      <c r="D96" s="104">
        <f>[11]B!$E$958</f>
        <v>0</v>
      </c>
      <c r="E96" s="105">
        <f>[11]B!$AL$958</f>
        <v>0</v>
      </c>
    </row>
    <row r="97" spans="1:8" s="106" customFormat="1" ht="24.95" customHeight="1" x14ac:dyDescent="0.15">
      <c r="A97" s="866" t="s">
        <v>145</v>
      </c>
      <c r="B97" s="866"/>
      <c r="C97" s="866"/>
      <c r="D97" s="866"/>
      <c r="E97" s="866"/>
    </row>
    <row r="98" spans="1:8" s="106" customFormat="1" ht="35.1" customHeight="1" x14ac:dyDescent="0.15">
      <c r="A98" s="13" t="s">
        <v>146</v>
      </c>
      <c r="B98" s="584" t="s">
        <v>6</v>
      </c>
      <c r="C98" s="73" t="s">
        <v>7</v>
      </c>
      <c r="D98" s="73" t="s">
        <v>8</v>
      </c>
      <c r="E98" s="73" t="s">
        <v>9</v>
      </c>
    </row>
    <row r="99" spans="1:8" s="106" customFormat="1" ht="15" customHeight="1" x14ac:dyDescent="0.15">
      <c r="A99" s="20" t="s">
        <v>147</v>
      </c>
      <c r="B99" s="78" t="s">
        <v>148</v>
      </c>
      <c r="C99" s="55">
        <f>[11]B!C770+[11]B!C777+[11]B!C781+[11]B!C788+[11]B!C797+[11]B!C801+[11]B!C805+[11]B!C809+[11]B!C820+[11]B!C828+[11]B!C833+[11]B!C851+[11]B!C869+[11]B!C817</f>
        <v>0</v>
      </c>
      <c r="D99" s="55">
        <f>[11]B!E770+[11]B!E777+[11]B!E781+[11]B!E788+[11]B!E797+[11]B!E801+[11]B!E805+[11]B!E809+[11]B!E820+[11]B!E828+[11]B!E833+[11]B!E851+[11]B!E869+[11]B!E817</f>
        <v>0</v>
      </c>
      <c r="E99" s="82">
        <f>[11]B!AL770+[11]B!AL777+[11]B!AL781+[11]B!AL788+[11]B!AL797+[11]B!AL801+[11]B!AL805+[11]B!AL809+[11]B!AL820+[11]B!AL828+[11]B!AL833+[11]B!AL851+[11]B!AL869+[11]B!AL817</f>
        <v>0</v>
      </c>
    </row>
    <row r="100" spans="1:8" s="106" customFormat="1" ht="15" customHeight="1" x14ac:dyDescent="0.15">
      <c r="A100" s="25">
        <v>2001</v>
      </c>
      <c r="B100" s="81" t="s">
        <v>149</v>
      </c>
      <c r="C100" s="57">
        <f>[11]B!C2223+[11]B!C2266+[11]B!C2267</f>
        <v>1430</v>
      </c>
      <c r="D100" s="57">
        <f>[11]B!E2214+[11]B!E2266+[11]B!E2267</f>
        <v>1298</v>
      </c>
      <c r="E100" s="82">
        <f>[11]B!AL2214+[11]B!AL2266+[11]B!AL2267</f>
        <v>13566110</v>
      </c>
    </row>
    <row r="101" spans="1:8" s="106" customFormat="1" ht="15" customHeight="1" x14ac:dyDescent="0.15">
      <c r="A101" s="38" t="s">
        <v>150</v>
      </c>
      <c r="B101" s="108" t="s">
        <v>151</v>
      </c>
      <c r="C101" s="65">
        <f>[11]B!C2529</f>
        <v>4</v>
      </c>
      <c r="D101" s="65">
        <f>[11]B!E2529</f>
        <v>4</v>
      </c>
      <c r="E101" s="85">
        <f>[11]B!AL2529</f>
        <v>353820</v>
      </c>
    </row>
    <row r="102" spans="1:8" s="106" customFormat="1" ht="15" customHeight="1" x14ac:dyDescent="0.15">
      <c r="A102" s="71"/>
      <c r="B102" s="109" t="s">
        <v>152</v>
      </c>
      <c r="C102" s="110">
        <f>SUM(C99:C101)</f>
        <v>1434</v>
      </c>
      <c r="D102" s="110">
        <f>SUM(D99:D101)</f>
        <v>1302</v>
      </c>
      <c r="E102" s="111">
        <f>SUM(E99:E101)</f>
        <v>13919930</v>
      </c>
    </row>
    <row r="103" spans="1:8" s="115" customFormat="1" ht="24.95" customHeight="1" x14ac:dyDescent="0.15">
      <c r="A103" s="112" t="s">
        <v>153</v>
      </c>
      <c r="B103" s="113"/>
      <c r="C103" s="112"/>
      <c r="D103" s="112"/>
      <c r="E103" s="112"/>
      <c r="F103" s="114"/>
      <c r="G103" s="114"/>
    </row>
    <row r="104" spans="1:8" s="106" customFormat="1" ht="33.75" customHeight="1" x14ac:dyDescent="0.15">
      <c r="A104" s="582" t="s">
        <v>5</v>
      </c>
      <c r="B104" s="582" t="s">
        <v>6</v>
      </c>
      <c r="C104" s="73" t="s">
        <v>7</v>
      </c>
      <c r="D104" s="73" t="s">
        <v>8</v>
      </c>
      <c r="E104" s="73" t="s">
        <v>154</v>
      </c>
      <c r="F104" s="73" t="s">
        <v>155</v>
      </c>
      <c r="G104" s="73" t="s">
        <v>156</v>
      </c>
      <c r="H104" s="73" t="s">
        <v>9</v>
      </c>
    </row>
    <row r="105" spans="1:8" s="106" customFormat="1" ht="15" customHeight="1" x14ac:dyDescent="0.15">
      <c r="A105" s="20" t="s">
        <v>157</v>
      </c>
      <c r="B105" s="78" t="s">
        <v>158</v>
      </c>
      <c r="C105" s="55">
        <f>[11]B!$C$1125</f>
        <v>2</v>
      </c>
      <c r="D105" s="55">
        <f>[11]B!$I$1125</f>
        <v>1</v>
      </c>
      <c r="E105" s="55">
        <f>[11]B!$I$1125</f>
        <v>1</v>
      </c>
      <c r="F105" s="55">
        <f>[11]B!$L$1125</f>
        <v>0</v>
      </c>
      <c r="G105" s="117"/>
      <c r="H105" s="79">
        <f>[11]B!$AL$1125</f>
        <v>168820</v>
      </c>
    </row>
    <row r="106" spans="1:8" s="106" customFormat="1" ht="15" customHeight="1" x14ac:dyDescent="0.15">
      <c r="A106" s="25" t="s">
        <v>159</v>
      </c>
      <c r="B106" s="81" t="s">
        <v>160</v>
      </c>
      <c r="C106" s="57">
        <f>[11]B!C1262</f>
        <v>113</v>
      </c>
      <c r="D106" s="57">
        <f>[11]B!I1262</f>
        <v>105</v>
      </c>
      <c r="E106" s="57">
        <f>[11]B!I1262</f>
        <v>105</v>
      </c>
      <c r="F106" s="57">
        <f>[11]B!L1262</f>
        <v>2</v>
      </c>
      <c r="G106" s="118"/>
      <c r="H106" s="82">
        <f>[11]B!$AL$1262</f>
        <v>50722245</v>
      </c>
    </row>
    <row r="107" spans="1:8" s="106" customFormat="1" ht="15" customHeight="1" x14ac:dyDescent="0.15">
      <c r="A107" s="25" t="s">
        <v>161</v>
      </c>
      <c r="B107" s="81" t="s">
        <v>162</v>
      </c>
      <c r="C107" s="57">
        <f>[11]B!C1404</f>
        <v>76</v>
      </c>
      <c r="D107" s="57">
        <f>[11]B!I1401</f>
        <v>47</v>
      </c>
      <c r="E107" s="57">
        <f>[11]B!I1401</f>
        <v>47</v>
      </c>
      <c r="F107" s="57">
        <f>[11]B!L1401</f>
        <v>13</v>
      </c>
      <c r="G107" s="118"/>
      <c r="H107" s="82">
        <f>[11]B!$AL$1401</f>
        <v>6307745</v>
      </c>
    </row>
    <row r="108" spans="1:8" s="106" customFormat="1" ht="15" customHeight="1" x14ac:dyDescent="0.15">
      <c r="A108" s="25" t="s">
        <v>163</v>
      </c>
      <c r="B108" s="81" t="s">
        <v>164</v>
      </c>
      <c r="C108" s="57">
        <f>[11]B!C1468</f>
        <v>14</v>
      </c>
      <c r="D108" s="57">
        <f>[11]B!I1468</f>
        <v>10</v>
      </c>
      <c r="E108" s="57">
        <f>[11]B!I1468</f>
        <v>10</v>
      </c>
      <c r="F108" s="57">
        <f>[11]B!L1468</f>
        <v>0</v>
      </c>
      <c r="G108" s="118"/>
      <c r="H108" s="82">
        <f>[11]B!AL1468</f>
        <v>1505740</v>
      </c>
    </row>
    <row r="109" spans="1:8" s="106" customFormat="1" ht="15" customHeight="1" x14ac:dyDescent="0.15">
      <c r="A109" s="25" t="s">
        <v>165</v>
      </c>
      <c r="B109" s="81" t="s">
        <v>166</v>
      </c>
      <c r="C109" s="57">
        <f>[11]B!$C$1537</f>
        <v>38</v>
      </c>
      <c r="D109" s="57">
        <f>[11]B!$I$1537</f>
        <v>34</v>
      </c>
      <c r="E109" s="57">
        <f>[11]B!$I$1537</f>
        <v>34</v>
      </c>
      <c r="F109" s="57">
        <f>[11]B!$L$1537</f>
        <v>4</v>
      </c>
      <c r="G109" s="118"/>
      <c r="H109" s="82">
        <f>[11]B!$AL$1537</f>
        <v>1686265</v>
      </c>
    </row>
    <row r="110" spans="1:8" s="106" customFormat="1" ht="15" customHeight="1" x14ac:dyDescent="0.15">
      <c r="A110" s="25" t="s">
        <v>167</v>
      </c>
      <c r="B110" s="81" t="s">
        <v>168</v>
      </c>
      <c r="C110" s="57">
        <f>[11]B!$C$1582</f>
        <v>64</v>
      </c>
      <c r="D110" s="57">
        <f>[11]B!$I$1582</f>
        <v>47</v>
      </c>
      <c r="E110" s="57">
        <f>[11]B!$I$1582</f>
        <v>47</v>
      </c>
      <c r="F110" s="57">
        <f>[11]B!$L$1582</f>
        <v>2</v>
      </c>
      <c r="G110" s="118"/>
      <c r="H110" s="82">
        <f>[11]B!$AL$1582</f>
        <v>2474440</v>
      </c>
    </row>
    <row r="111" spans="1:8" s="106" customFormat="1" ht="15" customHeight="1" x14ac:dyDescent="0.15">
      <c r="A111" s="25" t="s">
        <v>169</v>
      </c>
      <c r="B111" s="81" t="s">
        <v>170</v>
      </c>
      <c r="C111" s="57">
        <f>[11]B!$C$1800</f>
        <v>6</v>
      </c>
      <c r="D111" s="57">
        <f>[11]B!$I$1787</f>
        <v>2</v>
      </c>
      <c r="E111" s="57">
        <f>[11]B!$I$1787</f>
        <v>2</v>
      </c>
      <c r="F111" s="57">
        <f>[11]B!$L$1787</f>
        <v>1</v>
      </c>
      <c r="G111" s="118"/>
      <c r="H111" s="82">
        <f>[11]B!$AL$1787</f>
        <v>979405</v>
      </c>
    </row>
    <row r="112" spans="1:8" s="106" customFormat="1" ht="15" customHeight="1" x14ac:dyDescent="0.15">
      <c r="A112" s="25" t="s">
        <v>171</v>
      </c>
      <c r="B112" s="81" t="s">
        <v>172</v>
      </c>
      <c r="C112" s="57">
        <f>[11]B!$C$1870</f>
        <v>3</v>
      </c>
      <c r="D112" s="57">
        <f>[11]B!$I$1866</f>
        <v>2</v>
      </c>
      <c r="E112" s="57">
        <f>[11]B!$I$1866</f>
        <v>2</v>
      </c>
      <c r="F112" s="57">
        <f>[11]B!$L$1866</f>
        <v>0</v>
      </c>
      <c r="G112" s="118"/>
      <c r="H112" s="82">
        <f>[11]B!$AL$1866</f>
        <v>118900</v>
      </c>
    </row>
    <row r="113" spans="1:12" s="106" customFormat="1" ht="15" customHeight="1" x14ac:dyDescent="0.15">
      <c r="A113" s="25" t="s">
        <v>173</v>
      </c>
      <c r="B113" s="81" t="s">
        <v>174</v>
      </c>
      <c r="C113" s="57">
        <f>[11]B!$C$2032</f>
        <v>228</v>
      </c>
      <c r="D113" s="57">
        <f>[11]B!$I$2025</f>
        <v>159</v>
      </c>
      <c r="E113" s="57">
        <f>[11]B!$I$2025</f>
        <v>159</v>
      </c>
      <c r="F113" s="57">
        <f>[11]B!$L$2025</f>
        <v>11</v>
      </c>
      <c r="G113" s="118"/>
      <c r="H113" s="82">
        <f>[11]B!$AL$2025</f>
        <v>46863240</v>
      </c>
    </row>
    <row r="114" spans="1:12" s="106" customFormat="1" ht="15" customHeight="1" x14ac:dyDescent="0.15">
      <c r="A114" s="25" t="s">
        <v>175</v>
      </c>
      <c r="B114" s="81" t="s">
        <v>176</v>
      </c>
      <c r="C114" s="57">
        <f>[11]B!C2071</f>
        <v>6</v>
      </c>
      <c r="D114" s="57">
        <f>[11]B!I2071</f>
        <v>3</v>
      </c>
      <c r="E114" s="57">
        <f>[11]B!I2071</f>
        <v>3</v>
      </c>
      <c r="F114" s="57">
        <f>[11]B!L2071</f>
        <v>0</v>
      </c>
      <c r="G114" s="118"/>
      <c r="H114" s="82">
        <f>[11]B!AL2071</f>
        <v>356580</v>
      </c>
    </row>
    <row r="115" spans="1:12" s="106" customFormat="1" ht="15" customHeight="1" x14ac:dyDescent="0.15">
      <c r="A115" s="25" t="s">
        <v>177</v>
      </c>
      <c r="B115" s="81" t="s">
        <v>178</v>
      </c>
      <c r="C115" s="57">
        <f>[11]B!$C$2194</f>
        <v>69</v>
      </c>
      <c r="D115" s="57">
        <f>[11]B!I2194</f>
        <v>53</v>
      </c>
      <c r="E115" s="57">
        <f>[11]B!I2194</f>
        <v>53</v>
      </c>
      <c r="F115" s="57">
        <f>[11]B!L2194</f>
        <v>1</v>
      </c>
      <c r="G115" s="118"/>
      <c r="H115" s="82">
        <f>[11]B!AL2194</f>
        <v>11404220</v>
      </c>
    </row>
    <row r="116" spans="1:12" s="106" customFormat="1" ht="15" customHeight="1" x14ac:dyDescent="0.15">
      <c r="A116" s="25" t="s">
        <v>179</v>
      </c>
      <c r="B116" s="81" t="s">
        <v>180</v>
      </c>
      <c r="C116" s="57">
        <f>[11]B!$C$2229</f>
        <v>9</v>
      </c>
      <c r="D116" s="57">
        <f>[11]B!I2229</f>
        <v>8</v>
      </c>
      <c r="E116" s="57">
        <f>[11]B!I2229</f>
        <v>8</v>
      </c>
      <c r="F116" s="57">
        <f>[11]B!L2229</f>
        <v>1</v>
      </c>
      <c r="G116" s="118"/>
      <c r="H116" s="82">
        <f>[11]B!$AL$2229</f>
        <v>2382940</v>
      </c>
    </row>
    <row r="117" spans="1:12" s="106" customFormat="1" ht="15" customHeight="1" x14ac:dyDescent="0.15">
      <c r="A117" s="25" t="s">
        <v>181</v>
      </c>
      <c r="B117" s="81" t="s">
        <v>182</v>
      </c>
      <c r="C117" s="57">
        <f>[11]B!$C$2264</f>
        <v>72</v>
      </c>
      <c r="D117" s="57">
        <f>[11]B!$I$2264</f>
        <v>27</v>
      </c>
      <c r="E117" s="57">
        <f>[11]B!$I$2264</f>
        <v>27</v>
      </c>
      <c r="F117" s="57">
        <f>[11]B!$L$2264</f>
        <v>12</v>
      </c>
      <c r="G117" s="118"/>
      <c r="H117" s="82">
        <f>[11]B!$AL$2264</f>
        <v>6696490</v>
      </c>
    </row>
    <row r="118" spans="1:12" s="119" customFormat="1" ht="15" customHeight="1" x14ac:dyDescent="0.15">
      <c r="A118" s="25" t="s">
        <v>183</v>
      </c>
      <c r="B118" s="81" t="s">
        <v>184</v>
      </c>
      <c r="C118" s="57">
        <f>SUM(C119:C121)</f>
        <v>96</v>
      </c>
      <c r="D118" s="57">
        <f>SUM(D119:D121)</f>
        <v>30</v>
      </c>
      <c r="E118" s="57">
        <f>SUM(E119:E121)</f>
        <v>30</v>
      </c>
      <c r="F118" s="57">
        <f>SUM(F119:F121)</f>
        <v>0</v>
      </c>
      <c r="G118" s="118"/>
      <c r="H118" s="82">
        <f>SUM(H119:H121)</f>
        <v>4370700</v>
      </c>
    </row>
    <row r="119" spans="1:12" s="119" customFormat="1" ht="15" customHeight="1" x14ac:dyDescent="0.15">
      <c r="A119" s="25"/>
      <c r="B119" s="120" t="s">
        <v>185</v>
      </c>
      <c r="C119" s="49"/>
      <c r="D119" s="49"/>
      <c r="E119" s="49"/>
      <c r="F119" s="49"/>
      <c r="G119" s="118"/>
      <c r="H119" s="121"/>
    </row>
    <row r="120" spans="1:12" s="119" customFormat="1" ht="15" customHeight="1" x14ac:dyDescent="0.15">
      <c r="A120" s="25"/>
      <c r="B120" s="120" t="s">
        <v>186</v>
      </c>
      <c r="C120" s="49"/>
      <c r="D120" s="49"/>
      <c r="E120" s="49"/>
      <c r="F120" s="49"/>
      <c r="G120" s="118"/>
      <c r="H120" s="121"/>
    </row>
    <row r="121" spans="1:12" s="119" customFormat="1" ht="15" customHeight="1" x14ac:dyDescent="0.15">
      <c r="A121" s="25"/>
      <c r="B121" s="120" t="s">
        <v>187</v>
      </c>
      <c r="C121" s="57">
        <f>[11]B!C2272</f>
        <v>96</v>
      </c>
      <c r="D121" s="57">
        <f>[11]B!I2272</f>
        <v>30</v>
      </c>
      <c r="E121" s="57">
        <f>[11]B!I2272</f>
        <v>30</v>
      </c>
      <c r="F121" s="57">
        <f>[11]B!L2272</f>
        <v>0</v>
      </c>
      <c r="G121" s="118"/>
      <c r="H121" s="82">
        <f>[11]B!AL2272</f>
        <v>4370700</v>
      </c>
    </row>
    <row r="122" spans="1:12" s="106" customFormat="1" ht="15" customHeight="1" x14ac:dyDescent="0.15">
      <c r="A122" s="25" t="s">
        <v>188</v>
      </c>
      <c r="B122" s="81" t="s">
        <v>189</v>
      </c>
      <c r="C122" s="57">
        <f>[11]B!$C$2505</f>
        <v>78</v>
      </c>
      <c r="D122" s="57">
        <f>[11]B!$I$2505</f>
        <v>61</v>
      </c>
      <c r="E122" s="57">
        <f>[11]B!$I$2505</f>
        <v>61</v>
      </c>
      <c r="F122" s="57">
        <f>[11]B!$L$2505</f>
        <v>8</v>
      </c>
      <c r="G122" s="118"/>
      <c r="H122" s="82">
        <f>[11]B!$AL$2505</f>
        <v>16319580</v>
      </c>
    </row>
    <row r="123" spans="1:12" s="106" customFormat="1" ht="15" customHeight="1" x14ac:dyDescent="0.15">
      <c r="A123" s="38">
        <v>2106</v>
      </c>
      <c r="B123" s="108" t="s">
        <v>190</v>
      </c>
      <c r="C123" s="65">
        <f>[11]B!$C2517</f>
        <v>24</v>
      </c>
      <c r="D123" s="65">
        <f>[11]B!$I2517</f>
        <v>23</v>
      </c>
      <c r="E123" s="65">
        <f>[11]B!$I2517</f>
        <v>23</v>
      </c>
      <c r="F123" s="65">
        <f>[11]B!$L2517</f>
        <v>1</v>
      </c>
      <c r="G123" s="65">
        <f>[11]B!C2517</f>
        <v>24</v>
      </c>
      <c r="H123" s="65">
        <f>+([11]B!$AL2517)*0.75</f>
        <v>1287127.5</v>
      </c>
    </row>
    <row r="124" spans="1:12" s="106" customFormat="1" ht="15" customHeight="1" x14ac:dyDescent="0.15">
      <c r="A124" s="122"/>
      <c r="B124" s="109" t="s">
        <v>191</v>
      </c>
      <c r="C124" s="88">
        <f>SUM(C105:C118)+C122+C123</f>
        <v>898</v>
      </c>
      <c r="D124" s="88">
        <f>SUM(D105:D118)+D122+D123</f>
        <v>612</v>
      </c>
      <c r="E124" s="88">
        <f>SUM(E105:E118)+E122+E123</f>
        <v>612</v>
      </c>
      <c r="F124" s="88">
        <f>SUM(F105:F118)+F122+F123</f>
        <v>56</v>
      </c>
      <c r="G124" s="65">
        <f>[11]B!C2517</f>
        <v>24</v>
      </c>
      <c r="H124" s="89">
        <f>SUM(H105:H118)+H122+H123</f>
        <v>153644437.5</v>
      </c>
    </row>
    <row r="125" spans="1:12" s="12" customFormat="1" ht="24.95" customHeight="1" x14ac:dyDescent="0.15">
      <c r="A125" s="868" t="s">
        <v>192</v>
      </c>
      <c r="B125" s="866"/>
      <c r="C125" s="123"/>
      <c r="D125" s="123"/>
      <c r="E125" s="124"/>
      <c r="F125" s="11"/>
      <c r="G125" s="11"/>
      <c r="H125" s="11"/>
      <c r="I125" s="11"/>
      <c r="J125" s="11"/>
      <c r="K125" s="11"/>
      <c r="L125" s="11"/>
    </row>
    <row r="126" spans="1:12" s="3" customFormat="1" ht="35.1" customHeight="1" x14ac:dyDescent="0.15">
      <c r="A126" s="13" t="s">
        <v>5</v>
      </c>
      <c r="B126" s="13" t="s">
        <v>6</v>
      </c>
      <c r="C126" s="73" t="s">
        <v>7</v>
      </c>
      <c r="D126" s="73" t="s">
        <v>8</v>
      </c>
      <c r="E126" s="73" t="s">
        <v>9</v>
      </c>
      <c r="F126" s="7"/>
      <c r="G126" s="7"/>
      <c r="H126" s="7"/>
      <c r="I126" s="7"/>
      <c r="J126" s="7"/>
      <c r="K126" s="7"/>
      <c r="L126" s="7"/>
    </row>
    <row r="127" spans="1:12" s="3" customFormat="1" ht="20.100000000000001" customHeight="1" x14ac:dyDescent="0.15">
      <c r="A127" s="13"/>
      <c r="B127" s="125" t="s">
        <v>193</v>
      </c>
      <c r="C127" s="41"/>
      <c r="D127" s="41"/>
      <c r="E127" s="75"/>
      <c r="F127" s="7"/>
      <c r="G127" s="7"/>
      <c r="H127" s="7"/>
      <c r="I127" s="7"/>
      <c r="J127" s="7"/>
      <c r="K127" s="7"/>
      <c r="L127" s="7"/>
    </row>
    <row r="128" spans="1:12" s="3" customFormat="1" ht="24" customHeight="1" x14ac:dyDescent="0.15">
      <c r="A128" s="20" t="s">
        <v>194</v>
      </c>
      <c r="B128" s="78" t="s">
        <v>195</v>
      </c>
      <c r="C128" s="126">
        <f>[11]B!$C$115</f>
        <v>4815</v>
      </c>
      <c r="D128" s="126">
        <f>[11]B!$E$115</f>
        <v>4403</v>
      </c>
      <c r="E128" s="127">
        <f>[11]B!$AL$115</f>
        <v>164275930</v>
      </c>
      <c r="F128" s="7"/>
      <c r="G128" s="7"/>
      <c r="H128" s="7"/>
      <c r="I128" s="7"/>
      <c r="J128" s="7"/>
      <c r="K128" s="7"/>
      <c r="L128" s="7"/>
    </row>
    <row r="129" spans="1:12" s="3" customFormat="1" ht="24" customHeight="1" x14ac:dyDescent="0.15">
      <c r="A129" s="25" t="s">
        <v>196</v>
      </c>
      <c r="B129" s="81" t="s">
        <v>197</v>
      </c>
      <c r="C129" s="128">
        <f>[11]B!$C$116</f>
        <v>0</v>
      </c>
      <c r="D129" s="128">
        <f>[11]B!$E$116</f>
        <v>0</v>
      </c>
      <c r="E129" s="129">
        <f>[11]B!$AL$116</f>
        <v>0</v>
      </c>
      <c r="F129" s="7"/>
      <c r="G129" s="7"/>
      <c r="H129" s="7"/>
      <c r="I129" s="7"/>
      <c r="J129" s="7"/>
      <c r="K129" s="7"/>
      <c r="L129" s="7"/>
    </row>
    <row r="130" spans="1:12" s="3" customFormat="1" ht="24" customHeight="1" x14ac:dyDescent="0.15">
      <c r="A130" s="25" t="s">
        <v>198</v>
      </c>
      <c r="B130" s="81" t="s">
        <v>199</v>
      </c>
      <c r="C130" s="128">
        <f>[11]B!$C$117</f>
        <v>0</v>
      </c>
      <c r="D130" s="128">
        <f>[11]B!$E$117</f>
        <v>0</v>
      </c>
      <c r="E130" s="129">
        <f>[11]B!$AL$117</f>
        <v>0</v>
      </c>
      <c r="F130" s="7"/>
      <c r="G130" s="7"/>
      <c r="H130" s="7"/>
      <c r="I130" s="7"/>
      <c r="J130" s="7"/>
      <c r="K130" s="7"/>
      <c r="L130" s="7"/>
    </row>
    <row r="131" spans="1:12" s="3" customFormat="1" ht="15" customHeight="1" x14ac:dyDescent="0.15">
      <c r="A131" s="25" t="s">
        <v>200</v>
      </c>
      <c r="B131" s="81" t="s">
        <v>201</v>
      </c>
      <c r="C131" s="128">
        <f>[11]B!$C$118</f>
        <v>240</v>
      </c>
      <c r="D131" s="128">
        <f>[11]B!$E$118</f>
        <v>234</v>
      </c>
      <c r="E131" s="129">
        <f>[11]B!$AL$118</f>
        <v>36295740</v>
      </c>
      <c r="F131" s="7"/>
      <c r="G131" s="7"/>
      <c r="H131" s="7"/>
      <c r="I131" s="7"/>
      <c r="J131" s="7"/>
      <c r="K131" s="7"/>
      <c r="L131" s="7"/>
    </row>
    <row r="132" spans="1:12" s="3" customFormat="1" ht="15" customHeight="1" x14ac:dyDescent="0.15">
      <c r="A132" s="25" t="s">
        <v>202</v>
      </c>
      <c r="B132" s="81" t="s">
        <v>203</v>
      </c>
      <c r="C132" s="128">
        <f>[11]B!$C$119</f>
        <v>0</v>
      </c>
      <c r="D132" s="128">
        <f>[11]B!$E$119</f>
        <v>0</v>
      </c>
      <c r="E132" s="129">
        <f>[11]B!$AL$119</f>
        <v>0</v>
      </c>
      <c r="F132" s="7"/>
      <c r="G132" s="7"/>
      <c r="H132" s="7"/>
      <c r="I132" s="7"/>
      <c r="J132" s="7"/>
      <c r="K132" s="7"/>
      <c r="L132" s="7"/>
    </row>
    <row r="133" spans="1:12" s="3" customFormat="1" ht="15" customHeight="1" x14ac:dyDescent="0.15">
      <c r="A133" s="25" t="s">
        <v>204</v>
      </c>
      <c r="B133" s="81" t="s">
        <v>205</v>
      </c>
      <c r="C133" s="128">
        <f>[11]B!$C$120</f>
        <v>0</v>
      </c>
      <c r="D133" s="128">
        <f>[11]B!$E$120</f>
        <v>0</v>
      </c>
      <c r="E133" s="129">
        <f>[11]B!$AL$120</f>
        <v>0</v>
      </c>
      <c r="F133" s="7"/>
      <c r="G133" s="7"/>
      <c r="H133" s="7"/>
      <c r="I133" s="7"/>
      <c r="J133" s="7"/>
      <c r="K133" s="7"/>
      <c r="L133" s="7"/>
    </row>
    <row r="134" spans="1:12" s="3" customFormat="1" ht="15" customHeight="1" x14ac:dyDescent="0.15">
      <c r="A134" s="25" t="s">
        <v>206</v>
      </c>
      <c r="B134" s="81" t="s">
        <v>207</v>
      </c>
      <c r="C134" s="128">
        <f>[11]B!$C$121</f>
        <v>177</v>
      </c>
      <c r="D134" s="128">
        <f>[11]B!$E$121</f>
        <v>171</v>
      </c>
      <c r="E134" s="129">
        <f>[11]B!$AL$121</f>
        <v>12811320</v>
      </c>
      <c r="F134" s="7"/>
      <c r="G134" s="7"/>
      <c r="H134" s="7"/>
      <c r="I134" s="7"/>
      <c r="J134" s="7"/>
      <c r="K134" s="7"/>
      <c r="L134" s="7"/>
    </row>
    <row r="135" spans="1:12" s="3" customFormat="1" ht="15" customHeight="1" x14ac:dyDescent="0.15">
      <c r="A135" s="25" t="s">
        <v>208</v>
      </c>
      <c r="B135" s="81" t="s">
        <v>209</v>
      </c>
      <c r="C135" s="128">
        <f>[11]B!$C$122</f>
        <v>49</v>
      </c>
      <c r="D135" s="128">
        <f>[11]B!$E$122</f>
        <v>49</v>
      </c>
      <c r="E135" s="129">
        <f>[11]B!$AL$122</f>
        <v>3671080</v>
      </c>
      <c r="F135" s="7"/>
      <c r="G135" s="7"/>
      <c r="H135" s="7"/>
      <c r="I135" s="7"/>
      <c r="J135" s="7"/>
      <c r="K135" s="7"/>
      <c r="L135" s="7"/>
    </row>
    <row r="136" spans="1:12" s="3" customFormat="1" ht="15" customHeight="1" x14ac:dyDescent="0.15">
      <c r="A136" s="25" t="s">
        <v>210</v>
      </c>
      <c r="B136" s="81" t="s">
        <v>211</v>
      </c>
      <c r="C136" s="128">
        <f>[11]B!$C$123</f>
        <v>0</v>
      </c>
      <c r="D136" s="128">
        <f>[11]B!$E$123</f>
        <v>0</v>
      </c>
      <c r="E136" s="129">
        <f>[11]B!$AL$123</f>
        <v>0</v>
      </c>
      <c r="F136" s="7"/>
      <c r="G136" s="7"/>
      <c r="H136" s="7"/>
      <c r="I136" s="7"/>
      <c r="J136" s="7"/>
      <c r="K136" s="7"/>
      <c r="L136" s="7"/>
    </row>
    <row r="137" spans="1:12" s="3" customFormat="1" ht="15" customHeight="1" x14ac:dyDescent="0.15">
      <c r="A137" s="25" t="s">
        <v>212</v>
      </c>
      <c r="B137" s="81" t="s">
        <v>213</v>
      </c>
      <c r="C137" s="128">
        <f>[11]B!$C$124</f>
        <v>181</v>
      </c>
      <c r="D137" s="128">
        <f>[11]B!$E$124</f>
        <v>180</v>
      </c>
      <c r="E137" s="129">
        <f>[11]B!$AL$124</f>
        <v>12097800</v>
      </c>
      <c r="F137" s="7"/>
      <c r="G137" s="7"/>
      <c r="H137" s="7"/>
      <c r="I137" s="7"/>
      <c r="J137" s="7"/>
      <c r="K137" s="7"/>
      <c r="L137" s="7"/>
    </row>
    <row r="138" spans="1:12" s="3" customFormat="1" ht="15" customHeight="1" x14ac:dyDescent="0.15">
      <c r="A138" s="25" t="s">
        <v>214</v>
      </c>
      <c r="B138" s="81" t="s">
        <v>215</v>
      </c>
      <c r="C138" s="128">
        <f>[11]B!$C$125</f>
        <v>0</v>
      </c>
      <c r="D138" s="128">
        <f>[11]B!$E$125</f>
        <v>0</v>
      </c>
      <c r="E138" s="129">
        <f>[11]B!$AL$125</f>
        <v>0</v>
      </c>
      <c r="F138" s="7"/>
      <c r="G138" s="7"/>
      <c r="H138" s="7"/>
      <c r="I138" s="7"/>
      <c r="J138" s="7"/>
      <c r="K138" s="7"/>
      <c r="L138" s="7"/>
    </row>
    <row r="139" spans="1:12" s="3" customFormat="1" ht="15" customHeight="1" x14ac:dyDescent="0.15">
      <c r="A139" s="25" t="s">
        <v>216</v>
      </c>
      <c r="B139" s="81" t="s">
        <v>217</v>
      </c>
      <c r="C139" s="128">
        <f>[11]B!$C$126</f>
        <v>0</v>
      </c>
      <c r="D139" s="128">
        <f>[11]B!$E$126</f>
        <v>0</v>
      </c>
      <c r="E139" s="129">
        <f>[11]B!$AL$126</f>
        <v>0</v>
      </c>
      <c r="F139" s="7"/>
      <c r="G139" s="7"/>
      <c r="H139" s="7"/>
      <c r="I139" s="7"/>
      <c r="J139" s="7"/>
      <c r="K139" s="7"/>
      <c r="L139" s="7"/>
    </row>
    <row r="140" spans="1:12" s="3" customFormat="1" ht="15" customHeight="1" x14ac:dyDescent="0.15">
      <c r="A140" s="38" t="s">
        <v>218</v>
      </c>
      <c r="B140" s="108" t="s">
        <v>219</v>
      </c>
      <c r="C140" s="130">
        <f>[11]B!$C$127</f>
        <v>0</v>
      </c>
      <c r="D140" s="130">
        <f>[11]B!$E$127</f>
        <v>0</v>
      </c>
      <c r="E140" s="131">
        <f>[11]B!$AL$127</f>
        <v>0</v>
      </c>
      <c r="F140" s="7"/>
      <c r="G140" s="7"/>
      <c r="H140" s="7"/>
      <c r="I140" s="7"/>
      <c r="J140" s="7"/>
      <c r="K140" s="7"/>
      <c r="L140" s="7"/>
    </row>
    <row r="141" spans="1:12" s="3" customFormat="1" ht="20.100000000000001" customHeight="1" x14ac:dyDescent="0.15">
      <c r="A141" s="122"/>
      <c r="B141" s="109" t="s">
        <v>220</v>
      </c>
      <c r="C141" s="132">
        <f>SUM(C128:C140)</f>
        <v>5462</v>
      </c>
      <c r="D141" s="132">
        <f>SUM(D128:D140)</f>
        <v>5037</v>
      </c>
      <c r="E141" s="89">
        <f>SUM(E128:E140)</f>
        <v>229151870</v>
      </c>
      <c r="F141" s="7"/>
      <c r="G141" s="7"/>
      <c r="H141" s="7"/>
      <c r="I141" s="7"/>
      <c r="J141" s="7"/>
      <c r="K141" s="7"/>
      <c r="L141" s="7"/>
    </row>
    <row r="142" spans="1:12" s="3" customFormat="1" ht="20.100000000000001" customHeight="1" x14ac:dyDescent="0.15">
      <c r="A142" s="122"/>
      <c r="B142" s="133" t="s">
        <v>221</v>
      </c>
      <c r="C142" s="132">
        <f>SUM(C143:C152)</f>
        <v>713</v>
      </c>
      <c r="D142" s="132">
        <f>SUM(D143:D152)</f>
        <v>713</v>
      </c>
      <c r="E142" s="89">
        <f>SUM(E143:E152)</f>
        <v>3980510</v>
      </c>
      <c r="F142" s="7"/>
      <c r="G142" s="7"/>
      <c r="H142" s="7"/>
      <c r="I142" s="7"/>
      <c r="J142" s="7"/>
      <c r="K142" s="7"/>
      <c r="L142" s="7"/>
    </row>
    <row r="143" spans="1:12" s="3" customFormat="1" ht="15" customHeight="1" x14ac:dyDescent="0.15">
      <c r="A143" s="20" t="s">
        <v>222</v>
      </c>
      <c r="B143" s="78" t="s">
        <v>223</v>
      </c>
      <c r="C143" s="134">
        <f>[11]B!$C$130</f>
        <v>0</v>
      </c>
      <c r="D143" s="134">
        <f>[11]B!$E$130</f>
        <v>0</v>
      </c>
      <c r="E143" s="127">
        <f>[11]B!$AL$130</f>
        <v>0</v>
      </c>
      <c r="F143" s="7"/>
      <c r="G143" s="7"/>
      <c r="H143" s="7"/>
      <c r="I143" s="7"/>
      <c r="J143" s="7"/>
      <c r="K143" s="7"/>
      <c r="L143" s="7"/>
    </row>
    <row r="144" spans="1:12" s="3" customFormat="1" ht="15" customHeight="1" x14ac:dyDescent="0.15">
      <c r="A144" s="25" t="s">
        <v>224</v>
      </c>
      <c r="B144" s="81" t="s">
        <v>225</v>
      </c>
      <c r="C144" s="135">
        <f>[11]B!$C$131</f>
        <v>0</v>
      </c>
      <c r="D144" s="135">
        <f>[11]B!$E$131</f>
        <v>0</v>
      </c>
      <c r="E144" s="129">
        <f>[11]B!$AL$131</f>
        <v>0</v>
      </c>
      <c r="F144" s="7"/>
      <c r="G144" s="7"/>
      <c r="H144" s="7"/>
      <c r="I144" s="7"/>
      <c r="J144" s="7"/>
      <c r="K144" s="7"/>
      <c r="L144" s="7"/>
    </row>
    <row r="145" spans="1:12" s="3" customFormat="1" ht="15" customHeight="1" x14ac:dyDescent="0.15">
      <c r="A145" s="25" t="s">
        <v>226</v>
      </c>
      <c r="B145" s="81" t="s">
        <v>227</v>
      </c>
      <c r="C145" s="135">
        <f>[11]B!$C$132</f>
        <v>0</v>
      </c>
      <c r="D145" s="135">
        <f>[11]B!$E$132</f>
        <v>0</v>
      </c>
      <c r="E145" s="129">
        <f>[11]B!$AL$132</f>
        <v>0</v>
      </c>
      <c r="F145" s="7"/>
      <c r="G145" s="7"/>
      <c r="H145" s="7"/>
      <c r="I145" s="7"/>
      <c r="J145" s="7"/>
      <c r="K145" s="7"/>
      <c r="L145" s="7"/>
    </row>
    <row r="146" spans="1:12" s="3" customFormat="1" ht="15" customHeight="1" x14ac:dyDescent="0.15">
      <c r="A146" s="25" t="s">
        <v>228</v>
      </c>
      <c r="B146" s="81" t="s">
        <v>229</v>
      </c>
      <c r="C146" s="135">
        <f>[11]B!$C$133</f>
        <v>691</v>
      </c>
      <c r="D146" s="135">
        <f>[11]B!$E$133</f>
        <v>691</v>
      </c>
      <c r="E146" s="129">
        <f>[11]B!$AL$133</f>
        <v>3821230</v>
      </c>
      <c r="F146" s="7"/>
      <c r="G146" s="7"/>
      <c r="H146" s="7"/>
      <c r="I146" s="7"/>
      <c r="J146" s="7"/>
      <c r="K146" s="7"/>
      <c r="L146" s="7"/>
    </row>
    <row r="147" spans="1:12" s="3" customFormat="1" ht="15" customHeight="1" x14ac:dyDescent="0.15">
      <c r="A147" s="25" t="s">
        <v>230</v>
      </c>
      <c r="B147" s="81" t="s">
        <v>231</v>
      </c>
      <c r="C147" s="135">
        <f>[11]B!$C$134</f>
        <v>0</v>
      </c>
      <c r="D147" s="135">
        <f>[11]B!$E$134</f>
        <v>0</v>
      </c>
      <c r="E147" s="129">
        <f>[11]B!$AL$134</f>
        <v>0</v>
      </c>
      <c r="F147" s="7"/>
      <c r="G147" s="7"/>
      <c r="H147" s="7"/>
      <c r="I147" s="7"/>
      <c r="J147" s="7"/>
      <c r="K147" s="7"/>
      <c r="L147" s="7"/>
    </row>
    <row r="148" spans="1:12" s="3" customFormat="1" ht="15" customHeight="1" x14ac:dyDescent="0.15">
      <c r="A148" s="25" t="s">
        <v>232</v>
      </c>
      <c r="B148" s="81" t="s">
        <v>233</v>
      </c>
      <c r="C148" s="135">
        <f>[11]B!$C$135</f>
        <v>0</v>
      </c>
      <c r="D148" s="135">
        <f>[11]B!$E$135</f>
        <v>0</v>
      </c>
      <c r="E148" s="129">
        <f>[11]B!$AL$135</f>
        <v>0</v>
      </c>
      <c r="F148" s="7"/>
      <c r="G148" s="7"/>
      <c r="H148" s="7"/>
      <c r="I148" s="7"/>
      <c r="J148" s="7"/>
      <c r="K148" s="7"/>
      <c r="L148" s="7"/>
    </row>
    <row r="149" spans="1:12" s="3" customFormat="1" ht="15" customHeight="1" x14ac:dyDescent="0.15">
      <c r="A149" s="25" t="s">
        <v>234</v>
      </c>
      <c r="B149" s="81" t="s">
        <v>235</v>
      </c>
      <c r="C149" s="135">
        <f>[11]B!$C$136</f>
        <v>0</v>
      </c>
      <c r="D149" s="135">
        <f>[11]B!$E$136</f>
        <v>0</v>
      </c>
      <c r="E149" s="129">
        <f>[11]B!$AL$136</f>
        <v>0</v>
      </c>
      <c r="F149" s="7"/>
      <c r="G149" s="7"/>
      <c r="H149" s="7"/>
      <c r="I149" s="7"/>
      <c r="J149" s="7"/>
      <c r="K149" s="7"/>
      <c r="L149" s="7"/>
    </row>
    <row r="150" spans="1:12" s="3" customFormat="1" ht="15" customHeight="1" x14ac:dyDescent="0.15">
      <c r="A150" s="25" t="s">
        <v>236</v>
      </c>
      <c r="B150" s="81" t="s">
        <v>237</v>
      </c>
      <c r="C150" s="135">
        <f>[11]B!$C$137</f>
        <v>22</v>
      </c>
      <c r="D150" s="135">
        <f>[11]B!$E$137</f>
        <v>22</v>
      </c>
      <c r="E150" s="129">
        <f>[11]B!$AL$137</f>
        <v>159280</v>
      </c>
      <c r="F150" s="7"/>
      <c r="G150" s="7"/>
      <c r="H150" s="7"/>
      <c r="I150" s="7"/>
      <c r="J150" s="7"/>
      <c r="K150" s="7"/>
      <c r="L150" s="7"/>
    </row>
    <row r="151" spans="1:12" s="3" customFormat="1" ht="14.1" customHeight="1" x14ac:dyDescent="0.15">
      <c r="A151" s="25" t="s">
        <v>238</v>
      </c>
      <c r="B151" s="81" t="s">
        <v>239</v>
      </c>
      <c r="C151" s="135">
        <f>[11]B!$C$138</f>
        <v>0</v>
      </c>
      <c r="D151" s="135">
        <f>[11]B!$E$138</f>
        <v>0</v>
      </c>
      <c r="E151" s="129">
        <f>[11]B!$AL$138</f>
        <v>0</v>
      </c>
      <c r="F151" s="7"/>
      <c r="G151" s="7"/>
      <c r="H151" s="7"/>
      <c r="I151" s="7"/>
      <c r="J151" s="7"/>
      <c r="K151" s="7"/>
      <c r="L151" s="7"/>
    </row>
    <row r="152" spans="1:12" s="3" customFormat="1" ht="15" customHeight="1" x14ac:dyDescent="0.15">
      <c r="A152" s="38" t="s">
        <v>240</v>
      </c>
      <c r="B152" s="108" t="s">
        <v>241</v>
      </c>
      <c r="C152" s="136">
        <f>[11]B!$C$139</f>
        <v>0</v>
      </c>
      <c r="D152" s="136">
        <f>[11]B!$E$139</f>
        <v>0</v>
      </c>
      <c r="E152" s="131">
        <f>[11]B!$AL$139</f>
        <v>0</v>
      </c>
      <c r="F152" s="7"/>
      <c r="G152" s="7"/>
      <c r="H152" s="7"/>
      <c r="I152" s="7"/>
      <c r="J152" s="7"/>
      <c r="K152" s="7"/>
      <c r="L152" s="7"/>
    </row>
    <row r="153" spans="1:12" s="3" customFormat="1" ht="15" customHeight="1" x14ac:dyDescent="0.15">
      <c r="A153" s="137"/>
      <c r="B153" s="138" t="s">
        <v>242</v>
      </c>
      <c r="C153" s="139">
        <f>SUM(C154:C158)</f>
        <v>0</v>
      </c>
      <c r="D153" s="139"/>
      <c r="E153" s="140"/>
      <c r="F153" s="7"/>
      <c r="G153" s="7"/>
      <c r="H153" s="7"/>
      <c r="I153" s="7"/>
      <c r="J153" s="7"/>
      <c r="K153" s="7"/>
      <c r="L153" s="7"/>
    </row>
    <row r="154" spans="1:12" s="3" customFormat="1" ht="14.1" customHeight="1" x14ac:dyDescent="0.15">
      <c r="A154" s="38">
        <v>203211</v>
      </c>
      <c r="B154" s="108" t="s">
        <v>243</v>
      </c>
      <c r="C154" s="135">
        <f>[11]B!$C$141</f>
        <v>0</v>
      </c>
      <c r="D154" s="141"/>
      <c r="E154" s="142"/>
      <c r="F154" s="7"/>
      <c r="G154" s="7"/>
      <c r="H154" s="7"/>
      <c r="I154" s="7"/>
      <c r="J154" s="7"/>
      <c r="K154" s="7"/>
      <c r="L154" s="7"/>
    </row>
    <row r="155" spans="1:12" s="3" customFormat="1" ht="23.25" customHeight="1" x14ac:dyDescent="0.15">
      <c r="A155" s="143" t="s">
        <v>244</v>
      </c>
      <c r="B155" s="144" t="s">
        <v>245</v>
      </c>
      <c r="C155" s="135">
        <f>[11]B!C142</f>
        <v>0</v>
      </c>
      <c r="D155" s="145"/>
      <c r="E155" s="146"/>
      <c r="F155" s="7"/>
      <c r="G155" s="7"/>
      <c r="H155" s="7"/>
      <c r="I155" s="7"/>
      <c r="J155" s="7"/>
      <c r="K155" s="7"/>
      <c r="L155" s="7"/>
    </row>
    <row r="156" spans="1:12" s="3" customFormat="1" ht="14.1" customHeight="1" x14ac:dyDescent="0.15">
      <c r="A156" s="143" t="s">
        <v>246</v>
      </c>
      <c r="B156" s="144" t="s">
        <v>247</v>
      </c>
      <c r="C156" s="135">
        <f>[11]B!C143</f>
        <v>0</v>
      </c>
      <c r="D156" s="145"/>
      <c r="E156" s="146"/>
      <c r="F156" s="7"/>
      <c r="G156" s="7"/>
      <c r="H156" s="7"/>
      <c r="I156" s="7"/>
      <c r="J156" s="7"/>
      <c r="K156" s="7"/>
      <c r="L156" s="7"/>
    </row>
    <row r="157" spans="1:12" s="3" customFormat="1" ht="14.1" customHeight="1" x14ac:dyDescent="0.15">
      <c r="A157" s="143" t="s">
        <v>248</v>
      </c>
      <c r="B157" s="144" t="s">
        <v>249</v>
      </c>
      <c r="C157" s="135">
        <f>[11]B!C144</f>
        <v>0</v>
      </c>
      <c r="D157" s="145"/>
      <c r="E157" s="146"/>
      <c r="F157" s="7"/>
      <c r="G157" s="7"/>
      <c r="H157" s="7"/>
      <c r="I157" s="7"/>
      <c r="J157" s="7"/>
      <c r="K157" s="7"/>
      <c r="L157" s="7"/>
    </row>
    <row r="158" spans="1:12" s="3" customFormat="1" ht="24" customHeight="1" x14ac:dyDescent="0.15">
      <c r="A158" s="143" t="s">
        <v>250</v>
      </c>
      <c r="B158" s="144" t="s">
        <v>251</v>
      </c>
      <c r="C158" s="135">
        <f>[11]B!C145</f>
        <v>0</v>
      </c>
      <c r="D158" s="145"/>
      <c r="E158" s="146"/>
      <c r="F158" s="7"/>
      <c r="G158" s="7"/>
      <c r="H158" s="7"/>
      <c r="I158" s="7"/>
      <c r="J158" s="7"/>
      <c r="K158" s="7"/>
      <c r="L158" s="7"/>
    </row>
    <row r="159" spans="1:12" s="3" customFormat="1" ht="15" customHeight="1" x14ac:dyDescent="0.15">
      <c r="A159" s="122"/>
      <c r="B159" s="147" t="s">
        <v>252</v>
      </c>
      <c r="C159" s="148">
        <f>(C141+C142+C153)</f>
        <v>6175</v>
      </c>
      <c r="D159" s="148">
        <f>(D141+D142)</f>
        <v>5750</v>
      </c>
      <c r="E159" s="89">
        <f>(E141+E142)</f>
        <v>233132380</v>
      </c>
      <c r="F159" s="7"/>
      <c r="G159" s="7"/>
      <c r="H159" s="7"/>
      <c r="I159" s="7"/>
      <c r="J159" s="7"/>
      <c r="K159" s="7"/>
      <c r="L159" s="7"/>
    </row>
    <row r="160" spans="1:12" s="12" customFormat="1" ht="24.95" customHeight="1" x14ac:dyDescent="0.15">
      <c r="A160" s="112" t="s">
        <v>253</v>
      </c>
      <c r="B160" s="149"/>
      <c r="C160" s="123"/>
      <c r="D160" s="123"/>
      <c r="E160" s="124"/>
      <c r="F160" s="11"/>
      <c r="G160" s="11"/>
      <c r="H160" s="11"/>
      <c r="I160" s="11"/>
      <c r="J160" s="11"/>
      <c r="K160" s="11"/>
      <c r="L160" s="11"/>
    </row>
    <row r="161" spans="1:14" s="3" customFormat="1" ht="35.1" customHeight="1" x14ac:dyDescent="0.15">
      <c r="A161" s="13" t="s">
        <v>5</v>
      </c>
      <c r="B161" s="13" t="s">
        <v>6</v>
      </c>
      <c r="C161" s="73" t="s">
        <v>7</v>
      </c>
      <c r="D161" s="73" t="s">
        <v>8</v>
      </c>
      <c r="E161" s="73" t="s">
        <v>9</v>
      </c>
      <c r="F161" s="7"/>
      <c r="G161" s="7"/>
      <c r="H161" s="7"/>
      <c r="I161" s="7"/>
      <c r="J161" s="7"/>
      <c r="K161" s="7"/>
      <c r="L161" s="7"/>
    </row>
    <row r="162" spans="1:14" s="3" customFormat="1" ht="15" customHeight="1" x14ac:dyDescent="0.15">
      <c r="A162" s="20" t="s">
        <v>254</v>
      </c>
      <c r="B162" s="78" t="s">
        <v>255</v>
      </c>
      <c r="C162" s="150">
        <f>[11]B!$C$61</f>
        <v>173</v>
      </c>
      <c r="D162" s="150">
        <f>[11]B!$E$61</f>
        <v>173</v>
      </c>
      <c r="E162" s="129">
        <f>[11]B!$AL$61</f>
        <v>147050</v>
      </c>
      <c r="F162" s="7"/>
      <c r="G162" s="7"/>
      <c r="H162" s="7"/>
      <c r="I162" s="7"/>
      <c r="J162" s="7"/>
      <c r="K162" s="7"/>
      <c r="L162" s="7"/>
    </row>
    <row r="163" spans="1:14" s="3" customFormat="1" ht="15" customHeight="1" x14ac:dyDescent="0.15">
      <c r="A163" s="38" t="s">
        <v>256</v>
      </c>
      <c r="B163" s="108" t="s">
        <v>257</v>
      </c>
      <c r="C163" s="65">
        <f>SUM([11]B!$C$62+[11]B!$C$63)</f>
        <v>0</v>
      </c>
      <c r="D163" s="151">
        <f>SUM([11]B!$E$62+[11]B!$E$63)</f>
        <v>0</v>
      </c>
      <c r="E163" s="129">
        <f>SUM([11]B!$AL$62+[11]B!$AL$63)</f>
        <v>0</v>
      </c>
      <c r="F163" s="7"/>
      <c r="G163" s="7"/>
      <c r="H163" s="7"/>
      <c r="I163" s="7"/>
      <c r="J163" s="7"/>
      <c r="K163" s="7"/>
      <c r="L163" s="7"/>
    </row>
    <row r="164" spans="1:14" s="3" customFormat="1" ht="15" customHeight="1" x14ac:dyDescent="0.15">
      <c r="A164" s="152"/>
      <c r="B164" s="153" t="s">
        <v>258</v>
      </c>
      <c r="C164" s="154">
        <f>SUM(C162:C163)</f>
        <v>173</v>
      </c>
      <c r="D164" s="154">
        <f>SUM(D162:D163)</f>
        <v>173</v>
      </c>
      <c r="E164" s="155">
        <f>SUM(E162:E163)</f>
        <v>147050</v>
      </c>
      <c r="F164" s="7"/>
      <c r="G164" s="7"/>
      <c r="H164" s="7"/>
      <c r="I164" s="7"/>
      <c r="J164" s="7"/>
      <c r="K164" s="7"/>
      <c r="L164" s="7"/>
    </row>
    <row r="165" spans="1:14" s="3" customFormat="1" ht="24.95" customHeight="1" x14ac:dyDescent="0.15">
      <c r="A165" s="112" t="s">
        <v>259</v>
      </c>
      <c r="B165" s="156"/>
      <c r="C165" s="157"/>
      <c r="D165" s="157"/>
      <c r="E165" s="158"/>
      <c r="F165" s="7"/>
      <c r="G165" s="7"/>
      <c r="H165" s="7"/>
      <c r="I165" s="7"/>
      <c r="J165" s="7"/>
      <c r="K165" s="7"/>
      <c r="L165" s="7"/>
      <c r="M165" s="7"/>
      <c r="N165" s="7"/>
    </row>
    <row r="166" spans="1:14" s="3" customFormat="1" ht="35.1" customHeight="1" x14ac:dyDescent="0.15">
      <c r="A166" s="13" t="s">
        <v>5</v>
      </c>
      <c r="B166" s="13" t="s">
        <v>6</v>
      </c>
      <c r="C166" s="73" t="s">
        <v>7</v>
      </c>
      <c r="D166" s="159" t="s">
        <v>8</v>
      </c>
      <c r="E166" s="73" t="s">
        <v>9</v>
      </c>
      <c r="F166" s="7"/>
      <c r="G166" s="7"/>
      <c r="H166" s="7"/>
      <c r="I166" s="7"/>
      <c r="J166" s="7"/>
      <c r="K166" s="7"/>
      <c r="L166" s="7"/>
      <c r="M166" s="7"/>
      <c r="N166" s="7"/>
    </row>
    <row r="167" spans="1:14" s="3" customFormat="1" ht="15" customHeight="1" x14ac:dyDescent="0.15">
      <c r="A167" s="20">
        <v>1101004</v>
      </c>
      <c r="B167" s="78" t="s">
        <v>260</v>
      </c>
      <c r="C167" s="160">
        <f>[11]B!$C$993</f>
        <v>20</v>
      </c>
      <c r="D167" s="160">
        <f>[11]B!$E$993</f>
        <v>20</v>
      </c>
      <c r="E167" s="129">
        <f>[11]B!$AL$993</f>
        <v>322400</v>
      </c>
      <c r="F167" s="7"/>
      <c r="G167" s="7"/>
      <c r="H167" s="7"/>
      <c r="I167" s="7"/>
      <c r="J167" s="7"/>
      <c r="K167" s="7"/>
      <c r="L167" s="7"/>
      <c r="M167" s="7"/>
      <c r="N167" s="7"/>
    </row>
    <row r="168" spans="1:14" s="3" customFormat="1" ht="15" customHeight="1" x14ac:dyDescent="0.15">
      <c r="A168" s="25">
        <v>1101006</v>
      </c>
      <c r="B168" s="81" t="s">
        <v>261</v>
      </c>
      <c r="C168" s="161">
        <f>[11]B!$C$994</f>
        <v>0</v>
      </c>
      <c r="D168" s="161">
        <f>[11]B!$E$994</f>
        <v>0</v>
      </c>
      <c r="E168" s="129">
        <f>[11]B!$AL$994</f>
        <v>0</v>
      </c>
      <c r="F168" s="7"/>
      <c r="G168" s="7"/>
      <c r="H168" s="7"/>
      <c r="I168" s="7"/>
      <c r="J168" s="7"/>
      <c r="K168" s="7"/>
      <c r="L168" s="7"/>
      <c r="M168" s="7"/>
      <c r="N168" s="7"/>
    </row>
    <row r="169" spans="1:14" s="3" customFormat="1" ht="15" customHeight="1" x14ac:dyDescent="0.15">
      <c r="A169" s="25" t="s">
        <v>262</v>
      </c>
      <c r="B169" s="81" t="s">
        <v>263</v>
      </c>
      <c r="C169" s="161">
        <f>[11]B!$C$1693</f>
        <v>800</v>
      </c>
      <c r="D169" s="161">
        <f>[11]B!$E$1693</f>
        <v>784</v>
      </c>
      <c r="E169" s="129">
        <f>[11]B!$AL$1693</f>
        <v>4327680</v>
      </c>
      <c r="F169" s="7"/>
      <c r="G169" s="7"/>
      <c r="H169" s="7"/>
      <c r="I169" s="7"/>
      <c r="J169" s="7"/>
      <c r="K169" s="7"/>
      <c r="L169" s="7"/>
      <c r="M169" s="7"/>
      <c r="N169" s="7"/>
    </row>
    <row r="170" spans="1:14" s="3" customFormat="1" ht="24" customHeight="1" x14ac:dyDescent="0.15">
      <c r="A170" s="25" t="s">
        <v>264</v>
      </c>
      <c r="B170" s="81" t="s">
        <v>265</v>
      </c>
      <c r="C170" s="161">
        <f>[11]B!$C$1694</f>
        <v>18</v>
      </c>
      <c r="D170" s="161">
        <f>[11]B!$E$1694</f>
        <v>18</v>
      </c>
      <c r="E170" s="129">
        <f>[11]B!$AL$1694</f>
        <v>279900</v>
      </c>
      <c r="F170" s="7"/>
      <c r="G170" s="7"/>
      <c r="H170" s="7"/>
      <c r="I170" s="7"/>
      <c r="J170" s="7"/>
      <c r="K170" s="7"/>
      <c r="L170" s="7"/>
      <c r="M170" s="7"/>
      <c r="N170" s="7"/>
    </row>
    <row r="171" spans="1:14" s="3" customFormat="1" ht="24" customHeight="1" x14ac:dyDescent="0.15">
      <c r="A171" s="25" t="s">
        <v>266</v>
      </c>
      <c r="B171" s="81" t="s">
        <v>267</v>
      </c>
      <c r="C171" s="161">
        <f>[11]B!$C$1695</f>
        <v>60</v>
      </c>
      <c r="D171" s="161">
        <f>[11]B!$E$1695</f>
        <v>60</v>
      </c>
      <c r="E171" s="129">
        <f>[11]B!$AL$1695</f>
        <v>1582800</v>
      </c>
      <c r="F171" s="7"/>
      <c r="G171" s="7"/>
      <c r="H171" s="7"/>
      <c r="I171" s="7"/>
      <c r="J171" s="7"/>
      <c r="K171" s="7"/>
      <c r="L171" s="7"/>
      <c r="M171" s="7"/>
      <c r="N171" s="7"/>
    </row>
    <row r="172" spans="1:14" s="3" customFormat="1" ht="15" customHeight="1" x14ac:dyDescent="0.15">
      <c r="A172" s="25" t="s">
        <v>268</v>
      </c>
      <c r="B172" s="81" t="s">
        <v>269</v>
      </c>
      <c r="C172" s="161">
        <f>[11]B!$C$1696</f>
        <v>0</v>
      </c>
      <c r="D172" s="161">
        <f>[11]B!$E$1696</f>
        <v>0</v>
      </c>
      <c r="E172" s="129">
        <f>[11]B!$AL$1696</f>
        <v>0</v>
      </c>
      <c r="F172" s="7"/>
      <c r="G172" s="7"/>
      <c r="H172" s="7"/>
      <c r="I172" s="7"/>
      <c r="J172" s="7"/>
      <c r="K172" s="7"/>
      <c r="L172" s="7"/>
      <c r="M172" s="7"/>
      <c r="N172" s="7"/>
    </row>
    <row r="173" spans="1:14" s="3" customFormat="1" ht="15" customHeight="1" x14ac:dyDescent="0.15">
      <c r="A173" s="25" t="s">
        <v>270</v>
      </c>
      <c r="B173" s="81" t="s">
        <v>271</v>
      </c>
      <c r="C173" s="161">
        <f>[11]B!$C$1697</f>
        <v>161</v>
      </c>
      <c r="D173" s="161">
        <f>[11]B!$E$1697</f>
        <v>161</v>
      </c>
      <c r="E173" s="129">
        <f>[11]B!$AL$1697</f>
        <v>9036930</v>
      </c>
      <c r="F173" s="7"/>
      <c r="G173" s="7"/>
      <c r="H173" s="7"/>
      <c r="I173" s="7"/>
      <c r="J173" s="7"/>
      <c r="K173" s="7"/>
      <c r="L173" s="7"/>
      <c r="M173" s="7"/>
      <c r="N173" s="7"/>
    </row>
    <row r="174" spans="1:14" s="3" customFormat="1" ht="24" customHeight="1" x14ac:dyDescent="0.15">
      <c r="A174" s="25" t="s">
        <v>272</v>
      </c>
      <c r="B174" s="81" t="s">
        <v>273</v>
      </c>
      <c r="C174" s="161">
        <f>[11]B!$C$1698</f>
        <v>0</v>
      </c>
      <c r="D174" s="161">
        <f>[11]B!$E$1698</f>
        <v>0</v>
      </c>
      <c r="E174" s="129">
        <f>[11]B!$AL$1698</f>
        <v>0</v>
      </c>
      <c r="F174" s="7"/>
      <c r="G174" s="7"/>
      <c r="H174" s="7"/>
      <c r="I174" s="7"/>
      <c r="J174" s="7"/>
      <c r="K174" s="7"/>
      <c r="L174" s="7"/>
      <c r="M174" s="7"/>
      <c r="N174" s="7"/>
    </row>
    <row r="175" spans="1:14" s="3" customFormat="1" ht="15" customHeight="1" x14ac:dyDescent="0.15">
      <c r="A175" s="25" t="s">
        <v>274</v>
      </c>
      <c r="B175" s="81" t="s">
        <v>275</v>
      </c>
      <c r="C175" s="161">
        <f>[11]B!$C$1699</f>
        <v>0</v>
      </c>
      <c r="D175" s="161">
        <f>[11]B!$E$1699</f>
        <v>0</v>
      </c>
      <c r="E175" s="129">
        <f>[11]B!$AL$1699</f>
        <v>0</v>
      </c>
      <c r="F175" s="7"/>
      <c r="G175" s="7"/>
      <c r="H175" s="7"/>
      <c r="I175" s="7"/>
      <c r="J175" s="7"/>
      <c r="K175" s="7"/>
      <c r="L175" s="7"/>
      <c r="M175" s="7"/>
      <c r="N175" s="7"/>
    </row>
    <row r="176" spans="1:14" s="3" customFormat="1" ht="15" customHeight="1" x14ac:dyDescent="0.15">
      <c r="A176" s="25" t="s">
        <v>276</v>
      </c>
      <c r="B176" s="81" t="s">
        <v>277</v>
      </c>
      <c r="C176" s="161">
        <f>[11]B!$C$1700</f>
        <v>0</v>
      </c>
      <c r="D176" s="161">
        <f>[11]B!$E$1700</f>
        <v>0</v>
      </c>
      <c r="E176" s="129">
        <f>[11]B!$AL$1700</f>
        <v>0</v>
      </c>
      <c r="F176" s="7"/>
      <c r="G176" s="7"/>
      <c r="H176" s="7"/>
      <c r="I176" s="7"/>
      <c r="J176" s="7"/>
      <c r="K176" s="7"/>
      <c r="L176" s="7"/>
      <c r="M176" s="7"/>
      <c r="N176" s="7"/>
    </row>
    <row r="177" spans="1:14" s="3" customFormat="1" ht="15" customHeight="1" x14ac:dyDescent="0.15">
      <c r="A177" s="25" t="s">
        <v>278</v>
      </c>
      <c r="B177" s="81" t="s">
        <v>279</v>
      </c>
      <c r="C177" s="161">
        <f>[11]B!$C$1701</f>
        <v>0</v>
      </c>
      <c r="D177" s="161">
        <f>[11]B!$E$1701</f>
        <v>0</v>
      </c>
      <c r="E177" s="129">
        <f>[11]B!$AL$1701</f>
        <v>0</v>
      </c>
      <c r="F177" s="7"/>
      <c r="G177" s="7"/>
      <c r="H177" s="7"/>
      <c r="I177" s="7"/>
      <c r="J177" s="7"/>
      <c r="K177" s="7"/>
      <c r="L177" s="7"/>
      <c r="M177" s="7"/>
      <c r="N177" s="7"/>
    </row>
    <row r="178" spans="1:14" s="3" customFormat="1" ht="15" customHeight="1" x14ac:dyDescent="0.15">
      <c r="A178" s="25" t="s">
        <v>280</v>
      </c>
      <c r="B178" s="81" t="s">
        <v>281</v>
      </c>
      <c r="C178" s="161">
        <f>[11]B!$C$1702</f>
        <v>0</v>
      </c>
      <c r="D178" s="161">
        <f>[11]B!$E$1702</f>
        <v>0</v>
      </c>
      <c r="E178" s="129">
        <f>[11]B!$AL$1702</f>
        <v>0</v>
      </c>
      <c r="F178" s="7"/>
      <c r="G178" s="7"/>
      <c r="H178" s="7"/>
      <c r="I178" s="7"/>
      <c r="J178" s="7"/>
      <c r="K178" s="7"/>
      <c r="L178" s="7"/>
      <c r="M178" s="7"/>
      <c r="N178" s="7"/>
    </row>
    <row r="179" spans="1:14" s="3" customFormat="1" ht="15" customHeight="1" x14ac:dyDescent="0.15">
      <c r="A179" s="25" t="s">
        <v>282</v>
      </c>
      <c r="B179" s="81" t="s">
        <v>283</v>
      </c>
      <c r="C179" s="161">
        <f>[11]B!$C$1703</f>
        <v>0</v>
      </c>
      <c r="D179" s="161">
        <f>[11]B!$E$1703</f>
        <v>0</v>
      </c>
      <c r="E179" s="129">
        <f>[11]B!$AL$1703</f>
        <v>0</v>
      </c>
      <c r="F179" s="7"/>
      <c r="G179" s="7"/>
      <c r="H179" s="7"/>
      <c r="I179" s="7"/>
      <c r="J179" s="7"/>
      <c r="K179" s="7"/>
      <c r="L179" s="7"/>
      <c r="M179" s="7"/>
      <c r="N179" s="7"/>
    </row>
    <row r="180" spans="1:14" s="3" customFormat="1" ht="15" customHeight="1" x14ac:dyDescent="0.15">
      <c r="A180" s="25" t="s">
        <v>284</v>
      </c>
      <c r="B180" s="81" t="s">
        <v>285</v>
      </c>
      <c r="C180" s="161">
        <f>[11]B!$C$1704</f>
        <v>0</v>
      </c>
      <c r="D180" s="161">
        <f>[11]B!$E$1704</f>
        <v>0</v>
      </c>
      <c r="E180" s="129">
        <f>[11]B!$AL$1704</f>
        <v>0</v>
      </c>
      <c r="F180" s="7"/>
      <c r="G180" s="7"/>
      <c r="H180" s="7"/>
      <c r="I180" s="7"/>
      <c r="J180" s="7"/>
      <c r="K180" s="7"/>
      <c r="L180" s="7"/>
      <c r="M180" s="7"/>
      <c r="N180" s="7"/>
    </row>
    <row r="181" spans="1:14" s="3" customFormat="1" ht="15" customHeight="1" x14ac:dyDescent="0.15">
      <c r="A181" s="25" t="s">
        <v>286</v>
      </c>
      <c r="B181" s="81" t="s">
        <v>287</v>
      </c>
      <c r="C181" s="161">
        <f>[11]B!$C$1705</f>
        <v>0</v>
      </c>
      <c r="D181" s="161">
        <f>[11]B!$E$1705</f>
        <v>0</v>
      </c>
      <c r="E181" s="129">
        <f>[11]B!$AL$1705</f>
        <v>0</v>
      </c>
      <c r="F181" s="7"/>
      <c r="G181" s="7"/>
      <c r="H181" s="7"/>
      <c r="I181" s="7"/>
      <c r="J181" s="7"/>
      <c r="K181" s="7"/>
      <c r="L181" s="7"/>
      <c r="M181" s="7"/>
      <c r="N181" s="7"/>
    </row>
    <row r="182" spans="1:14" s="3" customFormat="1" ht="15" customHeight="1" x14ac:dyDescent="0.15">
      <c r="A182" s="25" t="s">
        <v>288</v>
      </c>
      <c r="B182" s="81" t="s">
        <v>289</v>
      </c>
      <c r="C182" s="161">
        <f>[11]B!$C$1706</f>
        <v>0</v>
      </c>
      <c r="D182" s="161">
        <f>[11]B!$E$1706</f>
        <v>0</v>
      </c>
      <c r="E182" s="129">
        <f>[11]B!$AL$1706</f>
        <v>0</v>
      </c>
      <c r="F182" s="7"/>
      <c r="G182" s="7"/>
      <c r="H182" s="7"/>
      <c r="I182" s="7"/>
      <c r="J182" s="7"/>
      <c r="K182" s="7"/>
      <c r="L182" s="7"/>
      <c r="M182" s="7"/>
      <c r="N182" s="7"/>
    </row>
    <row r="183" spans="1:14" s="3" customFormat="1" ht="24" customHeight="1" x14ac:dyDescent="0.15">
      <c r="A183" s="25" t="s">
        <v>290</v>
      </c>
      <c r="B183" s="81" t="s">
        <v>291</v>
      </c>
      <c r="C183" s="161">
        <f>[11]B!$C$1707</f>
        <v>0</v>
      </c>
      <c r="D183" s="161">
        <f>[11]B!$E$1707</f>
        <v>0</v>
      </c>
      <c r="E183" s="129">
        <f>[11]B!$AL$1707</f>
        <v>0</v>
      </c>
      <c r="F183" s="7"/>
      <c r="G183" s="7"/>
      <c r="H183" s="7"/>
      <c r="I183" s="7"/>
      <c r="J183" s="7"/>
      <c r="K183" s="7"/>
      <c r="L183" s="7"/>
      <c r="M183" s="7"/>
      <c r="N183" s="7"/>
    </row>
    <row r="184" spans="1:14" s="3" customFormat="1" ht="15" customHeight="1" x14ac:dyDescent="0.15">
      <c r="A184" s="25" t="s">
        <v>292</v>
      </c>
      <c r="B184" s="81" t="s">
        <v>293</v>
      </c>
      <c r="C184" s="161">
        <f>[11]B!$C$1708</f>
        <v>0</v>
      </c>
      <c r="D184" s="161">
        <f>[11]B!$E$1708</f>
        <v>0</v>
      </c>
      <c r="E184" s="129">
        <f>[11]B!$AL$1708</f>
        <v>0</v>
      </c>
      <c r="F184" s="7"/>
      <c r="G184" s="7"/>
      <c r="H184" s="7"/>
      <c r="I184" s="7"/>
      <c r="J184" s="7"/>
      <c r="K184" s="7"/>
      <c r="L184" s="7"/>
      <c r="M184" s="7"/>
      <c r="N184" s="7"/>
    </row>
    <row r="185" spans="1:14" s="3" customFormat="1" ht="15" customHeight="1" x14ac:dyDescent="0.15">
      <c r="A185" s="25" t="s">
        <v>294</v>
      </c>
      <c r="B185" s="81" t="s">
        <v>295</v>
      </c>
      <c r="C185" s="161">
        <f>[11]B!$C$1709</f>
        <v>0</v>
      </c>
      <c r="D185" s="161">
        <f>[11]B!$E$1709</f>
        <v>0</v>
      </c>
      <c r="E185" s="129">
        <f>[11]B!$AL$1709</f>
        <v>0</v>
      </c>
      <c r="F185" s="7"/>
      <c r="G185" s="7"/>
      <c r="H185" s="7"/>
      <c r="I185" s="7"/>
      <c r="J185" s="7"/>
      <c r="K185" s="7"/>
      <c r="L185" s="7"/>
      <c r="M185" s="7"/>
      <c r="N185" s="7"/>
    </row>
    <row r="186" spans="1:14" s="3" customFormat="1" ht="15" customHeight="1" x14ac:dyDescent="0.15">
      <c r="A186" s="25" t="s">
        <v>296</v>
      </c>
      <c r="B186" s="81" t="s">
        <v>297</v>
      </c>
      <c r="C186" s="161">
        <f>[11]B!$C$1710</f>
        <v>0</v>
      </c>
      <c r="D186" s="161">
        <f>[11]B!$E$1710</f>
        <v>0</v>
      </c>
      <c r="E186" s="129">
        <f>[11]B!$AL$1710</f>
        <v>0</v>
      </c>
      <c r="F186" s="7"/>
      <c r="G186" s="7"/>
      <c r="H186" s="7"/>
      <c r="I186" s="7"/>
      <c r="J186" s="7"/>
      <c r="K186" s="7"/>
      <c r="L186" s="7"/>
      <c r="M186" s="7"/>
      <c r="N186" s="7"/>
    </row>
    <row r="187" spans="1:14" s="3" customFormat="1" ht="15" customHeight="1" x14ac:dyDescent="0.15">
      <c r="A187" s="25" t="s">
        <v>298</v>
      </c>
      <c r="B187" s="81" t="s">
        <v>299</v>
      </c>
      <c r="C187" s="161">
        <f>[11]B!$C$1711</f>
        <v>0</v>
      </c>
      <c r="D187" s="161">
        <f>[11]B!$E$1711</f>
        <v>0</v>
      </c>
      <c r="E187" s="129">
        <f>[11]B!$AL$1711</f>
        <v>0</v>
      </c>
      <c r="F187" s="7"/>
      <c r="G187" s="7"/>
      <c r="H187" s="7"/>
      <c r="I187" s="7"/>
      <c r="J187" s="7"/>
      <c r="K187" s="7"/>
      <c r="L187" s="7"/>
      <c r="M187" s="7"/>
      <c r="N187" s="7"/>
    </row>
    <row r="188" spans="1:14" s="3" customFormat="1" ht="15" customHeight="1" x14ac:dyDescent="0.15">
      <c r="A188" s="25" t="s">
        <v>300</v>
      </c>
      <c r="B188" s="81" t="s">
        <v>301</v>
      </c>
      <c r="C188" s="161">
        <f>[11]B!$C$1712</f>
        <v>0</v>
      </c>
      <c r="D188" s="161">
        <f>[11]B!$E$1712</f>
        <v>0</v>
      </c>
      <c r="E188" s="129">
        <f>[11]B!$AL$1712</f>
        <v>0</v>
      </c>
      <c r="F188" s="7"/>
      <c r="G188" s="7"/>
      <c r="H188" s="7"/>
      <c r="I188" s="7"/>
      <c r="J188" s="7"/>
      <c r="K188" s="7"/>
      <c r="L188" s="7"/>
      <c r="M188" s="7"/>
      <c r="N188" s="7"/>
    </row>
    <row r="189" spans="1:14" s="3" customFormat="1" ht="15" customHeight="1" x14ac:dyDescent="0.15">
      <c r="A189" s="25" t="s">
        <v>302</v>
      </c>
      <c r="B189" s="81" t="s">
        <v>303</v>
      </c>
      <c r="C189" s="161">
        <f>[11]B!$C$1713</f>
        <v>0</v>
      </c>
      <c r="D189" s="161">
        <f>[11]B!$E$1713</f>
        <v>0</v>
      </c>
      <c r="E189" s="129">
        <f>[11]B!$AL$1713</f>
        <v>0</v>
      </c>
      <c r="F189" s="7"/>
      <c r="G189" s="7"/>
      <c r="H189" s="7"/>
      <c r="I189" s="7"/>
      <c r="J189" s="7"/>
      <c r="K189" s="7"/>
      <c r="L189" s="7"/>
      <c r="M189" s="7"/>
      <c r="N189" s="7"/>
    </row>
    <row r="190" spans="1:14" s="3" customFormat="1" ht="15" customHeight="1" x14ac:dyDescent="0.15">
      <c r="A190" s="25" t="s">
        <v>304</v>
      </c>
      <c r="B190" s="81" t="s">
        <v>305</v>
      </c>
      <c r="C190" s="161">
        <f>[11]B!$C$1714</f>
        <v>0</v>
      </c>
      <c r="D190" s="161">
        <f>[11]B!$E$1714</f>
        <v>0</v>
      </c>
      <c r="E190" s="129">
        <f>[11]B!$AL$1714</f>
        <v>0</v>
      </c>
      <c r="F190" s="7"/>
      <c r="G190" s="7"/>
      <c r="H190" s="7"/>
      <c r="I190" s="7"/>
      <c r="J190" s="7"/>
      <c r="K190" s="7"/>
      <c r="L190" s="7"/>
      <c r="M190" s="7"/>
      <c r="N190" s="7"/>
    </row>
    <row r="191" spans="1:14" s="3" customFormat="1" ht="15" customHeight="1" x14ac:dyDescent="0.15">
      <c r="A191" s="25" t="s">
        <v>306</v>
      </c>
      <c r="B191" s="81" t="s">
        <v>307</v>
      </c>
      <c r="C191" s="161">
        <f>[11]B!$C$1715</f>
        <v>0</v>
      </c>
      <c r="D191" s="161">
        <f>[11]B!$E$1715</f>
        <v>0</v>
      </c>
      <c r="E191" s="129">
        <f>[11]B!$AL$1715</f>
        <v>0</v>
      </c>
      <c r="F191" s="7"/>
      <c r="G191" s="7"/>
      <c r="H191" s="7"/>
      <c r="I191" s="7"/>
      <c r="J191" s="7"/>
      <c r="K191" s="7"/>
      <c r="L191" s="7"/>
      <c r="M191" s="7"/>
      <c r="N191" s="7"/>
    </row>
    <row r="192" spans="1:14" s="3" customFormat="1" ht="15" customHeight="1" x14ac:dyDescent="0.15">
      <c r="A192" s="25" t="s">
        <v>308</v>
      </c>
      <c r="B192" s="81" t="s">
        <v>309</v>
      </c>
      <c r="C192" s="161">
        <f>[11]B!$C$1716</f>
        <v>0</v>
      </c>
      <c r="D192" s="161">
        <f>[11]B!$E$1716</f>
        <v>0</v>
      </c>
      <c r="E192" s="129">
        <f>[11]B!$AL$1716</f>
        <v>0</v>
      </c>
      <c r="F192" s="7"/>
      <c r="G192" s="7"/>
      <c r="H192" s="7"/>
      <c r="I192" s="7"/>
      <c r="J192" s="7"/>
      <c r="K192" s="7"/>
      <c r="L192" s="7"/>
      <c r="M192" s="7"/>
      <c r="N192" s="7"/>
    </row>
    <row r="193" spans="1:14" s="3" customFormat="1" ht="15" customHeight="1" x14ac:dyDescent="0.15">
      <c r="A193" s="25">
        <v>1801001</v>
      </c>
      <c r="B193" s="81" t="s">
        <v>310</v>
      </c>
      <c r="C193" s="161">
        <f>[11]B!$C$1937</f>
        <v>86</v>
      </c>
      <c r="D193" s="161">
        <f>[11]B!$E$1937</f>
        <v>86</v>
      </c>
      <c r="E193" s="129">
        <f>[11]B!$AL$1937</f>
        <v>3276600</v>
      </c>
      <c r="F193" s="7"/>
      <c r="G193" s="7"/>
      <c r="H193" s="7"/>
      <c r="I193" s="7"/>
      <c r="J193" s="7"/>
      <c r="K193" s="7"/>
      <c r="L193" s="7"/>
      <c r="M193" s="7"/>
      <c r="N193" s="7"/>
    </row>
    <row r="194" spans="1:14" s="3" customFormat="1" ht="15" customHeight="1" x14ac:dyDescent="0.15">
      <c r="A194" s="25">
        <v>1801003</v>
      </c>
      <c r="B194" s="81" t="s">
        <v>311</v>
      </c>
      <c r="C194" s="161">
        <f>[11]B!$C$1938</f>
        <v>0</v>
      </c>
      <c r="D194" s="161">
        <f>[11]B!$E$1938</f>
        <v>0</v>
      </c>
      <c r="E194" s="129">
        <f>[11]B!$AL$1938</f>
        <v>0</v>
      </c>
      <c r="F194" s="7"/>
      <c r="G194" s="7"/>
      <c r="H194" s="7"/>
      <c r="I194" s="7"/>
      <c r="J194" s="7"/>
      <c r="K194" s="7"/>
      <c r="L194" s="7"/>
      <c r="M194" s="7"/>
      <c r="N194" s="7"/>
    </row>
    <row r="195" spans="1:14" s="3" customFormat="1" ht="15" customHeight="1" x14ac:dyDescent="0.15">
      <c r="A195" s="25">
        <v>1801006</v>
      </c>
      <c r="B195" s="81" t="s">
        <v>312</v>
      </c>
      <c r="C195" s="161">
        <f>[11]B!$C$1939</f>
        <v>25</v>
      </c>
      <c r="D195" s="161">
        <f>[11]B!$E$1939</f>
        <v>18</v>
      </c>
      <c r="E195" s="129">
        <f>[11]B!$AL$1939</f>
        <v>881100</v>
      </c>
      <c r="F195" s="7"/>
      <c r="G195" s="7"/>
      <c r="H195" s="7"/>
      <c r="I195" s="7"/>
      <c r="J195" s="7"/>
      <c r="K195" s="7"/>
      <c r="L195" s="7"/>
      <c r="M195" s="7"/>
      <c r="N195" s="7"/>
    </row>
    <row r="196" spans="1:14" s="3" customFormat="1" ht="15" customHeight="1" x14ac:dyDescent="0.15">
      <c r="A196" s="25">
        <v>1401001</v>
      </c>
      <c r="B196" s="81" t="s">
        <v>313</v>
      </c>
      <c r="C196" s="161">
        <f>[11]B!$C$1406</f>
        <v>0</v>
      </c>
      <c r="D196" s="161">
        <f>[11]B!$E$1406</f>
        <v>0</v>
      </c>
      <c r="E196" s="129">
        <f>[11]B!$AL$1406</f>
        <v>0</v>
      </c>
      <c r="F196" s="7"/>
      <c r="G196" s="7"/>
      <c r="H196" s="7"/>
      <c r="I196" s="7"/>
      <c r="J196" s="7"/>
      <c r="K196" s="7"/>
      <c r="L196" s="7"/>
      <c r="M196" s="7"/>
      <c r="N196" s="7"/>
    </row>
    <row r="197" spans="1:14" s="3" customFormat="1" ht="24" customHeight="1" x14ac:dyDescent="0.15">
      <c r="A197" s="25">
        <v>1101113</v>
      </c>
      <c r="B197" s="81" t="s">
        <v>314</v>
      </c>
      <c r="C197" s="161">
        <f>[11]B!$C$995</f>
        <v>0</v>
      </c>
      <c r="D197" s="161">
        <f>[11]B!$E$995</f>
        <v>0</v>
      </c>
      <c r="E197" s="129">
        <f>[11]B!$AL$995</f>
        <v>0</v>
      </c>
      <c r="F197" s="7"/>
      <c r="G197" s="7"/>
      <c r="H197" s="7"/>
      <c r="I197" s="7"/>
      <c r="J197" s="7"/>
      <c r="K197" s="7"/>
      <c r="L197" s="7"/>
      <c r="M197" s="7"/>
      <c r="N197" s="7"/>
    </row>
    <row r="198" spans="1:14" s="3" customFormat="1" ht="24" customHeight="1" x14ac:dyDescent="0.15">
      <c r="A198" s="25">
        <v>1101140</v>
      </c>
      <c r="B198" s="81" t="s">
        <v>315</v>
      </c>
      <c r="C198" s="161">
        <f>[11]B!$C$996</f>
        <v>0</v>
      </c>
      <c r="D198" s="161">
        <f>[11]B!$E$996</f>
        <v>0</v>
      </c>
      <c r="E198" s="129">
        <f>[11]B!$AL$996</f>
        <v>0</v>
      </c>
      <c r="F198" s="7"/>
      <c r="G198" s="7"/>
      <c r="H198" s="7"/>
      <c r="I198" s="7"/>
      <c r="J198" s="7"/>
      <c r="K198" s="7"/>
      <c r="L198" s="7"/>
      <c r="M198" s="7"/>
      <c r="N198" s="7"/>
    </row>
    <row r="199" spans="1:14" s="3" customFormat="1" ht="15" customHeight="1" x14ac:dyDescent="0.15">
      <c r="A199" s="25">
        <v>1101141</v>
      </c>
      <c r="B199" s="81" t="s">
        <v>316</v>
      </c>
      <c r="C199" s="161">
        <f>[11]B!$C$997</f>
        <v>3</v>
      </c>
      <c r="D199" s="161">
        <f>[11]B!$E$997</f>
        <v>3</v>
      </c>
      <c r="E199" s="129">
        <f>[11]B!$AL$997</f>
        <v>755730</v>
      </c>
      <c r="F199" s="7"/>
      <c r="G199" s="7"/>
      <c r="H199" s="7"/>
      <c r="I199" s="7"/>
      <c r="J199" s="7"/>
      <c r="K199" s="7"/>
      <c r="L199" s="7"/>
      <c r="M199" s="7"/>
      <c r="N199" s="7"/>
    </row>
    <row r="200" spans="1:14" s="3" customFormat="1" ht="15" customHeight="1" x14ac:dyDescent="0.15">
      <c r="A200" s="38">
        <v>1101142</v>
      </c>
      <c r="B200" s="108" t="s">
        <v>317</v>
      </c>
      <c r="C200" s="162">
        <f>[11]B!$C$998</f>
        <v>0</v>
      </c>
      <c r="D200" s="162">
        <f>[11]B!$E$998</f>
        <v>0</v>
      </c>
      <c r="E200" s="129">
        <f>[11]B!$AL$998</f>
        <v>0</v>
      </c>
      <c r="F200" s="7"/>
      <c r="G200" s="7"/>
      <c r="H200" s="7"/>
      <c r="I200" s="7"/>
      <c r="J200" s="7"/>
      <c r="K200" s="7"/>
      <c r="L200" s="7"/>
      <c r="M200" s="7"/>
      <c r="N200" s="7"/>
    </row>
    <row r="201" spans="1:14" s="3" customFormat="1" ht="15" customHeight="1" x14ac:dyDescent="0.15">
      <c r="A201" s="122"/>
      <c r="B201" s="109" t="s">
        <v>318</v>
      </c>
      <c r="C201" s="163">
        <f>SUM(C167:C200)</f>
        <v>1173</v>
      </c>
      <c r="D201" s="163">
        <f>SUM(D167:D200)</f>
        <v>1150</v>
      </c>
      <c r="E201" s="164">
        <f>SUM(E167:E200)</f>
        <v>20463140</v>
      </c>
      <c r="F201" s="7"/>
      <c r="G201" s="7"/>
      <c r="H201" s="7"/>
      <c r="I201" s="7"/>
      <c r="J201" s="7"/>
      <c r="K201" s="7"/>
      <c r="L201" s="7"/>
      <c r="M201" s="7"/>
      <c r="N201" s="7"/>
    </row>
    <row r="202" spans="1:14" s="3" customFormat="1" ht="24.95" customHeight="1" x14ac:dyDescent="0.15">
      <c r="A202" s="165" t="s">
        <v>319</v>
      </c>
      <c r="B202" s="166"/>
      <c r="C202" s="167"/>
      <c r="D202" s="167"/>
      <c r="E202" s="168"/>
      <c r="F202" s="7"/>
      <c r="G202" s="7"/>
      <c r="H202" s="7"/>
      <c r="I202" s="7"/>
      <c r="J202" s="7"/>
      <c r="K202" s="7"/>
      <c r="L202" s="7"/>
    </row>
    <row r="203" spans="1:14" s="3" customFormat="1" ht="35.1" customHeight="1" x14ac:dyDescent="0.15">
      <c r="A203" s="869" t="s">
        <v>5</v>
      </c>
      <c r="B203" s="583"/>
      <c r="C203" s="73" t="s">
        <v>7</v>
      </c>
      <c r="D203" s="159" t="s">
        <v>8</v>
      </c>
      <c r="E203" s="73" t="s">
        <v>9</v>
      </c>
      <c r="F203" s="7"/>
      <c r="G203" s="7"/>
      <c r="H203" s="7"/>
      <c r="I203" s="7"/>
      <c r="J203" s="7"/>
      <c r="K203" s="7"/>
      <c r="L203" s="7"/>
    </row>
    <row r="204" spans="1:14" s="3" customFormat="1" ht="15" customHeight="1" x14ac:dyDescent="0.15">
      <c r="A204" s="870"/>
      <c r="B204" s="171" t="s">
        <v>320</v>
      </c>
      <c r="C204" s="172">
        <f>SUM(C205:C218)</f>
        <v>0</v>
      </c>
      <c r="D204" s="172">
        <f>SUM(D205:D218)</f>
        <v>0</v>
      </c>
      <c r="E204" s="173">
        <f>SUM(E205:E218)</f>
        <v>0</v>
      </c>
      <c r="F204" s="7"/>
      <c r="G204" s="7"/>
      <c r="H204" s="7"/>
      <c r="I204" s="7"/>
      <c r="J204" s="7"/>
      <c r="K204" s="7"/>
      <c r="L204" s="7"/>
    </row>
    <row r="205" spans="1:14" s="3" customFormat="1" ht="15" customHeight="1" x14ac:dyDescent="0.15">
      <c r="A205" s="20" t="s">
        <v>321</v>
      </c>
      <c r="B205" s="78" t="s">
        <v>322</v>
      </c>
      <c r="C205" s="150">
        <f>[11]B!$C$2745</f>
        <v>0</v>
      </c>
      <c r="D205" s="150">
        <f>[11]B!$E$2745</f>
        <v>0</v>
      </c>
      <c r="E205" s="129">
        <f>[11]B!$AL$2745</f>
        <v>0</v>
      </c>
      <c r="F205" s="7"/>
      <c r="G205" s="7"/>
      <c r="H205" s="7"/>
      <c r="I205" s="7"/>
      <c r="J205" s="7"/>
      <c r="K205" s="7"/>
      <c r="L205" s="7"/>
    </row>
    <row r="206" spans="1:14" s="3" customFormat="1" ht="15" customHeight="1" x14ac:dyDescent="0.15">
      <c r="A206" s="25" t="s">
        <v>323</v>
      </c>
      <c r="B206" s="81" t="s">
        <v>324</v>
      </c>
      <c r="C206" s="22">
        <f>[11]B!$C$2746</f>
        <v>0</v>
      </c>
      <c r="D206" s="22">
        <f>[11]B!$E$2746</f>
        <v>0</v>
      </c>
      <c r="E206" s="129">
        <f>[11]B!$AL$2746</f>
        <v>0</v>
      </c>
      <c r="F206" s="7"/>
      <c r="G206" s="7"/>
      <c r="H206" s="7"/>
      <c r="I206" s="7"/>
      <c r="J206" s="7"/>
      <c r="K206" s="7"/>
      <c r="L206" s="7"/>
    </row>
    <row r="207" spans="1:14" s="3" customFormat="1" ht="15" customHeight="1" x14ac:dyDescent="0.15">
      <c r="A207" s="25" t="s">
        <v>325</v>
      </c>
      <c r="B207" s="81" t="s">
        <v>326</v>
      </c>
      <c r="C207" s="22">
        <f>[11]B!$C$2747</f>
        <v>0</v>
      </c>
      <c r="D207" s="22">
        <f>[11]B!$E$2747</f>
        <v>0</v>
      </c>
      <c r="E207" s="129">
        <f>[11]B!$AL$2747</f>
        <v>0</v>
      </c>
      <c r="F207" s="7"/>
      <c r="G207" s="7"/>
      <c r="H207" s="7"/>
      <c r="I207" s="7"/>
      <c r="J207" s="7"/>
      <c r="K207" s="7"/>
      <c r="L207" s="7"/>
    </row>
    <row r="208" spans="1:14" s="3" customFormat="1" ht="15" customHeight="1" x14ac:dyDescent="0.15">
      <c r="A208" s="25" t="s">
        <v>327</v>
      </c>
      <c r="B208" s="81" t="s">
        <v>328</v>
      </c>
      <c r="C208" s="22">
        <f>[11]B!$C$2748</f>
        <v>0</v>
      </c>
      <c r="D208" s="22">
        <f>[11]B!$E$2748</f>
        <v>0</v>
      </c>
      <c r="E208" s="129">
        <f>[11]B!$AL$2748</f>
        <v>0</v>
      </c>
      <c r="F208" s="7"/>
      <c r="G208" s="7"/>
      <c r="H208" s="7"/>
      <c r="I208" s="7"/>
      <c r="J208" s="7"/>
      <c r="K208" s="7"/>
      <c r="L208" s="7"/>
    </row>
    <row r="209" spans="1:12" s="3" customFormat="1" ht="15" customHeight="1" x14ac:dyDescent="0.15">
      <c r="A209" s="25" t="s">
        <v>329</v>
      </c>
      <c r="B209" s="81" t="s">
        <v>330</v>
      </c>
      <c r="C209" s="22">
        <f>[11]B!$C$2749</f>
        <v>0</v>
      </c>
      <c r="D209" s="22">
        <f>[11]B!$E$2749</f>
        <v>0</v>
      </c>
      <c r="E209" s="129">
        <f>[11]B!$AL$2749</f>
        <v>0</v>
      </c>
      <c r="F209" s="7"/>
      <c r="G209" s="7"/>
      <c r="H209" s="7"/>
      <c r="I209" s="7"/>
      <c r="J209" s="7"/>
      <c r="K209" s="7"/>
      <c r="L209" s="7"/>
    </row>
    <row r="210" spans="1:12" s="3" customFormat="1" ht="15" customHeight="1" x14ac:dyDescent="0.15">
      <c r="A210" s="25" t="s">
        <v>331</v>
      </c>
      <c r="B210" s="81" t="s">
        <v>332</v>
      </c>
      <c r="C210" s="22">
        <f>[11]B!$C$2750</f>
        <v>0</v>
      </c>
      <c r="D210" s="22">
        <f>[11]B!$E$2750</f>
        <v>0</v>
      </c>
      <c r="E210" s="129">
        <f>[11]B!$AL$2750</f>
        <v>0</v>
      </c>
      <c r="F210" s="7"/>
      <c r="G210" s="7"/>
      <c r="H210" s="7"/>
      <c r="I210" s="7"/>
      <c r="J210" s="7"/>
      <c r="K210" s="7"/>
      <c r="L210" s="7"/>
    </row>
    <row r="211" spans="1:12" s="3" customFormat="1" ht="15" customHeight="1" x14ac:dyDescent="0.15">
      <c r="A211" s="25" t="s">
        <v>333</v>
      </c>
      <c r="B211" s="81" t="s">
        <v>334</v>
      </c>
      <c r="C211" s="22">
        <f>[11]B!$C$2751</f>
        <v>0</v>
      </c>
      <c r="D211" s="22">
        <f>[11]B!$E$2751</f>
        <v>0</v>
      </c>
      <c r="E211" s="129">
        <f>[11]B!$AL$2751</f>
        <v>0</v>
      </c>
      <c r="F211" s="7"/>
      <c r="G211" s="7"/>
      <c r="H211" s="7"/>
      <c r="I211" s="7"/>
      <c r="J211" s="7"/>
      <c r="K211" s="7"/>
      <c r="L211" s="7"/>
    </row>
    <row r="212" spans="1:12" s="3" customFormat="1" ht="15" customHeight="1" x14ac:dyDescent="0.15">
      <c r="A212" s="25" t="s">
        <v>335</v>
      </c>
      <c r="B212" s="81" t="s">
        <v>336</v>
      </c>
      <c r="C212" s="22">
        <f>[11]B!$C$2752</f>
        <v>0</v>
      </c>
      <c r="D212" s="22">
        <f>[11]B!$E$2752</f>
        <v>0</v>
      </c>
      <c r="E212" s="129">
        <f>[11]B!$AL$2752</f>
        <v>0</v>
      </c>
      <c r="F212" s="7"/>
      <c r="G212" s="7"/>
      <c r="H212" s="7"/>
      <c r="I212" s="7"/>
      <c r="J212" s="7"/>
      <c r="K212" s="7"/>
      <c r="L212" s="7"/>
    </row>
    <row r="213" spans="1:12" s="3" customFormat="1" ht="15" customHeight="1" x14ac:dyDescent="0.15">
      <c r="A213" s="25" t="s">
        <v>337</v>
      </c>
      <c r="B213" s="81" t="s">
        <v>338</v>
      </c>
      <c r="C213" s="22">
        <f>[11]B!$C$2753</f>
        <v>0</v>
      </c>
      <c r="D213" s="22">
        <f>[11]B!$E$2753</f>
        <v>0</v>
      </c>
      <c r="E213" s="129">
        <f>[11]B!$AL$2753</f>
        <v>0</v>
      </c>
      <c r="F213" s="7"/>
      <c r="G213" s="7"/>
      <c r="H213" s="7"/>
      <c r="I213" s="7"/>
      <c r="J213" s="7"/>
      <c r="K213" s="7"/>
      <c r="L213" s="7"/>
    </row>
    <row r="214" spans="1:12" s="3" customFormat="1" ht="15" customHeight="1" x14ac:dyDescent="0.15">
      <c r="A214" s="25" t="s">
        <v>339</v>
      </c>
      <c r="B214" s="81" t="s">
        <v>340</v>
      </c>
      <c r="C214" s="22">
        <f>[11]B!$C$2754</f>
        <v>0</v>
      </c>
      <c r="D214" s="22">
        <f>[11]B!$E$2754</f>
        <v>0</v>
      </c>
      <c r="E214" s="129">
        <f>[11]B!$AL$2754</f>
        <v>0</v>
      </c>
      <c r="F214" s="7"/>
      <c r="G214" s="7"/>
      <c r="H214" s="7"/>
      <c r="I214" s="7"/>
      <c r="J214" s="7"/>
      <c r="K214" s="7"/>
      <c r="L214" s="7"/>
    </row>
    <row r="215" spans="1:12" s="3" customFormat="1" ht="15" customHeight="1" x14ac:dyDescent="0.15">
      <c r="A215" s="25" t="s">
        <v>341</v>
      </c>
      <c r="B215" s="81" t="s">
        <v>342</v>
      </c>
      <c r="C215" s="22">
        <f>[11]B!$C$2755</f>
        <v>0</v>
      </c>
      <c r="D215" s="22">
        <f>[11]B!$E$2755</f>
        <v>0</v>
      </c>
      <c r="E215" s="129">
        <f>[11]B!$AL$2755</f>
        <v>0</v>
      </c>
      <c r="F215" s="7"/>
      <c r="G215" s="7"/>
      <c r="H215" s="7"/>
      <c r="I215" s="7"/>
      <c r="J215" s="7"/>
      <c r="K215" s="7"/>
      <c r="L215" s="7"/>
    </row>
    <row r="216" spans="1:12" s="3" customFormat="1" ht="15" customHeight="1" x14ac:dyDescent="0.15">
      <c r="A216" s="25" t="s">
        <v>343</v>
      </c>
      <c r="B216" s="81" t="s">
        <v>344</v>
      </c>
      <c r="C216" s="22">
        <f>[11]B!$C$2756</f>
        <v>0</v>
      </c>
      <c r="D216" s="22">
        <f>[11]B!$E$2756</f>
        <v>0</v>
      </c>
      <c r="E216" s="129">
        <f>[11]B!$AL$2756</f>
        <v>0</v>
      </c>
      <c r="F216" s="7"/>
      <c r="G216" s="7"/>
      <c r="H216" s="7"/>
      <c r="I216" s="7"/>
      <c r="J216" s="7"/>
      <c r="K216" s="7"/>
      <c r="L216" s="7"/>
    </row>
    <row r="217" spans="1:12" s="3" customFormat="1" ht="15" customHeight="1" x14ac:dyDescent="0.15">
      <c r="A217" s="25" t="s">
        <v>345</v>
      </c>
      <c r="B217" s="81" t="s">
        <v>346</v>
      </c>
      <c r="C217" s="22">
        <f>[11]B!$C$2757</f>
        <v>0</v>
      </c>
      <c r="D217" s="22">
        <f>[11]B!$E$2757</f>
        <v>0</v>
      </c>
      <c r="E217" s="129">
        <f>[11]B!$AL$2757</f>
        <v>0</v>
      </c>
      <c r="F217" s="7"/>
      <c r="G217" s="7"/>
      <c r="H217" s="7"/>
      <c r="I217" s="7"/>
      <c r="J217" s="7"/>
      <c r="K217" s="7"/>
      <c r="L217" s="7"/>
    </row>
    <row r="218" spans="1:12" s="3" customFormat="1" ht="15" customHeight="1" x14ac:dyDescent="0.15">
      <c r="A218" s="38" t="s">
        <v>347</v>
      </c>
      <c r="B218" s="108" t="s">
        <v>348</v>
      </c>
      <c r="C218" s="151">
        <f>[11]B!$C$2758</f>
        <v>0</v>
      </c>
      <c r="D218" s="151">
        <f>[11]B!$E$2758</f>
        <v>0</v>
      </c>
      <c r="E218" s="129">
        <f>[11]B!$AL$2758</f>
        <v>0</v>
      </c>
      <c r="F218" s="7"/>
      <c r="G218" s="7"/>
      <c r="H218" s="7"/>
      <c r="I218" s="7"/>
      <c r="J218" s="7"/>
      <c r="K218" s="7"/>
      <c r="L218" s="7"/>
    </row>
    <row r="219" spans="1:12" s="3" customFormat="1" ht="15" customHeight="1" x14ac:dyDescent="0.15">
      <c r="A219" s="871" t="s">
        <v>349</v>
      </c>
      <c r="B219" s="872"/>
      <c r="C219" s="172">
        <f>SUM(C220:C237)</f>
        <v>0</v>
      </c>
      <c r="D219" s="172">
        <f>SUM(D220:D237)</f>
        <v>0</v>
      </c>
      <c r="E219" s="164">
        <f>SUM(E220:E237)</f>
        <v>0</v>
      </c>
      <c r="F219" s="7"/>
      <c r="G219" s="7"/>
      <c r="H219" s="7"/>
      <c r="I219" s="7"/>
      <c r="J219" s="7"/>
      <c r="K219" s="7"/>
      <c r="L219" s="7"/>
    </row>
    <row r="220" spans="1:12" s="3" customFormat="1" ht="15" customHeight="1" x14ac:dyDescent="0.15">
      <c r="A220" s="20" t="s">
        <v>350</v>
      </c>
      <c r="B220" s="78" t="s">
        <v>322</v>
      </c>
      <c r="C220" s="150">
        <f>[11]B!$C$2759</f>
        <v>0</v>
      </c>
      <c r="D220" s="150">
        <f>[11]B!$E$2759</f>
        <v>0</v>
      </c>
      <c r="E220" s="129">
        <f>[11]B!$AL$2759</f>
        <v>0</v>
      </c>
      <c r="F220" s="7"/>
      <c r="G220" s="7"/>
      <c r="H220" s="7"/>
      <c r="I220" s="7"/>
      <c r="J220" s="7"/>
      <c r="K220" s="7"/>
      <c r="L220" s="7"/>
    </row>
    <row r="221" spans="1:12" s="3" customFormat="1" ht="15" customHeight="1" x14ac:dyDescent="0.15">
      <c r="A221" s="25" t="s">
        <v>351</v>
      </c>
      <c r="B221" s="81" t="s">
        <v>352</v>
      </c>
      <c r="C221" s="22">
        <f>[11]B!$C$2760</f>
        <v>0</v>
      </c>
      <c r="D221" s="22">
        <f>[11]B!$E$2760</f>
        <v>0</v>
      </c>
      <c r="E221" s="129">
        <f>[11]B!$AL$2760</f>
        <v>0</v>
      </c>
      <c r="F221" s="7"/>
      <c r="G221" s="7"/>
      <c r="H221" s="7"/>
      <c r="I221" s="7"/>
      <c r="J221" s="7"/>
      <c r="K221" s="7"/>
      <c r="L221" s="7"/>
    </row>
    <row r="222" spans="1:12" s="3" customFormat="1" ht="15" customHeight="1" x14ac:dyDescent="0.15">
      <c r="A222" s="25" t="s">
        <v>353</v>
      </c>
      <c r="B222" s="81" t="s">
        <v>354</v>
      </c>
      <c r="C222" s="22">
        <f>[11]B!$C$2761</f>
        <v>0</v>
      </c>
      <c r="D222" s="22">
        <f>[11]B!$E$2761</f>
        <v>0</v>
      </c>
      <c r="E222" s="129">
        <f>[11]B!$AL$2761</f>
        <v>0</v>
      </c>
      <c r="F222" s="7"/>
      <c r="G222" s="7"/>
      <c r="H222" s="7"/>
      <c r="I222" s="7"/>
      <c r="J222" s="7"/>
      <c r="K222" s="7"/>
      <c r="L222" s="7"/>
    </row>
    <row r="223" spans="1:12" s="3" customFormat="1" ht="15" customHeight="1" x14ac:dyDescent="0.15">
      <c r="A223" s="25" t="s">
        <v>355</v>
      </c>
      <c r="B223" s="81" t="s">
        <v>356</v>
      </c>
      <c r="C223" s="22">
        <f>[11]B!$C$2762</f>
        <v>0</v>
      </c>
      <c r="D223" s="22">
        <f>[11]B!$E$2762</f>
        <v>0</v>
      </c>
      <c r="E223" s="129">
        <f>[11]B!$AL$2762</f>
        <v>0</v>
      </c>
      <c r="F223" s="7"/>
      <c r="G223" s="7"/>
      <c r="H223" s="7"/>
      <c r="I223" s="7"/>
      <c r="J223" s="7"/>
      <c r="K223" s="7"/>
      <c r="L223" s="7"/>
    </row>
    <row r="224" spans="1:12" s="3" customFormat="1" ht="15" customHeight="1" x14ac:dyDescent="0.15">
      <c r="A224" s="25" t="s">
        <v>357</v>
      </c>
      <c r="B224" s="81" t="s">
        <v>358</v>
      </c>
      <c r="C224" s="22">
        <f>[11]B!$C$2763</f>
        <v>0</v>
      </c>
      <c r="D224" s="22">
        <f>[11]B!$E$2763</f>
        <v>0</v>
      </c>
      <c r="E224" s="129">
        <f>[11]B!$AL$2763</f>
        <v>0</v>
      </c>
      <c r="F224" s="7"/>
      <c r="G224" s="7"/>
      <c r="H224" s="7"/>
      <c r="I224" s="7"/>
      <c r="J224" s="7"/>
      <c r="K224" s="7"/>
      <c r="L224" s="7"/>
    </row>
    <row r="225" spans="1:12" s="3" customFormat="1" ht="15" customHeight="1" x14ac:dyDescent="0.15">
      <c r="A225" s="25" t="s">
        <v>359</v>
      </c>
      <c r="B225" s="81" t="s">
        <v>360</v>
      </c>
      <c r="C225" s="22">
        <f>[11]B!$C$2764</f>
        <v>0</v>
      </c>
      <c r="D225" s="22">
        <f>[11]B!$E$2764</f>
        <v>0</v>
      </c>
      <c r="E225" s="129">
        <f>[11]B!$AL$2764</f>
        <v>0</v>
      </c>
      <c r="F225" s="7"/>
      <c r="G225" s="7"/>
      <c r="H225" s="7"/>
      <c r="I225" s="7"/>
      <c r="J225" s="7"/>
      <c r="K225" s="7"/>
      <c r="L225" s="7"/>
    </row>
    <row r="226" spans="1:12" s="3" customFormat="1" ht="15" customHeight="1" x14ac:dyDescent="0.15">
      <c r="A226" s="25" t="s">
        <v>361</v>
      </c>
      <c r="B226" s="81" t="s">
        <v>362</v>
      </c>
      <c r="C226" s="22">
        <f>[11]B!$C$2765</f>
        <v>0</v>
      </c>
      <c r="D226" s="22">
        <f>[11]B!$E$2765</f>
        <v>0</v>
      </c>
      <c r="E226" s="129">
        <f>[11]B!$AL$2765</f>
        <v>0</v>
      </c>
      <c r="F226" s="7"/>
      <c r="G226" s="7"/>
      <c r="H226" s="7"/>
      <c r="I226" s="7"/>
      <c r="J226" s="7"/>
      <c r="K226" s="7"/>
      <c r="L226" s="7"/>
    </row>
    <row r="227" spans="1:12" s="3" customFormat="1" ht="15" customHeight="1" x14ac:dyDescent="0.15">
      <c r="A227" s="25" t="s">
        <v>363</v>
      </c>
      <c r="B227" s="81" t="s">
        <v>364</v>
      </c>
      <c r="C227" s="22">
        <f>[11]B!$C$2766</f>
        <v>0</v>
      </c>
      <c r="D227" s="22">
        <f>[11]B!$E$2766</f>
        <v>0</v>
      </c>
      <c r="E227" s="129">
        <f>[11]B!$AL$2766</f>
        <v>0</v>
      </c>
      <c r="F227" s="7"/>
      <c r="G227" s="7"/>
      <c r="H227" s="7"/>
      <c r="I227" s="7"/>
      <c r="J227" s="7"/>
      <c r="K227" s="7"/>
      <c r="L227" s="7"/>
    </row>
    <row r="228" spans="1:12" s="3" customFormat="1" ht="15" customHeight="1" x14ac:dyDescent="0.15">
      <c r="A228" s="25" t="s">
        <v>365</v>
      </c>
      <c r="B228" s="81" t="s">
        <v>366</v>
      </c>
      <c r="C228" s="22">
        <f>[11]B!$C$2767</f>
        <v>0</v>
      </c>
      <c r="D228" s="22">
        <f>[11]B!$E$2767</f>
        <v>0</v>
      </c>
      <c r="E228" s="129">
        <f>[11]B!$AL$2767</f>
        <v>0</v>
      </c>
      <c r="F228" s="7"/>
      <c r="G228" s="7"/>
      <c r="H228" s="7"/>
      <c r="I228" s="7"/>
      <c r="J228" s="7"/>
      <c r="K228" s="7"/>
      <c r="L228" s="7"/>
    </row>
    <row r="229" spans="1:12" s="3" customFormat="1" ht="15" customHeight="1" x14ac:dyDescent="0.15">
      <c r="A229" s="25" t="s">
        <v>367</v>
      </c>
      <c r="B229" s="81" t="s">
        <v>368</v>
      </c>
      <c r="C229" s="22">
        <f>[11]B!$C$2768</f>
        <v>0</v>
      </c>
      <c r="D229" s="22">
        <f>[11]B!$E$2768</f>
        <v>0</v>
      </c>
      <c r="E229" s="129">
        <f>[11]B!$AL$2768</f>
        <v>0</v>
      </c>
      <c r="F229" s="7"/>
      <c r="G229" s="7"/>
      <c r="H229" s="7"/>
      <c r="I229" s="7"/>
      <c r="J229" s="7"/>
      <c r="K229" s="7"/>
      <c r="L229" s="7"/>
    </row>
    <row r="230" spans="1:12" s="3" customFormat="1" ht="15" customHeight="1" x14ac:dyDescent="0.15">
      <c r="A230" s="25" t="s">
        <v>369</v>
      </c>
      <c r="B230" s="81" t="s">
        <v>370</v>
      </c>
      <c r="C230" s="22">
        <f>[11]B!$C$2769</f>
        <v>0</v>
      </c>
      <c r="D230" s="22">
        <f>[11]B!$E$2769</f>
        <v>0</v>
      </c>
      <c r="E230" s="129">
        <f>[11]B!$AL$2769</f>
        <v>0</v>
      </c>
      <c r="F230" s="7"/>
      <c r="G230" s="7"/>
      <c r="H230" s="7"/>
      <c r="I230" s="7"/>
      <c r="J230" s="7"/>
      <c r="K230" s="7"/>
      <c r="L230" s="7"/>
    </row>
    <row r="231" spans="1:12" s="3" customFormat="1" ht="15" customHeight="1" x14ac:dyDescent="0.15">
      <c r="A231" s="25" t="s">
        <v>371</v>
      </c>
      <c r="B231" s="81" t="s">
        <v>372</v>
      </c>
      <c r="C231" s="22">
        <f>[11]B!$C$2770</f>
        <v>0</v>
      </c>
      <c r="D231" s="22">
        <f>[11]B!$E$2770</f>
        <v>0</v>
      </c>
      <c r="E231" s="129">
        <f>[11]B!$AL$2770</f>
        <v>0</v>
      </c>
      <c r="F231" s="7"/>
      <c r="G231" s="7"/>
      <c r="H231" s="7"/>
      <c r="I231" s="7"/>
      <c r="J231" s="7"/>
      <c r="K231" s="7"/>
      <c r="L231" s="7"/>
    </row>
    <row r="232" spans="1:12" s="3" customFormat="1" ht="15" customHeight="1" x14ac:dyDescent="0.15">
      <c r="A232" s="25" t="s">
        <v>373</v>
      </c>
      <c r="B232" s="81" t="s">
        <v>374</v>
      </c>
      <c r="C232" s="22">
        <f>[11]B!$C$2771</f>
        <v>0</v>
      </c>
      <c r="D232" s="22">
        <f>[11]B!$E$2771</f>
        <v>0</v>
      </c>
      <c r="E232" s="129">
        <f>[11]B!$AL$2771</f>
        <v>0</v>
      </c>
      <c r="F232" s="7"/>
      <c r="G232" s="7"/>
      <c r="H232" s="7"/>
      <c r="I232" s="7"/>
      <c r="J232" s="7"/>
      <c r="K232" s="7"/>
      <c r="L232" s="7"/>
    </row>
    <row r="233" spans="1:12" s="3" customFormat="1" ht="15" customHeight="1" x14ac:dyDescent="0.15">
      <c r="A233" s="25" t="s">
        <v>375</v>
      </c>
      <c r="B233" s="81" t="s">
        <v>376</v>
      </c>
      <c r="C233" s="22">
        <f>[11]B!$C$2772</f>
        <v>0</v>
      </c>
      <c r="D233" s="22">
        <f>[11]B!$E$2772</f>
        <v>0</v>
      </c>
      <c r="E233" s="129">
        <f>[11]B!$AL$2772</f>
        <v>0</v>
      </c>
      <c r="F233" s="7"/>
      <c r="G233" s="7"/>
      <c r="H233" s="7"/>
      <c r="I233" s="7"/>
      <c r="J233" s="7"/>
      <c r="K233" s="7"/>
      <c r="L233" s="7"/>
    </row>
    <row r="234" spans="1:12" s="3" customFormat="1" ht="15" customHeight="1" x14ac:dyDescent="0.15">
      <c r="A234" s="25" t="s">
        <v>377</v>
      </c>
      <c r="B234" s="81" t="s">
        <v>378</v>
      </c>
      <c r="C234" s="22">
        <f>[11]B!$C$2773</f>
        <v>0</v>
      </c>
      <c r="D234" s="22">
        <f>[11]B!$E$2773</f>
        <v>0</v>
      </c>
      <c r="E234" s="129">
        <f>[11]B!$AL$2773</f>
        <v>0</v>
      </c>
      <c r="F234" s="7"/>
      <c r="G234" s="7"/>
      <c r="H234" s="7"/>
      <c r="I234" s="7"/>
      <c r="J234" s="7"/>
      <c r="K234" s="7"/>
      <c r="L234" s="7"/>
    </row>
    <row r="235" spans="1:12" s="3" customFormat="1" ht="15" customHeight="1" x14ac:dyDescent="0.15">
      <c r="A235" s="25" t="s">
        <v>379</v>
      </c>
      <c r="B235" s="81" t="s">
        <v>380</v>
      </c>
      <c r="C235" s="22">
        <f>[11]B!$C$2774</f>
        <v>0</v>
      </c>
      <c r="D235" s="22">
        <f>[11]B!$E$2774</f>
        <v>0</v>
      </c>
      <c r="E235" s="129">
        <f>[11]B!$AL$2774</f>
        <v>0</v>
      </c>
      <c r="F235" s="7"/>
      <c r="G235" s="7"/>
      <c r="H235" s="7"/>
      <c r="I235" s="7"/>
      <c r="J235" s="7"/>
      <c r="K235" s="7"/>
      <c r="L235" s="7"/>
    </row>
    <row r="236" spans="1:12" s="3" customFormat="1" ht="15" customHeight="1" x14ac:dyDescent="0.15">
      <c r="A236" s="25" t="s">
        <v>381</v>
      </c>
      <c r="B236" s="81" t="s">
        <v>382</v>
      </c>
      <c r="C236" s="22">
        <f>[11]B!$C$2775</f>
        <v>0</v>
      </c>
      <c r="D236" s="22">
        <f>[11]B!$E$2775</f>
        <v>0</v>
      </c>
      <c r="E236" s="129">
        <f>[11]B!$AL$2775</f>
        <v>0</v>
      </c>
      <c r="F236" s="7"/>
      <c r="G236" s="7"/>
      <c r="H236" s="7"/>
      <c r="I236" s="7"/>
      <c r="J236" s="7"/>
      <c r="K236" s="7"/>
      <c r="L236" s="7"/>
    </row>
    <row r="237" spans="1:12" s="3" customFormat="1" ht="15" customHeight="1" x14ac:dyDescent="0.15">
      <c r="A237" s="38" t="s">
        <v>383</v>
      </c>
      <c r="B237" s="108" t="s">
        <v>384</v>
      </c>
      <c r="C237" s="151">
        <f>[11]B!$C$2776</f>
        <v>0</v>
      </c>
      <c r="D237" s="151">
        <f>[11]B!$E$2776</f>
        <v>0</v>
      </c>
      <c r="E237" s="129">
        <f>[11]B!$AL$2776</f>
        <v>0</v>
      </c>
      <c r="F237" s="7"/>
      <c r="G237" s="7"/>
      <c r="H237" s="7"/>
      <c r="I237" s="7"/>
      <c r="J237" s="7"/>
      <c r="K237" s="7"/>
      <c r="L237" s="7"/>
    </row>
    <row r="238" spans="1:12" s="3" customFormat="1" ht="15" customHeight="1" x14ac:dyDescent="0.15">
      <c r="A238" s="122"/>
      <c r="B238" s="40" t="s">
        <v>385</v>
      </c>
      <c r="C238" s="172">
        <f>SUM(C239:C244)</f>
        <v>129</v>
      </c>
      <c r="D238" s="172">
        <f>SUM(D239:D244)</f>
        <v>129</v>
      </c>
      <c r="E238" s="164">
        <f>SUM(E239:E244)</f>
        <v>5103240</v>
      </c>
      <c r="F238" s="7"/>
      <c r="G238" s="7"/>
      <c r="H238" s="7"/>
      <c r="I238" s="7"/>
      <c r="J238" s="7"/>
      <c r="K238" s="7"/>
      <c r="L238" s="7"/>
    </row>
    <row r="239" spans="1:12" s="3" customFormat="1" ht="15" customHeight="1" x14ac:dyDescent="0.15">
      <c r="A239" s="20" t="s">
        <v>386</v>
      </c>
      <c r="B239" s="78" t="s">
        <v>387</v>
      </c>
      <c r="C239" s="150">
        <f>[11]B!$C$2777</f>
        <v>0</v>
      </c>
      <c r="D239" s="150">
        <f>[11]B!$E$2777</f>
        <v>0</v>
      </c>
      <c r="E239" s="129">
        <f>[11]B!$AL$2777</f>
        <v>0</v>
      </c>
      <c r="F239" s="7"/>
      <c r="G239" s="7"/>
      <c r="H239" s="7"/>
      <c r="I239" s="7"/>
      <c r="J239" s="7"/>
      <c r="K239" s="7"/>
      <c r="L239" s="7"/>
    </row>
    <row r="240" spans="1:12" s="3" customFormat="1" ht="15" customHeight="1" x14ac:dyDescent="0.15">
      <c r="A240" s="25" t="s">
        <v>388</v>
      </c>
      <c r="B240" s="81" t="s">
        <v>389</v>
      </c>
      <c r="C240" s="22">
        <f>[11]B!$C$2778</f>
        <v>0</v>
      </c>
      <c r="D240" s="22">
        <f>[11]B!$E$2778</f>
        <v>0</v>
      </c>
      <c r="E240" s="129">
        <f>[11]B!$AL$2778</f>
        <v>0</v>
      </c>
      <c r="F240" s="7"/>
      <c r="G240" s="7"/>
      <c r="H240" s="7"/>
      <c r="I240" s="7"/>
      <c r="J240" s="7"/>
      <c r="K240" s="7"/>
      <c r="L240" s="7"/>
    </row>
    <row r="241" spans="1:12" s="3" customFormat="1" ht="15" customHeight="1" x14ac:dyDescent="0.15">
      <c r="A241" s="25" t="s">
        <v>390</v>
      </c>
      <c r="B241" s="81" t="s">
        <v>391</v>
      </c>
      <c r="C241" s="22">
        <f>[11]B!$C$2779</f>
        <v>0</v>
      </c>
      <c r="D241" s="22">
        <f>[11]B!$E$2779</f>
        <v>0</v>
      </c>
      <c r="E241" s="129">
        <f>[11]B!$AL$2779</f>
        <v>0</v>
      </c>
      <c r="F241" s="7"/>
      <c r="G241" s="7"/>
      <c r="H241" s="7"/>
      <c r="I241" s="7"/>
      <c r="J241" s="7"/>
      <c r="K241" s="7"/>
      <c r="L241" s="7"/>
    </row>
    <row r="242" spans="1:12" s="3" customFormat="1" ht="15" customHeight="1" x14ac:dyDescent="0.15">
      <c r="A242" s="25" t="s">
        <v>392</v>
      </c>
      <c r="B242" s="81" t="s">
        <v>393</v>
      </c>
      <c r="C242" s="22">
        <f>[11]B!$C$2780</f>
        <v>0</v>
      </c>
      <c r="D242" s="22">
        <f>[11]B!$E$2780</f>
        <v>0</v>
      </c>
      <c r="E242" s="129">
        <f>[11]B!$AL$2780</f>
        <v>0</v>
      </c>
      <c r="F242" s="7"/>
      <c r="G242" s="7"/>
      <c r="H242" s="7"/>
      <c r="I242" s="7"/>
      <c r="J242" s="7"/>
      <c r="K242" s="7"/>
      <c r="L242" s="7"/>
    </row>
    <row r="243" spans="1:12" s="3" customFormat="1" ht="15" customHeight="1" x14ac:dyDescent="0.15">
      <c r="A243" s="25" t="s">
        <v>394</v>
      </c>
      <c r="B243" s="81" t="s">
        <v>395</v>
      </c>
      <c r="C243" s="22">
        <f>[11]B!$C$2781</f>
        <v>0</v>
      </c>
      <c r="D243" s="22">
        <f>[11]B!$E$2781</f>
        <v>0</v>
      </c>
      <c r="E243" s="129">
        <f>[11]B!$AL$2781</f>
        <v>0</v>
      </c>
      <c r="F243" s="7"/>
      <c r="G243" s="7"/>
      <c r="H243" s="7"/>
      <c r="I243" s="7"/>
      <c r="J243" s="7"/>
      <c r="K243" s="7"/>
      <c r="L243" s="7"/>
    </row>
    <row r="244" spans="1:12" s="3" customFormat="1" ht="15" customHeight="1" x14ac:dyDescent="0.15">
      <c r="A244" s="38" t="s">
        <v>396</v>
      </c>
      <c r="B244" s="108" t="s">
        <v>397</v>
      </c>
      <c r="C244" s="65">
        <f>[11]B!$C$2782</f>
        <v>129</v>
      </c>
      <c r="D244" s="65">
        <f>[11]B!$E$2782</f>
        <v>129</v>
      </c>
      <c r="E244" s="129">
        <f>[11]B!$AL$2782</f>
        <v>5103240</v>
      </c>
      <c r="F244" s="7"/>
      <c r="G244" s="7"/>
      <c r="H244" s="7"/>
      <c r="I244" s="7"/>
      <c r="J244" s="7"/>
      <c r="K244" s="7"/>
      <c r="L244" s="7"/>
    </row>
    <row r="245" spans="1:12" s="3" customFormat="1" ht="15" customHeight="1" x14ac:dyDescent="0.15">
      <c r="A245" s="122"/>
      <c r="B245" s="109" t="s">
        <v>398</v>
      </c>
      <c r="C245" s="172">
        <f>SUM(C246:C252)</f>
        <v>0</v>
      </c>
      <c r="D245" s="172"/>
      <c r="E245" s="164"/>
      <c r="F245" s="7"/>
      <c r="G245" s="7"/>
      <c r="H245" s="7"/>
      <c r="I245" s="7"/>
      <c r="J245" s="7"/>
      <c r="K245" s="7"/>
      <c r="L245" s="7"/>
    </row>
    <row r="246" spans="1:12" s="3" customFormat="1" ht="15" customHeight="1" x14ac:dyDescent="0.15">
      <c r="A246" s="20"/>
      <c r="B246" s="176" t="s">
        <v>399</v>
      </c>
      <c r="C246" s="134">
        <f>[11]B!$C$2785</f>
        <v>0</v>
      </c>
      <c r="D246" s="177"/>
      <c r="E246" s="178"/>
      <c r="F246" s="7"/>
      <c r="G246" s="7"/>
      <c r="H246" s="7"/>
      <c r="I246" s="7"/>
      <c r="J246" s="7"/>
      <c r="K246" s="7"/>
      <c r="L246" s="7"/>
    </row>
    <row r="247" spans="1:12" s="3" customFormat="1" ht="15" customHeight="1" x14ac:dyDescent="0.15">
      <c r="A247" s="25"/>
      <c r="B247" s="179" t="s">
        <v>400</v>
      </c>
      <c r="C247" s="135">
        <f>[11]B!$C$2786</f>
        <v>0</v>
      </c>
      <c r="D247" s="141"/>
      <c r="E247" s="142"/>
      <c r="F247" s="7"/>
      <c r="G247" s="7"/>
      <c r="H247" s="7"/>
      <c r="I247" s="7"/>
      <c r="J247" s="7"/>
      <c r="K247" s="7"/>
      <c r="L247" s="7"/>
    </row>
    <row r="248" spans="1:12" s="3" customFormat="1" ht="15" customHeight="1" x14ac:dyDescent="0.15">
      <c r="A248" s="25"/>
      <c r="B248" s="179" t="s">
        <v>401</v>
      </c>
      <c r="C248" s="135">
        <f>[11]B!$C$2787</f>
        <v>0</v>
      </c>
      <c r="D248" s="141"/>
      <c r="E248" s="142"/>
      <c r="F248" s="7"/>
      <c r="G248" s="7"/>
      <c r="H248" s="7"/>
      <c r="I248" s="7"/>
      <c r="J248" s="7"/>
      <c r="K248" s="7"/>
      <c r="L248" s="7"/>
    </row>
    <row r="249" spans="1:12" s="3" customFormat="1" ht="15" customHeight="1" x14ac:dyDescent="0.15">
      <c r="A249" s="25"/>
      <c r="B249" s="179" t="s">
        <v>402</v>
      </c>
      <c r="C249" s="135">
        <f>[11]B!$C$2788</f>
        <v>0</v>
      </c>
      <c r="D249" s="141"/>
      <c r="E249" s="142"/>
      <c r="F249" s="7"/>
      <c r="G249" s="7"/>
      <c r="H249" s="7"/>
      <c r="I249" s="7"/>
      <c r="J249" s="7"/>
      <c r="K249" s="7"/>
      <c r="L249" s="7"/>
    </row>
    <row r="250" spans="1:12" s="3" customFormat="1" ht="15" customHeight="1" x14ac:dyDescent="0.15">
      <c r="A250" s="25"/>
      <c r="B250" s="179" t="s">
        <v>403</v>
      </c>
      <c r="C250" s="135">
        <f>[11]B!$C$2789</f>
        <v>0</v>
      </c>
      <c r="D250" s="141"/>
      <c r="E250" s="142"/>
      <c r="F250" s="7"/>
      <c r="G250" s="7"/>
      <c r="H250" s="7"/>
      <c r="I250" s="7"/>
      <c r="J250" s="7"/>
      <c r="K250" s="7"/>
      <c r="L250" s="7"/>
    </row>
    <row r="251" spans="1:12" s="3" customFormat="1" ht="15" customHeight="1" x14ac:dyDescent="0.15">
      <c r="A251" s="25"/>
      <c r="B251" s="179" t="s">
        <v>404</v>
      </c>
      <c r="C251" s="135">
        <f>[11]B!$C$2790</f>
        <v>0</v>
      </c>
      <c r="D251" s="141"/>
      <c r="E251" s="142"/>
      <c r="F251" s="7"/>
      <c r="G251" s="7"/>
      <c r="H251" s="7"/>
      <c r="I251" s="7"/>
      <c r="J251" s="7"/>
      <c r="K251" s="7"/>
      <c r="L251" s="7"/>
    </row>
    <row r="252" spans="1:12" s="3" customFormat="1" ht="15" customHeight="1" x14ac:dyDescent="0.15">
      <c r="A252" s="38"/>
      <c r="B252" s="180" t="s">
        <v>405</v>
      </c>
      <c r="C252" s="136">
        <f>[11]B!$C$2791</f>
        <v>0</v>
      </c>
      <c r="D252" s="181"/>
      <c r="E252" s="182"/>
      <c r="F252" s="7"/>
      <c r="G252" s="7"/>
      <c r="H252" s="7"/>
      <c r="I252" s="7"/>
      <c r="J252" s="7"/>
      <c r="K252" s="7"/>
      <c r="L252" s="7"/>
    </row>
    <row r="253" spans="1:12" s="3" customFormat="1" ht="15" customHeight="1" x14ac:dyDescent="0.15">
      <c r="A253" s="122"/>
      <c r="B253" s="183" t="s">
        <v>406</v>
      </c>
      <c r="C253" s="139">
        <f>+C254</f>
        <v>0</v>
      </c>
      <c r="D253" s="542"/>
      <c r="E253" s="543"/>
      <c r="F253" s="7"/>
      <c r="G253" s="7"/>
      <c r="H253" s="7"/>
      <c r="I253" s="7"/>
      <c r="J253" s="7"/>
      <c r="K253" s="7"/>
      <c r="L253" s="7"/>
    </row>
    <row r="254" spans="1:12" s="3" customFormat="1" ht="15" customHeight="1" x14ac:dyDescent="0.15">
      <c r="A254" s="122"/>
      <c r="B254" s="185" t="s">
        <v>407</v>
      </c>
      <c r="C254" s="139">
        <f>[11]B!$C$2812</f>
        <v>0</v>
      </c>
      <c r="D254" s="544"/>
      <c r="E254" s="545"/>
      <c r="F254" s="7"/>
      <c r="G254" s="7"/>
      <c r="H254" s="7"/>
      <c r="I254" s="7"/>
      <c r="J254" s="7"/>
      <c r="K254" s="7"/>
      <c r="L254" s="7"/>
    </row>
    <row r="255" spans="1:12" s="3" customFormat="1" ht="15" customHeight="1" x14ac:dyDescent="0.15">
      <c r="A255" s="122"/>
      <c r="B255" s="186" t="s">
        <v>104</v>
      </c>
      <c r="C255" s="187">
        <f>SUM(C204+C219+C238+C245+C253)</f>
        <v>129</v>
      </c>
      <c r="D255" s="187">
        <f>SUM(D204+D219+D238)</f>
        <v>129</v>
      </c>
      <c r="E255" s="164">
        <f>SUM(E204+E219+E238)</f>
        <v>5103240</v>
      </c>
      <c r="F255" s="7"/>
      <c r="G255" s="7"/>
      <c r="H255" s="7"/>
      <c r="I255" s="7"/>
      <c r="J255" s="7"/>
      <c r="K255" s="7"/>
      <c r="L255" s="7"/>
    </row>
    <row r="256" spans="1:12" s="3" customFormat="1" ht="24.95" customHeight="1" x14ac:dyDescent="0.15">
      <c r="A256" s="165" t="s">
        <v>408</v>
      </c>
      <c r="B256" s="166"/>
      <c r="C256" s="167"/>
      <c r="D256" s="167"/>
      <c r="E256" s="168"/>
      <c r="F256" s="7"/>
      <c r="G256" s="7"/>
      <c r="H256" s="7"/>
      <c r="I256" s="7"/>
      <c r="J256" s="7"/>
      <c r="K256" s="7"/>
      <c r="L256" s="7"/>
    </row>
    <row r="257" spans="1:22" s="3" customFormat="1" ht="30" customHeight="1" x14ac:dyDescent="0.15">
      <c r="A257" s="13" t="s">
        <v>5</v>
      </c>
      <c r="B257" s="583" t="s">
        <v>409</v>
      </c>
      <c r="C257" s="73" t="s">
        <v>7</v>
      </c>
      <c r="D257" s="159" t="s">
        <v>8</v>
      </c>
      <c r="E257" s="73" t="s">
        <v>9</v>
      </c>
      <c r="F257" s="7"/>
      <c r="G257" s="7"/>
      <c r="H257" s="7"/>
      <c r="I257" s="7"/>
      <c r="J257" s="7"/>
      <c r="K257" s="7"/>
      <c r="L257" s="7"/>
    </row>
    <row r="258" spans="1:22" s="3" customFormat="1" ht="15" customHeight="1" x14ac:dyDescent="0.15">
      <c r="A258" s="20" t="s">
        <v>410</v>
      </c>
      <c r="B258" s="176" t="s">
        <v>411</v>
      </c>
      <c r="C258" s="188">
        <f>[11]B!$C$2814</f>
        <v>8</v>
      </c>
      <c r="D258" s="188">
        <f>[11]B!$E$2814</f>
        <v>8</v>
      </c>
      <c r="E258" s="56">
        <f>[11]B!$AL$2814</f>
        <v>62320</v>
      </c>
      <c r="F258" s="7"/>
      <c r="G258" s="7"/>
      <c r="H258" s="7"/>
      <c r="I258" s="7"/>
      <c r="J258" s="7"/>
      <c r="K258" s="7"/>
      <c r="L258" s="7"/>
    </row>
    <row r="259" spans="1:22" s="3" customFormat="1" ht="15" customHeight="1" x14ac:dyDescent="0.15">
      <c r="A259" s="25" t="s">
        <v>412</v>
      </c>
      <c r="B259" s="179" t="s">
        <v>413</v>
      </c>
      <c r="C259" s="189">
        <f>[11]B!$C$2815</f>
        <v>0</v>
      </c>
      <c r="D259" s="189">
        <f>[11]B!$E$2815</f>
        <v>0</v>
      </c>
      <c r="E259" s="58">
        <f>[11]B!$AL$2815</f>
        <v>0</v>
      </c>
      <c r="F259" s="7"/>
      <c r="G259" s="7"/>
      <c r="H259" s="7"/>
      <c r="I259" s="7"/>
      <c r="J259" s="7"/>
      <c r="K259" s="7"/>
      <c r="L259" s="7"/>
    </row>
    <row r="260" spans="1:22" s="3" customFormat="1" ht="15" customHeight="1" x14ac:dyDescent="0.15">
      <c r="A260" s="25" t="s">
        <v>414</v>
      </c>
      <c r="B260" s="179" t="s">
        <v>415</v>
      </c>
      <c r="C260" s="189">
        <f>[11]B!$C$2816</f>
        <v>0</v>
      </c>
      <c r="D260" s="189">
        <f>[11]B!$E$2816</f>
        <v>0</v>
      </c>
      <c r="E260" s="58">
        <f>[11]B!$AL$2816</f>
        <v>0</v>
      </c>
      <c r="F260" s="7"/>
      <c r="G260" s="7"/>
      <c r="H260" s="7"/>
      <c r="I260" s="7"/>
      <c r="J260" s="7"/>
      <c r="K260" s="7"/>
      <c r="L260" s="7"/>
    </row>
    <row r="261" spans="1:22" s="3" customFormat="1" ht="15" customHeight="1" x14ac:dyDescent="0.15">
      <c r="A261" s="25" t="s">
        <v>416</v>
      </c>
      <c r="B261" s="179" t="s">
        <v>417</v>
      </c>
      <c r="C261" s="189">
        <f>[11]B!$C$2817</f>
        <v>0</v>
      </c>
      <c r="D261" s="189">
        <f>[11]B!$E$2817</f>
        <v>0</v>
      </c>
      <c r="E261" s="58">
        <f>[11]B!$AL$2817</f>
        <v>0</v>
      </c>
      <c r="F261" s="7"/>
      <c r="G261" s="7"/>
      <c r="H261" s="7"/>
      <c r="I261" s="7"/>
      <c r="J261" s="7"/>
      <c r="K261" s="7"/>
      <c r="L261" s="7"/>
    </row>
    <row r="262" spans="1:22" s="3" customFormat="1" ht="15" customHeight="1" x14ac:dyDescent="0.15">
      <c r="A262" s="38" t="s">
        <v>418</v>
      </c>
      <c r="B262" s="180" t="s">
        <v>419</v>
      </c>
      <c r="C262" s="190">
        <f>[11]B!$C$2818</f>
        <v>0</v>
      </c>
      <c r="D262" s="190">
        <f>[11]B!$E$2818</f>
        <v>0</v>
      </c>
      <c r="E262" s="191">
        <f>[11]B!$AL$2818</f>
        <v>0</v>
      </c>
      <c r="F262" s="7"/>
      <c r="G262" s="7"/>
      <c r="H262" s="7"/>
      <c r="I262" s="7"/>
      <c r="J262" s="7"/>
      <c r="K262" s="7"/>
      <c r="L262" s="7"/>
    </row>
    <row r="263" spans="1:22" s="3" customFormat="1" ht="15" customHeight="1" x14ac:dyDescent="0.15">
      <c r="A263" s="122"/>
      <c r="B263" s="192" t="s">
        <v>420</v>
      </c>
      <c r="C263" s="193">
        <f>SUM(C258:C262)</f>
        <v>8</v>
      </c>
      <c r="D263" s="193">
        <f>SUM(D258:D262)</f>
        <v>8</v>
      </c>
      <c r="E263" s="164">
        <f>SUM(E258:E262)</f>
        <v>62320</v>
      </c>
      <c r="F263" s="7"/>
      <c r="G263" s="7"/>
      <c r="H263" s="7"/>
      <c r="I263" s="7"/>
      <c r="J263" s="7"/>
      <c r="K263" s="7"/>
      <c r="L263" s="7"/>
    </row>
    <row r="264" spans="1:22" s="196" customFormat="1" ht="24.95" customHeight="1" x14ac:dyDescent="0.15">
      <c r="A264" s="873" t="s">
        <v>421</v>
      </c>
      <c r="B264" s="873"/>
      <c r="C264" s="194"/>
      <c r="D264" s="194"/>
      <c r="E264" s="195"/>
    </row>
    <row r="265" spans="1:22" s="3" customFormat="1" ht="35.1" customHeight="1" x14ac:dyDescent="0.15">
      <c r="A265" s="13" t="s">
        <v>5</v>
      </c>
      <c r="B265" s="583" t="s">
        <v>422</v>
      </c>
      <c r="C265" s="73" t="s">
        <v>7</v>
      </c>
      <c r="D265" s="159" t="s">
        <v>8</v>
      </c>
      <c r="E265" s="73" t="s">
        <v>9</v>
      </c>
      <c r="F265" s="7"/>
      <c r="G265" s="7"/>
      <c r="H265" s="7"/>
      <c r="I265" s="7"/>
      <c r="J265" s="7"/>
      <c r="K265" s="7"/>
      <c r="L265" s="7"/>
    </row>
    <row r="266" spans="1:22" s="3" customFormat="1" ht="15" customHeight="1" x14ac:dyDescent="0.15">
      <c r="A266" s="20" t="s">
        <v>423</v>
      </c>
      <c r="B266" s="176" t="s">
        <v>424</v>
      </c>
      <c r="C266" s="188">
        <f>[11]B!$C$2598</f>
        <v>162</v>
      </c>
      <c r="D266" s="188">
        <f>[11]B!$E$2598</f>
        <v>162</v>
      </c>
      <c r="E266" s="56">
        <f>[11]B!$AL$2598</f>
        <v>3372840</v>
      </c>
      <c r="F266" s="7"/>
      <c r="G266" s="7"/>
      <c r="H266" s="7"/>
      <c r="I266" s="7"/>
      <c r="J266" s="7"/>
      <c r="K266" s="7"/>
      <c r="L266" s="7"/>
    </row>
    <row r="267" spans="1:22" s="3" customFormat="1" ht="15" customHeight="1" x14ac:dyDescent="0.15">
      <c r="A267" s="25" t="s">
        <v>425</v>
      </c>
      <c r="B267" s="179" t="s">
        <v>426</v>
      </c>
      <c r="C267" s="189">
        <f>[11]B!$C$2599</f>
        <v>239</v>
      </c>
      <c r="D267" s="189">
        <f>[11]B!$E$2599</f>
        <v>239</v>
      </c>
      <c r="E267" s="58">
        <f>[11]B!$AL$2599</f>
        <v>15654500</v>
      </c>
      <c r="F267" s="7"/>
      <c r="G267" s="7"/>
      <c r="H267" s="7"/>
      <c r="I267" s="7"/>
      <c r="J267" s="7"/>
      <c r="K267" s="7"/>
      <c r="L267" s="7"/>
    </row>
    <row r="268" spans="1:22" s="3" customFormat="1" ht="15" customHeight="1" x14ac:dyDescent="0.15">
      <c r="A268" s="25" t="s">
        <v>427</v>
      </c>
      <c r="B268" s="179" t="s">
        <v>428</v>
      </c>
      <c r="C268" s="189">
        <f>[11]B!$C$2600</f>
        <v>0</v>
      </c>
      <c r="D268" s="189">
        <f>[11]B!$E$2600</f>
        <v>0</v>
      </c>
      <c r="E268" s="58">
        <f>[11]B!$AL$2600</f>
        <v>0</v>
      </c>
      <c r="F268" s="7"/>
      <c r="G268" s="7"/>
      <c r="H268" s="7"/>
      <c r="I268" s="7"/>
      <c r="J268" s="7"/>
      <c r="K268" s="7"/>
      <c r="L268" s="7"/>
    </row>
    <row r="269" spans="1:22" s="3" customFormat="1" ht="15" customHeight="1" x14ac:dyDescent="0.15">
      <c r="A269" s="25" t="s">
        <v>429</v>
      </c>
      <c r="B269" s="179" t="s">
        <v>430</v>
      </c>
      <c r="C269" s="189">
        <f>[11]B!$C$2601</f>
        <v>191</v>
      </c>
      <c r="D269" s="189">
        <f>[11]B!$E$2601</f>
        <v>186</v>
      </c>
      <c r="E269" s="58">
        <f>[11]B!$AL$2601</f>
        <v>530100</v>
      </c>
      <c r="F269" s="7"/>
      <c r="G269" s="7"/>
      <c r="H269" s="7"/>
      <c r="I269" s="7"/>
      <c r="J269" s="7"/>
      <c r="K269" s="7"/>
      <c r="L269" s="7"/>
    </row>
    <row r="270" spans="1:22" s="3" customFormat="1" ht="15" customHeight="1" x14ac:dyDescent="0.15">
      <c r="A270" s="25" t="s">
        <v>431</v>
      </c>
      <c r="B270" s="179" t="s">
        <v>432</v>
      </c>
      <c r="C270" s="189">
        <f>[11]B!$C$2602</f>
        <v>0</v>
      </c>
      <c r="D270" s="189">
        <f>[11]B!$E$2602</f>
        <v>0</v>
      </c>
      <c r="E270" s="58">
        <f>[11]B!$AL$2602</f>
        <v>0</v>
      </c>
      <c r="F270" s="7"/>
      <c r="G270" s="7"/>
      <c r="H270" s="7"/>
      <c r="I270" s="7"/>
      <c r="J270" s="7"/>
      <c r="K270" s="7"/>
      <c r="L270" s="7"/>
    </row>
    <row r="271" spans="1:22" s="3" customFormat="1" ht="15" customHeight="1" x14ac:dyDescent="0.15">
      <c r="A271" s="25" t="s">
        <v>433</v>
      </c>
      <c r="B271" s="179" t="s">
        <v>434</v>
      </c>
      <c r="C271" s="189">
        <f>[11]B!$C$2603</f>
        <v>0</v>
      </c>
      <c r="D271" s="189">
        <f>[11]B!$E$2603</f>
        <v>0</v>
      </c>
      <c r="E271" s="58">
        <f>[11]B!$AL$2603</f>
        <v>0</v>
      </c>
      <c r="F271" s="7"/>
      <c r="G271" s="7"/>
      <c r="H271" s="7"/>
      <c r="I271" s="7"/>
      <c r="J271" s="7"/>
      <c r="K271" s="7"/>
      <c r="L271" s="7"/>
      <c r="V271" s="197"/>
    </row>
    <row r="272" spans="1:22" s="3" customFormat="1" ht="15" customHeight="1" x14ac:dyDescent="0.15">
      <c r="A272" s="38" t="s">
        <v>435</v>
      </c>
      <c r="B272" s="180" t="s">
        <v>436</v>
      </c>
      <c r="C272" s="190">
        <f>[11]B!$C$2604</f>
        <v>0</v>
      </c>
      <c r="D272" s="190">
        <f>[11]B!$E$2604</f>
        <v>0</v>
      </c>
      <c r="E272" s="191">
        <f>[11]B!$AL$2604</f>
        <v>0</v>
      </c>
      <c r="F272" s="7"/>
      <c r="G272" s="7"/>
      <c r="H272" s="7"/>
      <c r="I272" s="7"/>
      <c r="J272" s="7"/>
      <c r="K272" s="7"/>
      <c r="L272" s="7"/>
      <c r="V272" s="197"/>
    </row>
    <row r="273" spans="1:22" s="3" customFormat="1" ht="15" customHeight="1" x14ac:dyDescent="0.15">
      <c r="A273" s="122"/>
      <c r="B273" s="192" t="s">
        <v>437</v>
      </c>
      <c r="C273" s="198">
        <f>SUM(C266:C272)</f>
        <v>592</v>
      </c>
      <c r="D273" s="198">
        <f>SUM(D266:D272)</f>
        <v>587</v>
      </c>
      <c r="E273" s="164">
        <f>SUM(E266:E272)</f>
        <v>19557440</v>
      </c>
      <c r="F273" s="7"/>
      <c r="G273" s="7"/>
      <c r="H273" s="7"/>
      <c r="I273" s="7"/>
      <c r="J273" s="7"/>
      <c r="K273" s="7"/>
      <c r="L273" s="7"/>
      <c r="V273" s="197"/>
    </row>
    <row r="274" spans="1:22" s="202" customFormat="1" ht="24.95" customHeight="1" x14ac:dyDescent="0.15">
      <c r="A274" s="866" t="s">
        <v>438</v>
      </c>
      <c r="B274" s="866"/>
      <c r="C274" s="199"/>
      <c r="D274" s="199"/>
      <c r="E274" s="158"/>
      <c r="F274" s="200"/>
      <c r="G274" s="200"/>
      <c r="H274" s="200"/>
      <c r="I274" s="200"/>
      <c r="J274" s="200"/>
      <c r="K274" s="200"/>
      <c r="L274" s="200"/>
      <c r="M274" s="200"/>
      <c r="N274" s="200"/>
      <c r="O274" s="201"/>
      <c r="V274" s="203"/>
    </row>
    <row r="275" spans="1:22" ht="35.1" customHeight="1" x14ac:dyDescent="0.15">
      <c r="A275" s="13" t="s">
        <v>5</v>
      </c>
      <c r="B275" s="13" t="s">
        <v>6</v>
      </c>
      <c r="C275" s="73" t="s">
        <v>7</v>
      </c>
      <c r="D275" s="159" t="s">
        <v>8</v>
      </c>
      <c r="E275" s="73" t="s">
        <v>9</v>
      </c>
      <c r="F275" s="204"/>
      <c r="G275" s="204"/>
      <c r="H275" s="204"/>
      <c r="I275" s="204"/>
      <c r="J275" s="204"/>
      <c r="K275" s="204"/>
      <c r="L275" s="204"/>
      <c r="M275" s="204"/>
      <c r="N275" s="204"/>
      <c r="O275" s="205"/>
      <c r="V275" s="206"/>
    </row>
    <row r="276" spans="1:22" ht="15" customHeight="1" x14ac:dyDescent="0.15">
      <c r="A276" s="20" t="s">
        <v>439</v>
      </c>
      <c r="B276" s="176" t="s">
        <v>440</v>
      </c>
      <c r="C276" s="188">
        <f>[11]B!$C$2273</f>
        <v>66</v>
      </c>
      <c r="D276" s="188">
        <f>[11]B!$E$2273</f>
        <v>59</v>
      </c>
      <c r="E276" s="56">
        <f>[11]B!$AL$2273</f>
        <v>8595710</v>
      </c>
      <c r="F276" s="204"/>
      <c r="G276" s="204"/>
      <c r="H276" s="204"/>
      <c r="I276" s="204"/>
      <c r="J276" s="204"/>
      <c r="K276" s="204"/>
      <c r="L276" s="204"/>
      <c r="M276" s="204"/>
      <c r="N276" s="204"/>
      <c r="O276" s="205"/>
      <c r="V276" s="206"/>
    </row>
    <row r="277" spans="1:22" ht="15" customHeight="1" x14ac:dyDescent="0.15">
      <c r="A277" s="38" t="s">
        <v>441</v>
      </c>
      <c r="B277" s="180" t="s">
        <v>442</v>
      </c>
      <c r="C277" s="190">
        <f>[11]B!$C$2274</f>
        <v>1</v>
      </c>
      <c r="D277" s="190">
        <f>[11]B!$E$2274</f>
        <v>0</v>
      </c>
      <c r="E277" s="191">
        <f>[11]B!$AL$2274</f>
        <v>0</v>
      </c>
      <c r="F277" s="204"/>
      <c r="G277" s="204"/>
      <c r="H277" s="204"/>
      <c r="I277" s="204"/>
      <c r="J277" s="204"/>
      <c r="K277" s="204"/>
      <c r="L277" s="204"/>
      <c r="M277" s="204"/>
      <c r="N277" s="204"/>
      <c r="O277" s="205"/>
      <c r="V277" s="206"/>
    </row>
    <row r="278" spans="1:22" ht="15" customHeight="1" x14ac:dyDescent="0.15">
      <c r="A278" s="143">
        <v>2004003</v>
      </c>
      <c r="B278" s="180" t="s">
        <v>443</v>
      </c>
      <c r="C278" s="207">
        <f>[11]B!C2278</f>
        <v>0</v>
      </c>
      <c r="D278" s="181"/>
      <c r="E278" s="70"/>
      <c r="F278" s="204"/>
      <c r="G278" s="204"/>
      <c r="H278" s="204"/>
      <c r="I278" s="204"/>
      <c r="J278" s="204"/>
      <c r="K278" s="204"/>
      <c r="L278" s="204"/>
      <c r="M278" s="204"/>
      <c r="N278" s="204"/>
      <c r="O278" s="205"/>
      <c r="V278" s="206"/>
    </row>
    <row r="279" spans="1:22" ht="15" customHeight="1" x14ac:dyDescent="0.15">
      <c r="A279" s="122"/>
      <c r="B279" s="192" t="s">
        <v>444</v>
      </c>
      <c r="C279" s="193">
        <f>SUM(C276:C277)</f>
        <v>67</v>
      </c>
      <c r="D279" s="193">
        <f>SUM(D276:D277)</f>
        <v>59</v>
      </c>
      <c r="E279" s="164">
        <f>SUM(E276:E277)</f>
        <v>8595710</v>
      </c>
      <c r="F279" s="204"/>
      <c r="G279" s="204"/>
      <c r="H279" s="204"/>
      <c r="I279" s="204"/>
      <c r="J279" s="204"/>
      <c r="K279" s="204"/>
      <c r="L279" s="204"/>
      <c r="M279" s="204"/>
      <c r="N279" s="204"/>
      <c r="O279" s="205"/>
      <c r="V279" s="206"/>
    </row>
    <row r="280" spans="1:22" s="202" customFormat="1" ht="24.95" customHeight="1" x14ac:dyDescent="0.15">
      <c r="A280" s="866" t="s">
        <v>445</v>
      </c>
      <c r="B280" s="866"/>
      <c r="C280" s="208"/>
      <c r="D280" s="208"/>
      <c r="E280" s="158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1"/>
      <c r="V280" s="209"/>
    </row>
    <row r="281" spans="1:22" ht="35.1" customHeight="1" x14ac:dyDescent="0.15">
      <c r="A281" s="13"/>
      <c r="B281" s="13" t="s">
        <v>446</v>
      </c>
      <c r="C281" s="73" t="s">
        <v>7</v>
      </c>
      <c r="D281" s="159" t="s">
        <v>8</v>
      </c>
      <c r="E281" s="14" t="s">
        <v>9</v>
      </c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5"/>
    </row>
    <row r="282" spans="1:22" ht="15" customHeight="1" x14ac:dyDescent="0.15">
      <c r="A282" s="20" t="s">
        <v>447</v>
      </c>
      <c r="B282" s="176" t="s">
        <v>448</v>
      </c>
      <c r="C282" s="134">
        <f>[11]B!$C$2625</f>
        <v>1284</v>
      </c>
      <c r="D282" s="134">
        <f>[11]B!$E$2625</f>
        <v>1284</v>
      </c>
      <c r="E282" s="56">
        <f>[11]B!$AL$2625</f>
        <v>6034050</v>
      </c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5"/>
    </row>
    <row r="283" spans="1:22" ht="15" customHeight="1" x14ac:dyDescent="0.15">
      <c r="A283" s="25" t="s">
        <v>449</v>
      </c>
      <c r="B283" s="179" t="s">
        <v>450</v>
      </c>
      <c r="C283" s="135">
        <f>[11]B!C2662+[11]B!C2684+[11]B!C2685</f>
        <v>450</v>
      </c>
      <c r="D283" s="135">
        <f>[11]B!E2651+[11]B!E2684+[11]B!E2685</f>
        <v>447</v>
      </c>
      <c r="E283" s="58">
        <f>[11]B!$AL$2651+[11]B!AL2684+[11]B!AL2685</f>
        <v>11548450</v>
      </c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5"/>
    </row>
    <row r="284" spans="1:22" ht="15" customHeight="1" x14ac:dyDescent="0.15">
      <c r="A284" s="25" t="s">
        <v>451</v>
      </c>
      <c r="B284" s="179" t="s">
        <v>452</v>
      </c>
      <c r="C284" s="135">
        <f>[11]B!$C$2688</f>
        <v>122</v>
      </c>
      <c r="D284" s="135">
        <f>[11]B!$H$2688</f>
        <v>122</v>
      </c>
      <c r="E284" s="58">
        <f>[11]B!$AL$2688</f>
        <v>5651560</v>
      </c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5"/>
    </row>
    <row r="285" spans="1:22" ht="15" customHeight="1" x14ac:dyDescent="0.15">
      <c r="A285" s="38"/>
      <c r="B285" s="180" t="s">
        <v>453</v>
      </c>
      <c r="C285" s="136">
        <f>[11]B!$C$2738</f>
        <v>0</v>
      </c>
      <c r="D285" s="181"/>
      <c r="E285" s="70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5"/>
    </row>
    <row r="286" spans="1:22" ht="15" customHeight="1" x14ac:dyDescent="0.15">
      <c r="A286" s="122"/>
      <c r="B286" s="192" t="s">
        <v>454</v>
      </c>
      <c r="C286" s="210">
        <f>SUM(C282:C285)</f>
        <v>1856</v>
      </c>
      <c r="D286" s="210">
        <f>SUM(D282:D284)</f>
        <v>1853</v>
      </c>
      <c r="E286" s="211">
        <f>SUM(E282:E284)</f>
        <v>23234060</v>
      </c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5"/>
    </row>
    <row r="287" spans="1:22" ht="15" customHeight="1" x14ac:dyDescent="0.15">
      <c r="A287" s="867" t="s">
        <v>455</v>
      </c>
      <c r="B287" s="867"/>
      <c r="C287" s="212"/>
      <c r="D287" s="212"/>
      <c r="E287" s="213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5"/>
    </row>
    <row r="288" spans="1:22" ht="32.25" customHeight="1" x14ac:dyDescent="0.15">
      <c r="A288" s="13" t="s">
        <v>5</v>
      </c>
      <c r="B288" s="13" t="s">
        <v>6</v>
      </c>
      <c r="C288" s="73" t="s">
        <v>7</v>
      </c>
      <c r="D288" s="159" t="s">
        <v>8</v>
      </c>
      <c r="E288" s="73" t="s">
        <v>9</v>
      </c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5"/>
    </row>
    <row r="289" spans="1:17" ht="15" customHeight="1" x14ac:dyDescent="0.2">
      <c r="A289" s="20">
        <v>1901023</v>
      </c>
      <c r="B289" s="176" t="s">
        <v>456</v>
      </c>
      <c r="C289" s="134">
        <f>[11]B!$C$2101</f>
        <v>0</v>
      </c>
      <c r="D289" s="134">
        <f>[11]B!$E$2101</f>
        <v>0</v>
      </c>
      <c r="E289" s="214">
        <f>[11]B!$AL$2101</f>
        <v>0</v>
      </c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5"/>
    </row>
    <row r="290" spans="1:17" ht="15" customHeight="1" x14ac:dyDescent="0.2">
      <c r="A290" s="25">
        <v>1901024</v>
      </c>
      <c r="B290" s="179" t="s">
        <v>457</v>
      </c>
      <c r="C290" s="135">
        <f>[11]B!$C$2102</f>
        <v>0</v>
      </c>
      <c r="D290" s="135">
        <f>[11]B!$E$2102</f>
        <v>0</v>
      </c>
      <c r="E290" s="215">
        <f>[11]B!$AL$2102</f>
        <v>0</v>
      </c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5"/>
    </row>
    <row r="291" spans="1:17" ht="15" customHeight="1" x14ac:dyDescent="0.2">
      <c r="A291" s="25" t="s">
        <v>458</v>
      </c>
      <c r="B291" s="179" t="s">
        <v>459</v>
      </c>
      <c r="C291" s="135">
        <f>[11]B!$C$2103</f>
        <v>0</v>
      </c>
      <c r="D291" s="135">
        <f>[11]B!$E$2103</f>
        <v>0</v>
      </c>
      <c r="E291" s="215">
        <f>[11]B!$AL$2103</f>
        <v>0</v>
      </c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5"/>
    </row>
    <row r="292" spans="1:17" ht="15" customHeight="1" x14ac:dyDescent="0.2">
      <c r="A292" s="25" t="s">
        <v>460</v>
      </c>
      <c r="B292" s="179" t="s">
        <v>461</v>
      </c>
      <c r="C292" s="135">
        <f>[11]B!$C$2104</f>
        <v>0</v>
      </c>
      <c r="D292" s="135">
        <f>[11]B!$E$2104</f>
        <v>0</v>
      </c>
      <c r="E292" s="215">
        <f>[11]B!$AL$2104</f>
        <v>0</v>
      </c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5"/>
    </row>
    <row r="293" spans="1:17" ht="15" customHeight="1" x14ac:dyDescent="0.2">
      <c r="A293" s="25">
        <v>1901126</v>
      </c>
      <c r="B293" s="179" t="s">
        <v>462</v>
      </c>
      <c r="C293" s="135">
        <f>[11]B!$C$2105</f>
        <v>0</v>
      </c>
      <c r="D293" s="135">
        <f>[11]B!$E$2105</f>
        <v>0</v>
      </c>
      <c r="E293" s="215">
        <f>[11]B!$AL$2105</f>
        <v>0</v>
      </c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5"/>
    </row>
    <row r="294" spans="1:17" ht="15" customHeight="1" x14ac:dyDescent="0.2">
      <c r="A294" s="25" t="s">
        <v>463</v>
      </c>
      <c r="B294" s="179" t="s">
        <v>464</v>
      </c>
      <c r="C294" s="135">
        <f>[11]B!$C$2106</f>
        <v>0</v>
      </c>
      <c r="D294" s="135">
        <f>[11]B!$E$2106</f>
        <v>0</v>
      </c>
      <c r="E294" s="215">
        <f>[11]B!$AL$2106</f>
        <v>0</v>
      </c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5"/>
    </row>
    <row r="295" spans="1:17" ht="15" customHeight="1" x14ac:dyDescent="0.2">
      <c r="A295" s="25" t="s">
        <v>465</v>
      </c>
      <c r="B295" s="179" t="s">
        <v>466</v>
      </c>
      <c r="C295" s="135">
        <f>[11]B!$C$2107</f>
        <v>0</v>
      </c>
      <c r="D295" s="135">
        <f>[11]B!$E$2107</f>
        <v>0</v>
      </c>
      <c r="E295" s="215">
        <f>[11]B!$AL$2107</f>
        <v>0</v>
      </c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5"/>
    </row>
    <row r="296" spans="1:17" ht="15" customHeight="1" x14ac:dyDescent="0.2">
      <c r="A296" s="38">
        <v>1901029</v>
      </c>
      <c r="B296" s="180" t="s">
        <v>467</v>
      </c>
      <c r="C296" s="136">
        <f>[11]B!$C$2108</f>
        <v>0</v>
      </c>
      <c r="D296" s="136">
        <f>[11]B!$E$2108</f>
        <v>0</v>
      </c>
      <c r="E296" s="216">
        <f>[11]B!$AL$2108</f>
        <v>0</v>
      </c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5"/>
    </row>
    <row r="297" spans="1:17" ht="15" customHeight="1" x14ac:dyDescent="0.15">
      <c r="A297" s="143"/>
      <c r="B297" s="217" t="s">
        <v>468</v>
      </c>
      <c r="C297" s="218">
        <f>SUM(C289:C296)</f>
        <v>0</v>
      </c>
      <c r="D297" s="218">
        <f>SUM(D289:D296)</f>
        <v>0</v>
      </c>
      <c r="E297" s="211">
        <f>SUM(E289:E296)</f>
        <v>0</v>
      </c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5"/>
    </row>
    <row r="298" spans="1:17" ht="15" customHeight="1" x14ac:dyDescent="0.15">
      <c r="A298" s="219"/>
      <c r="B298" s="220"/>
      <c r="C298" s="212"/>
      <c r="D298" s="212"/>
      <c r="E298" s="213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5"/>
    </row>
    <row r="299" spans="1:17" s="196" customFormat="1" ht="24.95" customHeight="1" x14ac:dyDescent="0.15">
      <c r="A299" s="866" t="s">
        <v>469</v>
      </c>
      <c r="B299" s="866"/>
      <c r="C299" s="199"/>
      <c r="D299" s="199"/>
      <c r="E299" s="158"/>
    </row>
    <row r="300" spans="1:17" s="3" customFormat="1" ht="35.1" customHeight="1" x14ac:dyDescent="0.15">
      <c r="A300" s="13" t="s">
        <v>5</v>
      </c>
      <c r="B300" s="13" t="s">
        <v>6</v>
      </c>
      <c r="C300" s="73" t="s">
        <v>7</v>
      </c>
      <c r="D300" s="159" t="s">
        <v>8</v>
      </c>
      <c r="E300" s="73" t="s">
        <v>9</v>
      </c>
      <c r="F300" s="7"/>
      <c r="G300" s="7"/>
      <c r="H300" s="7"/>
      <c r="I300" s="7"/>
      <c r="J300" s="7"/>
      <c r="K300" s="7"/>
      <c r="L300" s="7"/>
      <c r="M300" s="7"/>
      <c r="N300" s="7"/>
    </row>
    <row r="301" spans="1:17" s="3" customFormat="1" ht="15" customHeight="1" x14ac:dyDescent="0.15">
      <c r="A301" s="20"/>
      <c r="B301" s="176" t="s">
        <v>470</v>
      </c>
      <c r="C301" s="150">
        <f>[11]B!$C$102</f>
        <v>0</v>
      </c>
      <c r="D301" s="221"/>
      <c r="E301" s="222"/>
      <c r="F301" s="7"/>
      <c r="G301" s="7"/>
      <c r="H301" s="7"/>
      <c r="I301" s="7"/>
      <c r="J301" s="7"/>
      <c r="K301" s="7"/>
      <c r="L301" s="7"/>
      <c r="M301" s="7"/>
      <c r="N301" s="7"/>
    </row>
    <row r="302" spans="1:17" s="3" customFormat="1" ht="15" customHeight="1" x14ac:dyDescent="0.15">
      <c r="A302" s="25"/>
      <c r="B302" s="179" t="s">
        <v>471</v>
      </c>
      <c r="C302" s="22">
        <f>[11]B!$C$103</f>
        <v>0</v>
      </c>
      <c r="D302" s="34"/>
      <c r="E302" s="68"/>
      <c r="F302" s="7"/>
      <c r="G302" s="7"/>
      <c r="H302" s="7"/>
      <c r="I302" s="7"/>
      <c r="J302" s="7"/>
      <c r="K302" s="7"/>
      <c r="L302" s="7"/>
      <c r="M302" s="7"/>
      <c r="N302" s="7"/>
    </row>
    <row r="303" spans="1:17" s="3" customFormat="1" ht="15" customHeight="1" x14ac:dyDescent="0.15">
      <c r="A303" s="25"/>
      <c r="B303" s="179" t="s">
        <v>472</v>
      </c>
      <c r="C303" s="22">
        <f>[11]B!$C$104</f>
        <v>0</v>
      </c>
      <c r="D303" s="34"/>
      <c r="E303" s="68"/>
      <c r="F303" s="7"/>
      <c r="G303" s="7"/>
      <c r="H303" s="7"/>
      <c r="I303" s="7"/>
      <c r="J303" s="7"/>
      <c r="K303" s="7"/>
      <c r="L303" s="7"/>
      <c r="M303" s="7"/>
      <c r="N303" s="7"/>
    </row>
    <row r="304" spans="1:17" s="3" customFormat="1" ht="15" customHeight="1" x14ac:dyDescent="0.15">
      <c r="A304" s="25"/>
      <c r="B304" s="179" t="s">
        <v>473</v>
      </c>
      <c r="C304" s="22">
        <f>[11]B!$C$105</f>
        <v>0</v>
      </c>
      <c r="D304" s="34"/>
      <c r="E304" s="68"/>
      <c r="F304" s="7"/>
      <c r="G304" s="7"/>
      <c r="H304" s="7"/>
      <c r="I304" s="7"/>
      <c r="J304" s="7"/>
      <c r="K304" s="7"/>
      <c r="L304" s="7"/>
      <c r="M304" s="7"/>
      <c r="N304" s="7"/>
    </row>
    <row r="305" spans="1:14" s="3" customFormat="1" ht="15" customHeight="1" x14ac:dyDescent="0.15">
      <c r="A305" s="25"/>
      <c r="B305" s="179" t="s">
        <v>474</v>
      </c>
      <c r="C305" s="22">
        <f>[11]B!$C$106</f>
        <v>0</v>
      </c>
      <c r="D305" s="34"/>
      <c r="E305" s="68"/>
      <c r="F305" s="7"/>
      <c r="G305" s="7"/>
      <c r="H305" s="7"/>
      <c r="I305" s="7"/>
      <c r="J305" s="7"/>
      <c r="K305" s="7"/>
      <c r="L305" s="7"/>
      <c r="M305" s="7"/>
      <c r="N305" s="7"/>
    </row>
    <row r="306" spans="1:14" s="3" customFormat="1" ht="15" customHeight="1" x14ac:dyDescent="0.15">
      <c r="A306" s="25"/>
      <c r="B306" s="179" t="s">
        <v>475</v>
      </c>
      <c r="C306" s="22">
        <f>[11]B!$C$107</f>
        <v>0</v>
      </c>
      <c r="D306" s="34"/>
      <c r="E306" s="68"/>
      <c r="F306" s="7"/>
      <c r="G306" s="7"/>
      <c r="H306" s="7"/>
      <c r="I306" s="7"/>
      <c r="J306" s="7"/>
      <c r="K306" s="7"/>
      <c r="L306" s="7"/>
      <c r="M306" s="7"/>
      <c r="N306" s="7"/>
    </row>
    <row r="307" spans="1:14" s="3" customFormat="1" ht="15" customHeight="1" x14ac:dyDescent="0.15">
      <c r="A307" s="25"/>
      <c r="B307" s="179" t="s">
        <v>476</v>
      </c>
      <c r="C307" s="22">
        <f>[11]B!$C$108</f>
        <v>0</v>
      </c>
      <c r="D307" s="34"/>
      <c r="E307" s="68"/>
      <c r="F307" s="7"/>
      <c r="G307" s="7"/>
      <c r="H307" s="7"/>
      <c r="I307" s="7"/>
      <c r="J307" s="7"/>
      <c r="K307" s="7"/>
      <c r="L307" s="7"/>
      <c r="M307" s="7"/>
      <c r="N307" s="7"/>
    </row>
    <row r="308" spans="1:14" s="3" customFormat="1" ht="15" customHeight="1" x14ac:dyDescent="0.15">
      <c r="A308" s="25"/>
      <c r="B308" s="179" t="s">
        <v>477</v>
      </c>
      <c r="C308" s="22">
        <f>[11]B!$C$109</f>
        <v>0</v>
      </c>
      <c r="D308" s="34"/>
      <c r="E308" s="68"/>
      <c r="F308" s="7"/>
      <c r="G308" s="7"/>
      <c r="H308" s="7"/>
      <c r="I308" s="7"/>
      <c r="J308" s="7"/>
      <c r="K308" s="7"/>
      <c r="L308" s="7"/>
      <c r="M308" s="7"/>
      <c r="N308" s="7"/>
    </row>
    <row r="309" spans="1:14" s="3" customFormat="1" ht="15" customHeight="1" x14ac:dyDescent="0.15">
      <c r="A309" s="25"/>
      <c r="B309" s="179" t="s">
        <v>478</v>
      </c>
      <c r="C309" s="22">
        <f>[11]B!$C$110</f>
        <v>0</v>
      </c>
      <c r="D309" s="34"/>
      <c r="E309" s="68"/>
      <c r="F309" s="7"/>
      <c r="G309" s="7"/>
      <c r="H309" s="7"/>
      <c r="I309" s="7"/>
      <c r="J309" s="7"/>
      <c r="K309" s="7"/>
      <c r="L309" s="7"/>
      <c r="M309" s="7"/>
      <c r="N309" s="7"/>
    </row>
    <row r="310" spans="1:14" s="3" customFormat="1" ht="15" customHeight="1" x14ac:dyDescent="0.15">
      <c r="A310" s="25"/>
      <c r="B310" s="179" t="s">
        <v>479</v>
      </c>
      <c r="C310" s="22">
        <f>[11]B!$C$111</f>
        <v>0</v>
      </c>
      <c r="D310" s="34"/>
      <c r="E310" s="68"/>
      <c r="F310" s="7"/>
      <c r="G310" s="7"/>
      <c r="H310" s="7"/>
      <c r="I310" s="7"/>
      <c r="J310" s="7"/>
      <c r="K310" s="7"/>
      <c r="L310" s="7"/>
      <c r="M310" s="7"/>
      <c r="N310" s="7"/>
    </row>
    <row r="311" spans="1:14" s="3" customFormat="1" ht="15" customHeight="1" x14ac:dyDescent="0.15">
      <c r="A311" s="25">
        <v>1802100</v>
      </c>
      <c r="B311" s="179" t="s">
        <v>480</v>
      </c>
      <c r="C311" s="22">
        <f>[11]B!$C$1988</f>
        <v>0</v>
      </c>
      <c r="D311" s="34"/>
      <c r="E311" s="68"/>
      <c r="F311" s="7"/>
      <c r="G311" s="7"/>
      <c r="H311" s="7"/>
      <c r="I311" s="7"/>
      <c r="J311" s="7"/>
      <c r="K311" s="7"/>
      <c r="L311" s="7"/>
      <c r="M311" s="7"/>
      <c r="N311" s="7"/>
    </row>
    <row r="312" spans="1:14" s="3" customFormat="1" ht="15" customHeight="1" x14ac:dyDescent="0.15">
      <c r="A312" s="25"/>
      <c r="B312" s="179" t="s">
        <v>481</v>
      </c>
      <c r="C312" s="22">
        <f>[11]B!$C$1790</f>
        <v>0</v>
      </c>
      <c r="D312" s="34"/>
      <c r="E312" s="68"/>
      <c r="F312" s="7"/>
      <c r="G312" s="7"/>
      <c r="H312" s="7"/>
      <c r="I312" s="7"/>
      <c r="J312" s="7"/>
      <c r="K312" s="7"/>
      <c r="L312" s="7"/>
      <c r="M312" s="7"/>
      <c r="N312" s="7"/>
    </row>
    <row r="313" spans="1:14" s="3" customFormat="1" ht="15" customHeight="1" x14ac:dyDescent="0.15">
      <c r="A313" s="25">
        <v>1902003</v>
      </c>
      <c r="B313" s="179" t="s">
        <v>482</v>
      </c>
      <c r="C313" s="22">
        <f>[11]B!$C$2113</f>
        <v>0</v>
      </c>
      <c r="D313" s="34"/>
      <c r="E313" s="68"/>
      <c r="F313" s="7"/>
      <c r="G313" s="7"/>
      <c r="H313" s="7"/>
      <c r="I313" s="7"/>
      <c r="J313" s="7"/>
      <c r="K313" s="7"/>
      <c r="L313" s="7"/>
      <c r="M313" s="7"/>
      <c r="N313" s="7"/>
    </row>
    <row r="314" spans="1:14" s="3" customFormat="1" ht="15" customHeight="1" x14ac:dyDescent="0.15">
      <c r="A314" s="38"/>
      <c r="B314" s="180" t="s">
        <v>483</v>
      </c>
      <c r="C314" s="151">
        <f>[11]B!$C$112</f>
        <v>0</v>
      </c>
      <c r="D314" s="223"/>
      <c r="E314" s="70"/>
      <c r="F314" s="7"/>
      <c r="G314" s="7"/>
      <c r="H314" s="7"/>
      <c r="I314" s="7"/>
      <c r="J314" s="7"/>
      <c r="K314" s="7"/>
      <c r="L314" s="7"/>
      <c r="M314" s="7"/>
      <c r="N314" s="7"/>
    </row>
    <row r="315" spans="1:14" s="3" customFormat="1" ht="15" customHeight="1" x14ac:dyDescent="0.15">
      <c r="A315" s="122"/>
      <c r="B315" s="192" t="s">
        <v>484</v>
      </c>
      <c r="C315" s="224">
        <f>SUM(C301:C314)</f>
        <v>0</v>
      </c>
      <c r="D315" s="224"/>
      <c r="E315" s="211"/>
      <c r="F315" s="7"/>
      <c r="G315" s="7"/>
      <c r="H315" s="7"/>
      <c r="I315" s="7"/>
      <c r="J315" s="7"/>
      <c r="K315" s="7"/>
      <c r="L315" s="7"/>
      <c r="M315" s="7"/>
      <c r="N315" s="7"/>
    </row>
    <row r="316" spans="1:14" s="106" customFormat="1" ht="24.95" customHeight="1" x14ac:dyDescent="0.15">
      <c r="A316" s="225" t="s">
        <v>485</v>
      </c>
      <c r="B316" s="226"/>
      <c r="C316" s="227"/>
      <c r="D316" s="227"/>
      <c r="E316" s="228"/>
    </row>
    <row r="317" spans="1:14" s="106" customFormat="1" ht="35.1" customHeight="1" x14ac:dyDescent="0.15">
      <c r="A317" s="13" t="s">
        <v>5</v>
      </c>
      <c r="B317" s="13" t="s">
        <v>6</v>
      </c>
      <c r="C317" s="73" t="s">
        <v>7</v>
      </c>
      <c r="D317" s="159" t="s">
        <v>8</v>
      </c>
      <c r="E317" s="73" t="s">
        <v>9</v>
      </c>
    </row>
    <row r="318" spans="1:14" s="106" customFormat="1" ht="15" customHeight="1" x14ac:dyDescent="0.15">
      <c r="A318" s="20" t="s">
        <v>486</v>
      </c>
      <c r="B318" s="176" t="s">
        <v>487</v>
      </c>
      <c r="C318" s="229">
        <f>[11]B!$C$2741</f>
        <v>264</v>
      </c>
      <c r="D318" s="229">
        <f>[11]B!$E$2741</f>
        <v>264</v>
      </c>
      <c r="E318" s="56">
        <f>[11]B!$AL$2741</f>
        <v>5760480</v>
      </c>
    </row>
    <row r="319" spans="1:14" s="106" customFormat="1" ht="15" customHeight="1" x14ac:dyDescent="0.15">
      <c r="A319" s="38" t="s">
        <v>488</v>
      </c>
      <c r="B319" s="180" t="s">
        <v>489</v>
      </c>
      <c r="C319" s="230">
        <f>[11]B!$C$2742</f>
        <v>0</v>
      </c>
      <c r="D319" s="230">
        <f>[11]B!$E$2742</f>
        <v>0</v>
      </c>
      <c r="E319" s="191">
        <f>[11]B!$AL$2742</f>
        <v>0</v>
      </c>
    </row>
    <row r="320" spans="1:14" s="106" customFormat="1" ht="15" customHeight="1" x14ac:dyDescent="0.15">
      <c r="A320" s="122"/>
      <c r="B320" s="180" t="s">
        <v>490</v>
      </c>
      <c r="C320" s="88">
        <f>SUM(C318:C319)</f>
        <v>264</v>
      </c>
      <c r="D320" s="88">
        <f>SUM(D318:D319)</f>
        <v>264</v>
      </c>
      <c r="E320" s="211">
        <f>SUM(E318:E319)</f>
        <v>5760480</v>
      </c>
    </row>
    <row r="321" spans="1:20" s="106" customFormat="1" ht="24.95" customHeight="1" x14ac:dyDescent="0.15">
      <c r="A321" s="165" t="s">
        <v>491</v>
      </c>
      <c r="B321" s="156"/>
      <c r="C321" s="208"/>
      <c r="D321" s="208"/>
      <c r="E321" s="158"/>
    </row>
    <row r="322" spans="1:20" s="106" customFormat="1" ht="35.1" customHeight="1" x14ac:dyDescent="0.15">
      <c r="A322" s="13" t="s">
        <v>5</v>
      </c>
      <c r="B322" s="583" t="s">
        <v>6</v>
      </c>
      <c r="C322" s="231" t="s">
        <v>492</v>
      </c>
      <c r="D322" s="159" t="s">
        <v>8</v>
      </c>
      <c r="E322" s="73" t="s">
        <v>9</v>
      </c>
    </row>
    <row r="323" spans="1:20" s="106" customFormat="1" ht="15" customHeight="1" x14ac:dyDescent="0.15">
      <c r="A323" s="232" t="s">
        <v>493</v>
      </c>
      <c r="B323" s="192" t="s">
        <v>494</v>
      </c>
      <c r="C323" s="233">
        <f>[11]B!$C$946</f>
        <v>1056</v>
      </c>
      <c r="D323" s="233">
        <f>[11]B!$E$946</f>
        <v>1056</v>
      </c>
      <c r="E323" s="234">
        <f>[11]B!$AL$946</f>
        <v>7943680</v>
      </c>
    </row>
    <row r="324" spans="1:20" s="3" customFormat="1" ht="25.5" customHeight="1" x14ac:dyDescent="0.15">
      <c r="A324" s="9" t="s">
        <v>495</v>
      </c>
      <c r="B324" s="235"/>
      <c r="C324" s="106"/>
      <c r="D324" s="106"/>
      <c r="E324" s="106"/>
      <c r="F324" s="7"/>
      <c r="G324" s="7"/>
      <c r="H324" s="7"/>
      <c r="I324" s="7"/>
      <c r="J324" s="7"/>
      <c r="K324" s="7"/>
      <c r="L324" s="7"/>
      <c r="M324" s="7"/>
      <c r="N324" s="7"/>
    </row>
    <row r="325" spans="1:20" ht="24.95" customHeight="1" x14ac:dyDescent="0.15">
      <c r="A325" s="12" t="s">
        <v>496</v>
      </c>
    </row>
    <row r="326" spans="1:20" ht="24" customHeight="1" x14ac:dyDescent="0.15">
      <c r="A326" s="797" t="s">
        <v>106</v>
      </c>
      <c r="B326" s="855"/>
      <c r="C326" s="692" t="s">
        <v>0</v>
      </c>
      <c r="D326" s="771" t="s">
        <v>497</v>
      </c>
      <c r="E326" s="772"/>
      <c r="F326" s="772"/>
      <c r="G326" s="772"/>
      <c r="H326" s="780" t="s">
        <v>498</v>
      </c>
      <c r="I326" s="781"/>
      <c r="J326" s="782"/>
      <c r="K326" s="863" t="s">
        <v>499</v>
      </c>
      <c r="L326" s="864"/>
      <c r="M326" s="865"/>
      <c r="N326" s="785" t="s">
        <v>500</v>
      </c>
      <c r="O326" s="788" t="s">
        <v>501</v>
      </c>
      <c r="P326" s="789"/>
      <c r="Q326" s="751" t="s">
        <v>502</v>
      </c>
    </row>
    <row r="327" spans="1:20" ht="18" customHeight="1" x14ac:dyDescent="0.15">
      <c r="A327" s="819"/>
      <c r="B327" s="856"/>
      <c r="C327" s="693"/>
      <c r="D327" s="754" t="s">
        <v>503</v>
      </c>
      <c r="E327" s="827" t="s">
        <v>504</v>
      </c>
      <c r="F327" s="828"/>
      <c r="G327" s="757" t="s">
        <v>505</v>
      </c>
      <c r="H327" s="759" t="s">
        <v>506</v>
      </c>
      <c r="I327" s="761" t="s">
        <v>507</v>
      </c>
      <c r="J327" s="773" t="s">
        <v>508</v>
      </c>
      <c r="K327" s="775" t="s">
        <v>509</v>
      </c>
      <c r="L327" s="776" t="s">
        <v>510</v>
      </c>
      <c r="M327" s="777" t="s">
        <v>511</v>
      </c>
      <c r="N327" s="786"/>
      <c r="O327" s="778" t="s">
        <v>512</v>
      </c>
      <c r="P327" s="779" t="s">
        <v>513</v>
      </c>
      <c r="Q327" s="752"/>
      <c r="R327" s="236"/>
    </row>
    <row r="328" spans="1:20" ht="18" customHeight="1" x14ac:dyDescent="0.15">
      <c r="A328" s="799"/>
      <c r="B328" s="857"/>
      <c r="C328" s="770"/>
      <c r="D328" s="755"/>
      <c r="E328" s="237" t="s">
        <v>514</v>
      </c>
      <c r="F328" s="238" t="s">
        <v>515</v>
      </c>
      <c r="G328" s="758"/>
      <c r="H328" s="760"/>
      <c r="I328" s="762"/>
      <c r="J328" s="774"/>
      <c r="K328" s="775"/>
      <c r="L328" s="776"/>
      <c r="M328" s="777"/>
      <c r="N328" s="787"/>
      <c r="O328" s="778"/>
      <c r="P328" s="779"/>
      <c r="Q328" s="753"/>
      <c r="R328" s="236"/>
    </row>
    <row r="329" spans="1:20" s="76" customFormat="1" ht="15" customHeight="1" x14ac:dyDescent="0.2">
      <c r="A329" s="849" t="s">
        <v>107</v>
      </c>
      <c r="B329" s="850"/>
      <c r="C329" s="239">
        <f t="shared" ref="C329:Q329" si="1">+C330+C331+C332+C333+C334+C335+C339+C340+C341+C342</f>
        <v>72616</v>
      </c>
      <c r="D329" s="239">
        <f t="shared" si="1"/>
        <v>71800</v>
      </c>
      <c r="E329" s="239">
        <f t="shared" si="1"/>
        <v>71800</v>
      </c>
      <c r="F329" s="239">
        <f t="shared" si="1"/>
        <v>0</v>
      </c>
      <c r="G329" s="240">
        <f t="shared" si="1"/>
        <v>816</v>
      </c>
      <c r="H329" s="241">
        <f t="shared" si="1"/>
        <v>25530</v>
      </c>
      <c r="I329" s="242">
        <f t="shared" si="1"/>
        <v>23895</v>
      </c>
      <c r="J329" s="239">
        <f t="shared" si="1"/>
        <v>23191</v>
      </c>
      <c r="K329" s="241">
        <f t="shared" si="1"/>
        <v>0</v>
      </c>
      <c r="L329" s="242">
        <f t="shared" si="1"/>
        <v>0</v>
      </c>
      <c r="M329" s="239">
        <f t="shared" si="1"/>
        <v>0</v>
      </c>
      <c r="N329" s="240">
        <f>+N330+N331+N332+N333+N334+N335+N339+N340+N341+N342</f>
        <v>0</v>
      </c>
      <c r="O329" s="243">
        <f t="shared" si="1"/>
        <v>12</v>
      </c>
      <c r="P329" s="244">
        <f t="shared" si="1"/>
        <v>377</v>
      </c>
      <c r="Q329" s="245">
        <f t="shared" si="1"/>
        <v>0</v>
      </c>
      <c r="R329" s="246"/>
      <c r="S329" s="247"/>
      <c r="T329" s="247"/>
    </row>
    <row r="330" spans="1:20" ht="15" customHeight="1" x14ac:dyDescent="0.15">
      <c r="A330" s="77" t="s">
        <v>108</v>
      </c>
      <c r="B330" s="248" t="s">
        <v>109</v>
      </c>
      <c r="C330" s="249">
        <f>[11]B!C210</f>
        <v>26190</v>
      </c>
      <c r="D330" s="249">
        <f>[11]B!D210</f>
        <v>25749</v>
      </c>
      <c r="E330" s="249">
        <f>[11]B!E210</f>
        <v>25749</v>
      </c>
      <c r="F330" s="249">
        <f>[11]B!F210</f>
        <v>0</v>
      </c>
      <c r="G330" s="249">
        <f>[11]B!G210</f>
        <v>441</v>
      </c>
      <c r="H330" s="249">
        <f>[11]B!AA210</f>
        <v>10818</v>
      </c>
      <c r="I330" s="249">
        <f>[11]B!AB210</f>
        <v>5568</v>
      </c>
      <c r="J330" s="249">
        <f>[11]B!AC210</f>
        <v>9804</v>
      </c>
      <c r="K330" s="249">
        <f>[11]B!AD210</f>
        <v>0</v>
      </c>
      <c r="L330" s="249">
        <f>[11]B!AE210</f>
        <v>0</v>
      </c>
      <c r="M330" s="249">
        <f>[11]B!AF210</f>
        <v>0</v>
      </c>
      <c r="N330" s="249">
        <f>[11]B!AG210</f>
        <v>0</v>
      </c>
      <c r="O330" s="249">
        <f>[11]B!AH210</f>
        <v>0</v>
      </c>
      <c r="P330" s="249">
        <f>[11]B!AI210</f>
        <v>64</v>
      </c>
      <c r="Q330" s="249">
        <f>[11]B!AJ210</f>
        <v>0</v>
      </c>
      <c r="R330" s="246"/>
      <c r="S330" s="250"/>
      <c r="T330" s="250"/>
    </row>
    <row r="331" spans="1:20" ht="15" customHeight="1" x14ac:dyDescent="0.15">
      <c r="A331" s="581" t="s">
        <v>110</v>
      </c>
      <c r="B331" s="251" t="s">
        <v>111</v>
      </c>
      <c r="C331" s="252">
        <f>[11]B!C272</f>
        <v>33669</v>
      </c>
      <c r="D331" s="252">
        <f>[11]B!D272</f>
        <v>33412</v>
      </c>
      <c r="E331" s="252">
        <f>[11]B!E272</f>
        <v>33412</v>
      </c>
      <c r="F331" s="252">
        <f>[11]B!F272</f>
        <v>0</v>
      </c>
      <c r="G331" s="252">
        <f>[11]B!G272</f>
        <v>257</v>
      </c>
      <c r="H331" s="252">
        <f>[11]B!AA272</f>
        <v>11714</v>
      </c>
      <c r="I331" s="252">
        <f>[11]B!AB272</f>
        <v>10445</v>
      </c>
      <c r="J331" s="252">
        <f>[11]B!AC272</f>
        <v>11510</v>
      </c>
      <c r="K331" s="252">
        <f>[11]B!AD272</f>
        <v>0</v>
      </c>
      <c r="L331" s="252">
        <f>[11]B!AE272</f>
        <v>0</v>
      </c>
      <c r="M331" s="252">
        <f>[11]B!AF272</f>
        <v>0</v>
      </c>
      <c r="N331" s="252">
        <f>[11]B!AG272</f>
        <v>0</v>
      </c>
      <c r="O331" s="252">
        <f>[11]B!AH272</f>
        <v>0</v>
      </c>
      <c r="P331" s="252">
        <f>[11]B!AI272</f>
        <v>37</v>
      </c>
      <c r="Q331" s="252">
        <f>[11]B!AJ272</f>
        <v>0</v>
      </c>
      <c r="R331" s="246"/>
      <c r="S331" s="250"/>
      <c r="T331" s="250"/>
    </row>
    <row r="332" spans="1:20" ht="15" customHeight="1" x14ac:dyDescent="0.15">
      <c r="A332" s="581" t="s">
        <v>112</v>
      </c>
      <c r="B332" s="251" t="s">
        <v>113</v>
      </c>
      <c r="C332" s="252">
        <f>[11]B!C311</f>
        <v>2066</v>
      </c>
      <c r="D332" s="252">
        <f>[11]B!D311</f>
        <v>2042</v>
      </c>
      <c r="E332" s="252">
        <f>[11]B!E311</f>
        <v>2042</v>
      </c>
      <c r="F332" s="252">
        <f>[11]B!F311</f>
        <v>0</v>
      </c>
      <c r="G332" s="252">
        <f>[11]B!G311</f>
        <v>24</v>
      </c>
      <c r="H332" s="252">
        <f>[11]B!AA311</f>
        <v>152</v>
      </c>
      <c r="I332" s="252">
        <f>[11]B!AB311</f>
        <v>1902</v>
      </c>
      <c r="J332" s="252">
        <f>[11]B!AC311</f>
        <v>12</v>
      </c>
      <c r="K332" s="252">
        <f>[11]B!AD311</f>
        <v>0</v>
      </c>
      <c r="L332" s="252">
        <f>[11]B!AE311</f>
        <v>0</v>
      </c>
      <c r="M332" s="252">
        <f>[11]B!AF311</f>
        <v>0</v>
      </c>
      <c r="N332" s="252">
        <f>[11]B!AG311</f>
        <v>0</v>
      </c>
      <c r="O332" s="252">
        <f>[11]B!AH311</f>
        <v>0</v>
      </c>
      <c r="P332" s="252">
        <f>[11]B!AI311</f>
        <v>107</v>
      </c>
      <c r="Q332" s="252">
        <f>[11]B!AJ311</f>
        <v>0</v>
      </c>
      <c r="R332" s="246"/>
      <c r="S332" s="250"/>
      <c r="T332" s="250"/>
    </row>
    <row r="333" spans="1:20" ht="15" customHeight="1" x14ac:dyDescent="0.15">
      <c r="A333" s="581" t="s">
        <v>114</v>
      </c>
      <c r="B333" s="251" t="s">
        <v>115</v>
      </c>
      <c r="C333" s="252">
        <f>[11]B!C318</f>
        <v>0</v>
      </c>
      <c r="D333" s="252">
        <f>[11]B!D318</f>
        <v>0</v>
      </c>
      <c r="E333" s="252">
        <f>[11]B!E318</f>
        <v>0</v>
      </c>
      <c r="F333" s="252">
        <f>[11]B!F318</f>
        <v>0</v>
      </c>
      <c r="G333" s="252">
        <f>[11]B!G318</f>
        <v>0</v>
      </c>
      <c r="H333" s="252">
        <f>[11]B!AA318</f>
        <v>0</v>
      </c>
      <c r="I333" s="252">
        <f>[11]B!AB318</f>
        <v>0</v>
      </c>
      <c r="J333" s="252">
        <f>[11]B!AC318</f>
        <v>0</v>
      </c>
      <c r="K333" s="252">
        <f>[11]B!AD318</f>
        <v>0</v>
      </c>
      <c r="L333" s="252">
        <f>[11]B!AE318</f>
        <v>0</v>
      </c>
      <c r="M333" s="252">
        <f>[11]B!AF318</f>
        <v>0</v>
      </c>
      <c r="N333" s="252">
        <f>[11]B!AG318</f>
        <v>0</v>
      </c>
      <c r="O333" s="252">
        <f>[11]B!AH318</f>
        <v>11</v>
      </c>
      <c r="P333" s="252">
        <f>[11]B!AI318</f>
        <v>0</v>
      </c>
      <c r="Q333" s="252">
        <f>[11]B!AJ318</f>
        <v>0</v>
      </c>
      <c r="R333" s="246"/>
      <c r="S333" s="250"/>
      <c r="T333" s="250"/>
    </row>
    <row r="334" spans="1:20" ht="15" customHeight="1" x14ac:dyDescent="0.15">
      <c r="A334" s="253" t="s">
        <v>116</v>
      </c>
      <c r="B334" s="254" t="s">
        <v>117</v>
      </c>
      <c r="C334" s="255">
        <f>[11]B!C374</f>
        <v>2530</v>
      </c>
      <c r="D334" s="255">
        <f>[11]B!D374</f>
        <v>2504</v>
      </c>
      <c r="E334" s="255">
        <f>[11]B!E374</f>
        <v>2504</v>
      </c>
      <c r="F334" s="255">
        <f>[11]B!F374</f>
        <v>0</v>
      </c>
      <c r="G334" s="255">
        <f>[11]B!G374</f>
        <v>26</v>
      </c>
      <c r="H334" s="255">
        <f>[11]B!AA374</f>
        <v>1067</v>
      </c>
      <c r="I334" s="255">
        <f>[11]B!AB374</f>
        <v>538</v>
      </c>
      <c r="J334" s="255">
        <f>[11]B!AC374</f>
        <v>925</v>
      </c>
      <c r="K334" s="255">
        <f>[11]B!AD374</f>
        <v>0</v>
      </c>
      <c r="L334" s="255">
        <f>[11]B!AE374</f>
        <v>0</v>
      </c>
      <c r="M334" s="255">
        <f>[11]B!AF374</f>
        <v>0</v>
      </c>
      <c r="N334" s="255">
        <f>[11]B!AG374</f>
        <v>0</v>
      </c>
      <c r="O334" s="255">
        <f>[11]B!AH374</f>
        <v>0</v>
      </c>
      <c r="P334" s="255">
        <f>[11]B!AI374</f>
        <v>152</v>
      </c>
      <c r="Q334" s="255">
        <f>[11]B!AJ374</f>
        <v>0</v>
      </c>
      <c r="R334" s="246"/>
      <c r="S334" s="250"/>
      <c r="T334" s="250"/>
    </row>
    <row r="335" spans="1:20" ht="15" customHeight="1" x14ac:dyDescent="0.15">
      <c r="A335" s="858" t="s">
        <v>118</v>
      </c>
      <c r="B335" s="256" t="s">
        <v>119</v>
      </c>
      <c r="C335" s="257">
        <f>SUM(C336:C338)</f>
        <v>5532</v>
      </c>
      <c r="D335" s="258">
        <f>SUM(D336:D338)</f>
        <v>5481</v>
      </c>
      <c r="E335" s="259">
        <f t="shared" ref="E335:Q335" si="2">SUM(E336:E338)</f>
        <v>5481</v>
      </c>
      <c r="F335" s="260">
        <f t="shared" si="2"/>
        <v>0</v>
      </c>
      <c r="G335" s="261">
        <f t="shared" si="2"/>
        <v>51</v>
      </c>
      <c r="H335" s="261">
        <f t="shared" si="2"/>
        <v>1442</v>
      </c>
      <c r="I335" s="261">
        <f t="shared" si="2"/>
        <v>3825</v>
      </c>
      <c r="J335" s="261">
        <f t="shared" si="2"/>
        <v>265</v>
      </c>
      <c r="K335" s="261">
        <f t="shared" si="2"/>
        <v>0</v>
      </c>
      <c r="L335" s="261">
        <f t="shared" si="2"/>
        <v>0</v>
      </c>
      <c r="M335" s="261">
        <f t="shared" si="2"/>
        <v>0</v>
      </c>
      <c r="N335" s="261">
        <f t="shared" si="2"/>
        <v>0</v>
      </c>
      <c r="O335" s="261">
        <f t="shared" si="2"/>
        <v>0</v>
      </c>
      <c r="P335" s="261">
        <f t="shared" si="2"/>
        <v>12</v>
      </c>
      <c r="Q335" s="262">
        <f t="shared" si="2"/>
        <v>0</v>
      </c>
      <c r="R335" s="246"/>
      <c r="S335" s="250"/>
      <c r="T335" s="250"/>
    </row>
    <row r="336" spans="1:20" ht="15" customHeight="1" x14ac:dyDescent="0.15">
      <c r="A336" s="858"/>
      <c r="B336" s="263" t="s">
        <v>120</v>
      </c>
      <c r="C336" s="249">
        <f>[11]B!C411</f>
        <v>4535</v>
      </c>
      <c r="D336" s="249">
        <f>[11]B!D411</f>
        <v>4487</v>
      </c>
      <c r="E336" s="249">
        <f>[11]B!E411</f>
        <v>4487</v>
      </c>
      <c r="F336" s="249">
        <f>[11]B!F411</f>
        <v>0</v>
      </c>
      <c r="G336" s="249">
        <f>[11]B!G411</f>
        <v>48</v>
      </c>
      <c r="H336" s="249">
        <f>[11]B!AA411</f>
        <v>1231</v>
      </c>
      <c r="I336" s="249">
        <f>[11]B!AB411</f>
        <v>3058</v>
      </c>
      <c r="J336" s="249">
        <f>[11]B!AC411</f>
        <v>246</v>
      </c>
      <c r="K336" s="249">
        <f>[11]B!AD411</f>
        <v>0</v>
      </c>
      <c r="L336" s="249">
        <f>[11]B!AE411</f>
        <v>0</v>
      </c>
      <c r="M336" s="249">
        <f>[11]B!AF411</f>
        <v>0</v>
      </c>
      <c r="N336" s="249">
        <f>[11]B!AG411</f>
        <v>0</v>
      </c>
      <c r="O336" s="249">
        <f>[11]B!AH411</f>
        <v>0</v>
      </c>
      <c r="P336" s="249">
        <f>[11]B!AI411</f>
        <v>0</v>
      </c>
      <c r="Q336" s="249">
        <f>[11]B!AJ411</f>
        <v>0</v>
      </c>
      <c r="R336" s="246"/>
      <c r="S336" s="250"/>
      <c r="T336" s="250"/>
    </row>
    <row r="337" spans="1:20" ht="15" customHeight="1" x14ac:dyDescent="0.15">
      <c r="A337" s="858"/>
      <c r="B337" s="93" t="s">
        <v>121</v>
      </c>
      <c r="C337" s="252">
        <f>[11]B!C432</f>
        <v>13</v>
      </c>
      <c r="D337" s="252">
        <f>[11]B!D432</f>
        <v>13</v>
      </c>
      <c r="E337" s="252">
        <f>[11]B!E432</f>
        <v>13</v>
      </c>
      <c r="F337" s="252">
        <f>[11]B!F432</f>
        <v>0</v>
      </c>
      <c r="G337" s="252">
        <f>[11]B!G432</f>
        <v>0</v>
      </c>
      <c r="H337" s="252">
        <f>[11]B!AA432</f>
        <v>0</v>
      </c>
      <c r="I337" s="252">
        <f>[11]B!AB432</f>
        <v>13</v>
      </c>
      <c r="J337" s="252">
        <f>[11]B!AC432</f>
        <v>0</v>
      </c>
      <c r="K337" s="252">
        <f>[11]B!AD432</f>
        <v>0</v>
      </c>
      <c r="L337" s="252">
        <f>[11]B!AE432</f>
        <v>0</v>
      </c>
      <c r="M337" s="252">
        <f>[11]B!AF432</f>
        <v>0</v>
      </c>
      <c r="N337" s="252">
        <f>[11]B!AG432</f>
        <v>0</v>
      </c>
      <c r="O337" s="252">
        <f>[11]B!AH432</f>
        <v>0</v>
      </c>
      <c r="P337" s="252">
        <f>[11]B!AI432</f>
        <v>0</v>
      </c>
      <c r="Q337" s="252">
        <f>[11]B!AJ432</f>
        <v>0</v>
      </c>
      <c r="R337" s="246"/>
      <c r="S337" s="250"/>
      <c r="T337" s="250"/>
    </row>
    <row r="338" spans="1:20" ht="15" customHeight="1" x14ac:dyDescent="0.15">
      <c r="A338" s="859"/>
      <c r="B338" s="264" t="s">
        <v>122</v>
      </c>
      <c r="C338" s="265">
        <f>[11]B!C451</f>
        <v>984</v>
      </c>
      <c r="D338" s="265">
        <f>[11]B!D451</f>
        <v>981</v>
      </c>
      <c r="E338" s="265">
        <f>[11]B!E451</f>
        <v>981</v>
      </c>
      <c r="F338" s="265">
        <f>[11]B!F451</f>
        <v>0</v>
      </c>
      <c r="G338" s="265">
        <f>[11]B!G451</f>
        <v>3</v>
      </c>
      <c r="H338" s="265">
        <f>[11]B!AA451</f>
        <v>211</v>
      </c>
      <c r="I338" s="265">
        <f>[11]B!AB451</f>
        <v>754</v>
      </c>
      <c r="J338" s="265">
        <f>[11]B!AC451</f>
        <v>19</v>
      </c>
      <c r="K338" s="265">
        <f>[11]B!AD451</f>
        <v>0</v>
      </c>
      <c r="L338" s="265">
        <f>[11]B!AE451</f>
        <v>0</v>
      </c>
      <c r="M338" s="265">
        <f>[11]B!AF451</f>
        <v>0</v>
      </c>
      <c r="N338" s="265">
        <f>[11]B!AG451</f>
        <v>0</v>
      </c>
      <c r="O338" s="265">
        <f>[11]B!AH451</f>
        <v>0</v>
      </c>
      <c r="P338" s="265">
        <f>[11]B!AI451</f>
        <v>12</v>
      </c>
      <c r="Q338" s="265">
        <f>[11]B!AJ451</f>
        <v>0</v>
      </c>
      <c r="R338" s="246"/>
      <c r="S338" s="250"/>
      <c r="T338" s="250"/>
    </row>
    <row r="339" spans="1:20" ht="15" customHeight="1" x14ac:dyDescent="0.15">
      <c r="A339" s="77" t="s">
        <v>123</v>
      </c>
      <c r="B339" s="248" t="s">
        <v>124</v>
      </c>
      <c r="C339" s="249">
        <f>[11]B!C461</f>
        <v>0</v>
      </c>
      <c r="D339" s="249">
        <f>[11]B!D461</f>
        <v>0</v>
      </c>
      <c r="E339" s="249">
        <f>[11]B!E461</f>
        <v>0</v>
      </c>
      <c r="F339" s="249">
        <f>[11]B!F461</f>
        <v>0</v>
      </c>
      <c r="G339" s="249">
        <f>[11]B!G461</f>
        <v>0</v>
      </c>
      <c r="H339" s="249">
        <f>[11]B!AA461</f>
        <v>0</v>
      </c>
      <c r="I339" s="249">
        <f>[11]B!AB461</f>
        <v>0</v>
      </c>
      <c r="J339" s="249">
        <f>[11]B!AC461</f>
        <v>0</v>
      </c>
      <c r="K339" s="249">
        <f>[11]B!AD461</f>
        <v>0</v>
      </c>
      <c r="L339" s="249">
        <f>[11]B!AE461</f>
        <v>0</v>
      </c>
      <c r="M339" s="249">
        <f>[11]B!AF461</f>
        <v>0</v>
      </c>
      <c r="N339" s="249">
        <f>[11]B!AG461</f>
        <v>0</v>
      </c>
      <c r="O339" s="249">
        <f>[11]B!AH461</f>
        <v>0</v>
      </c>
      <c r="P339" s="249">
        <f>[11]B!AI461</f>
        <v>0</v>
      </c>
      <c r="Q339" s="249">
        <f>[11]B!AJ461</f>
        <v>0</v>
      </c>
      <c r="R339" s="246"/>
      <c r="S339" s="250"/>
      <c r="T339" s="250"/>
    </row>
    <row r="340" spans="1:20" s="96" customFormat="1" ht="15" customHeight="1" x14ac:dyDescent="0.15">
      <c r="A340" s="581" t="s">
        <v>125</v>
      </c>
      <c r="B340" s="81" t="s">
        <v>126</v>
      </c>
      <c r="C340" s="252">
        <f>[11]B!C512</f>
        <v>75</v>
      </c>
      <c r="D340" s="252">
        <f>[11]B!D512</f>
        <v>74</v>
      </c>
      <c r="E340" s="252">
        <f>[11]B!E512</f>
        <v>74</v>
      </c>
      <c r="F340" s="252">
        <f>[11]B!F512</f>
        <v>0</v>
      </c>
      <c r="G340" s="252">
        <f>[11]B!G512</f>
        <v>1</v>
      </c>
      <c r="H340" s="252">
        <f>[11]B!AA512</f>
        <v>27</v>
      </c>
      <c r="I340" s="252">
        <f>[11]B!AB512</f>
        <v>43</v>
      </c>
      <c r="J340" s="252">
        <f>[11]B!AC512</f>
        <v>5</v>
      </c>
      <c r="K340" s="252">
        <f>[11]B!AD512</f>
        <v>0</v>
      </c>
      <c r="L340" s="252">
        <f>[11]B!AE512</f>
        <v>0</v>
      </c>
      <c r="M340" s="252">
        <f>[11]B!AF512</f>
        <v>0</v>
      </c>
      <c r="N340" s="252">
        <f>[11]B!AG512</f>
        <v>0</v>
      </c>
      <c r="O340" s="252">
        <f>[11]B!AH512</f>
        <v>1</v>
      </c>
      <c r="P340" s="252">
        <f>[11]B!AI512</f>
        <v>0</v>
      </c>
      <c r="Q340" s="252">
        <f>[11]B!AJ512</f>
        <v>0</v>
      </c>
      <c r="R340" s="246"/>
      <c r="S340" s="250"/>
      <c r="T340" s="250"/>
    </row>
    <row r="341" spans="1:20" ht="15" customHeight="1" x14ac:dyDescent="0.15">
      <c r="A341" s="581" t="s">
        <v>127</v>
      </c>
      <c r="B341" s="81" t="s">
        <v>128</v>
      </c>
      <c r="C341" s="252">
        <f>[11]B!C542</f>
        <v>2541</v>
      </c>
      <c r="D341" s="252">
        <f>[11]B!D542</f>
        <v>2526</v>
      </c>
      <c r="E341" s="252">
        <f>[11]B!E542</f>
        <v>2526</v>
      </c>
      <c r="F341" s="252">
        <f>[11]B!F542</f>
        <v>0</v>
      </c>
      <c r="G341" s="252">
        <f>[11]B!G542</f>
        <v>15</v>
      </c>
      <c r="H341" s="252">
        <f>[11]B!AA542</f>
        <v>300</v>
      </c>
      <c r="I341" s="252">
        <f>[11]B!AB542</f>
        <v>1574</v>
      </c>
      <c r="J341" s="252">
        <f>[11]B!AC542</f>
        <v>667</v>
      </c>
      <c r="K341" s="252">
        <f>[11]B!AD542</f>
        <v>0</v>
      </c>
      <c r="L341" s="252">
        <f>[11]B!AE542</f>
        <v>0</v>
      </c>
      <c r="M341" s="252">
        <f>[11]B!AF542</f>
        <v>0</v>
      </c>
      <c r="N341" s="252">
        <f>[11]B!AG542</f>
        <v>0</v>
      </c>
      <c r="O341" s="252">
        <f>[11]B!AH542</f>
        <v>0</v>
      </c>
      <c r="P341" s="252">
        <f>[11]B!AI542</f>
        <v>0</v>
      </c>
      <c r="Q341" s="252">
        <f>[11]B!AJ542</f>
        <v>0</v>
      </c>
      <c r="R341" s="246"/>
      <c r="S341" s="250"/>
      <c r="T341" s="250"/>
    </row>
    <row r="342" spans="1:20" s="99" customFormat="1" ht="15" customHeight="1" x14ac:dyDescent="0.15">
      <c r="A342" s="266" t="s">
        <v>129</v>
      </c>
      <c r="B342" s="267" t="s">
        <v>130</v>
      </c>
      <c r="C342" s="255">
        <f>[11]B!C2939</f>
        <v>13</v>
      </c>
      <c r="D342" s="255">
        <f>[11]B!D2939</f>
        <v>12</v>
      </c>
      <c r="E342" s="255">
        <f>[11]B!E2939</f>
        <v>12</v>
      </c>
      <c r="F342" s="255">
        <f>[11]B!F2939</f>
        <v>0</v>
      </c>
      <c r="G342" s="255">
        <f>[11]B!G2939</f>
        <v>1</v>
      </c>
      <c r="H342" s="255">
        <f>[11]B!AA2939</f>
        <v>10</v>
      </c>
      <c r="I342" s="255">
        <f>[11]B!AB2939</f>
        <v>0</v>
      </c>
      <c r="J342" s="255">
        <f>[11]B!AC2939</f>
        <v>3</v>
      </c>
      <c r="K342" s="255">
        <f>[11]B!AD2939</f>
        <v>0</v>
      </c>
      <c r="L342" s="255">
        <f>[11]B!AE2939</f>
        <v>0</v>
      </c>
      <c r="M342" s="255">
        <f>[11]B!AF2939</f>
        <v>0</v>
      </c>
      <c r="N342" s="255">
        <f>[11]B!AG2939</f>
        <v>0</v>
      </c>
      <c r="O342" s="255">
        <f>[11]B!AH2939</f>
        <v>0</v>
      </c>
      <c r="P342" s="255">
        <f>[11]B!AI2939</f>
        <v>5</v>
      </c>
      <c r="Q342" s="255">
        <f>[11]B!AJ2939</f>
        <v>0</v>
      </c>
      <c r="R342" s="246"/>
      <c r="S342" s="268"/>
      <c r="T342" s="268"/>
    </row>
    <row r="343" spans="1:20" s="3" customFormat="1" ht="15" customHeight="1" x14ac:dyDescent="0.15">
      <c r="A343" s="849" t="s">
        <v>131</v>
      </c>
      <c r="B343" s="850"/>
      <c r="C343" s="269">
        <f t="shared" ref="C343:Q343" si="3">+C344+C345+C346+C347+C351+C352</f>
        <v>5677</v>
      </c>
      <c r="D343" s="270">
        <f t="shared" si="3"/>
        <v>5631</v>
      </c>
      <c r="E343" s="259">
        <f t="shared" si="3"/>
        <v>5631</v>
      </c>
      <c r="F343" s="260">
        <f t="shared" si="3"/>
        <v>0</v>
      </c>
      <c r="G343" s="261">
        <f t="shared" si="3"/>
        <v>46</v>
      </c>
      <c r="H343" s="259">
        <f t="shared" si="3"/>
        <v>1035</v>
      </c>
      <c r="I343" s="271">
        <f t="shared" si="3"/>
        <v>2242</v>
      </c>
      <c r="J343" s="260">
        <f t="shared" si="3"/>
        <v>2400</v>
      </c>
      <c r="K343" s="259">
        <f t="shared" si="3"/>
        <v>3</v>
      </c>
      <c r="L343" s="271">
        <f t="shared" si="3"/>
        <v>0</v>
      </c>
      <c r="M343" s="260">
        <f t="shared" si="3"/>
        <v>0</v>
      </c>
      <c r="N343" s="260">
        <f t="shared" si="3"/>
        <v>0</v>
      </c>
      <c r="O343" s="272">
        <f t="shared" si="3"/>
        <v>3</v>
      </c>
      <c r="P343" s="273">
        <f t="shared" si="3"/>
        <v>11</v>
      </c>
      <c r="Q343" s="274">
        <f t="shared" si="3"/>
        <v>0</v>
      </c>
      <c r="R343" s="246"/>
      <c r="S343" s="275"/>
      <c r="T343" s="275"/>
    </row>
    <row r="344" spans="1:20" ht="15" customHeight="1" x14ac:dyDescent="0.15">
      <c r="A344" s="77" t="s">
        <v>132</v>
      </c>
      <c r="B344" s="78" t="s">
        <v>133</v>
      </c>
      <c r="C344" s="249">
        <f>[11]B!C600</f>
        <v>2974</v>
      </c>
      <c r="D344" s="249">
        <f>[11]B!D600</f>
        <v>2931</v>
      </c>
      <c r="E344" s="249">
        <f>[11]B!E600</f>
        <v>2931</v>
      </c>
      <c r="F344" s="249">
        <f>[11]B!F600</f>
        <v>0</v>
      </c>
      <c r="G344" s="249">
        <f>[11]B!G600</f>
        <v>43</v>
      </c>
      <c r="H344" s="249">
        <f>[11]B!AA600</f>
        <v>307</v>
      </c>
      <c r="I344" s="249">
        <f>[11]B!AB600</f>
        <v>920</v>
      </c>
      <c r="J344" s="249">
        <f>[11]B!AC600</f>
        <v>1747</v>
      </c>
      <c r="K344" s="249">
        <f>[11]B!AD600</f>
        <v>1</v>
      </c>
      <c r="L344" s="249">
        <f>[11]B!AE600</f>
        <v>0</v>
      </c>
      <c r="M344" s="249">
        <f>[11]B!AF600</f>
        <v>0</v>
      </c>
      <c r="N344" s="249">
        <f>[11]B!AG600</f>
        <v>0</v>
      </c>
      <c r="O344" s="249">
        <f>[11]B!AH600</f>
        <v>0</v>
      </c>
      <c r="P344" s="249">
        <f>[11]B!AI600</f>
        <v>1</v>
      </c>
      <c r="Q344" s="249">
        <f>[11]B!AJ600</f>
        <v>0</v>
      </c>
      <c r="R344" s="246"/>
      <c r="S344" s="250"/>
      <c r="T344" s="250"/>
    </row>
    <row r="345" spans="1:20" ht="15" customHeight="1" x14ac:dyDescent="0.15">
      <c r="A345" s="253" t="s">
        <v>134</v>
      </c>
      <c r="B345" s="276" t="s">
        <v>135</v>
      </c>
      <c r="C345" s="252">
        <f>[11]B!C623</f>
        <v>2</v>
      </c>
      <c r="D345" s="252">
        <f>[11]B!D623</f>
        <v>2</v>
      </c>
      <c r="E345" s="252">
        <f>[11]B!E623</f>
        <v>2</v>
      </c>
      <c r="F345" s="252">
        <f>[11]B!F623</f>
        <v>0</v>
      </c>
      <c r="G345" s="252">
        <f>[11]B!G623</f>
        <v>0</v>
      </c>
      <c r="H345" s="252">
        <f>[11]B!AA623</f>
        <v>0</v>
      </c>
      <c r="I345" s="252">
        <f>[11]B!AB623</f>
        <v>2</v>
      </c>
      <c r="J345" s="252">
        <f>[11]B!AC623</f>
        <v>0</v>
      </c>
      <c r="K345" s="252">
        <f>[11]B!AD623</f>
        <v>0</v>
      </c>
      <c r="L345" s="252">
        <f>[11]B!AE623</f>
        <v>0</v>
      </c>
      <c r="M345" s="252">
        <f>[11]B!AF623</f>
        <v>0</v>
      </c>
      <c r="N345" s="252">
        <f>[11]B!AG623</f>
        <v>0</v>
      </c>
      <c r="O345" s="252">
        <f>[11]B!AH623</f>
        <v>0</v>
      </c>
      <c r="P345" s="252">
        <f>[11]B!AI623</f>
        <v>0</v>
      </c>
      <c r="Q345" s="252">
        <f>[11]B!AJ623</f>
        <v>0</v>
      </c>
      <c r="R345" s="246"/>
      <c r="S345" s="250"/>
      <c r="T345" s="250"/>
    </row>
    <row r="346" spans="1:20" ht="15" customHeight="1" x14ac:dyDescent="0.15">
      <c r="A346" s="576" t="s">
        <v>136</v>
      </c>
      <c r="B346" s="278" t="s">
        <v>137</v>
      </c>
      <c r="C346" s="255">
        <f>[11]B!C650</f>
        <v>1291</v>
      </c>
      <c r="D346" s="255">
        <f>[11]B!D650</f>
        <v>1288</v>
      </c>
      <c r="E346" s="255">
        <f>[11]B!E650</f>
        <v>1288</v>
      </c>
      <c r="F346" s="255">
        <f>[11]B!F650</f>
        <v>0</v>
      </c>
      <c r="G346" s="255">
        <f>[11]B!G650</f>
        <v>3</v>
      </c>
      <c r="H346" s="255">
        <f>[11]B!AA650</f>
        <v>214</v>
      </c>
      <c r="I346" s="255">
        <f>[11]B!AB650</f>
        <v>425</v>
      </c>
      <c r="J346" s="255">
        <f>[11]B!AC650</f>
        <v>652</v>
      </c>
      <c r="K346" s="255">
        <f>[11]B!AD650</f>
        <v>2</v>
      </c>
      <c r="L346" s="255">
        <f>[11]B!AE650</f>
        <v>0</v>
      </c>
      <c r="M346" s="255">
        <f>[11]B!AF650</f>
        <v>0</v>
      </c>
      <c r="N346" s="255">
        <f>[11]B!AG650</f>
        <v>0</v>
      </c>
      <c r="O346" s="255">
        <f>[11]B!AH650</f>
        <v>0</v>
      </c>
      <c r="P346" s="255">
        <f>[11]B!AI650</f>
        <v>0</v>
      </c>
      <c r="Q346" s="255">
        <f>[11]B!AJ650</f>
        <v>0</v>
      </c>
      <c r="R346" s="246"/>
      <c r="S346" s="250"/>
      <c r="T346" s="250"/>
    </row>
    <row r="347" spans="1:20" ht="15" customHeight="1" x14ac:dyDescent="0.15">
      <c r="A347" s="748" t="s">
        <v>112</v>
      </c>
      <c r="B347" s="78" t="s">
        <v>138</v>
      </c>
      <c r="C347" s="279">
        <f>SUM(C348:C350)</f>
        <v>1410</v>
      </c>
      <c r="D347" s="55">
        <f>SUM(D348:D350)</f>
        <v>1410</v>
      </c>
      <c r="E347" s="150">
        <f t="shared" ref="E347:Q347" si="4">SUM(E348:E350)</f>
        <v>1410</v>
      </c>
      <c r="F347" s="280">
        <f t="shared" si="4"/>
        <v>0</v>
      </c>
      <c r="G347" s="281">
        <f t="shared" si="4"/>
        <v>0</v>
      </c>
      <c r="H347" s="150">
        <f t="shared" si="4"/>
        <v>514</v>
      </c>
      <c r="I347" s="282">
        <f t="shared" si="4"/>
        <v>895</v>
      </c>
      <c r="J347" s="280">
        <f t="shared" si="4"/>
        <v>1</v>
      </c>
      <c r="K347" s="150">
        <f t="shared" si="4"/>
        <v>0</v>
      </c>
      <c r="L347" s="282">
        <f t="shared" si="4"/>
        <v>0</v>
      </c>
      <c r="M347" s="280">
        <f t="shared" si="4"/>
        <v>0</v>
      </c>
      <c r="N347" s="280">
        <f>SUM(N348:N350)</f>
        <v>0</v>
      </c>
      <c r="O347" s="283">
        <f t="shared" si="4"/>
        <v>0</v>
      </c>
      <c r="P347" s="284">
        <f t="shared" si="4"/>
        <v>3</v>
      </c>
      <c r="Q347" s="285">
        <f t="shared" si="4"/>
        <v>0</v>
      </c>
      <c r="R347" s="246"/>
      <c r="S347" s="250"/>
      <c r="T347" s="250"/>
    </row>
    <row r="348" spans="1:20" ht="15" customHeight="1" x14ac:dyDescent="0.15">
      <c r="A348" s="748"/>
      <c r="B348" s="93" t="s">
        <v>139</v>
      </c>
      <c r="C348" s="249">
        <f>[11]B!C672-[11]B!C652-[11]B!C653</f>
        <v>900</v>
      </c>
      <c r="D348" s="249">
        <f>[11]B!D672-[11]B!D652-[11]B!D653</f>
        <v>900</v>
      </c>
      <c r="E348" s="249">
        <f>[11]B!E672-[11]B!E652-[11]B!E653</f>
        <v>900</v>
      </c>
      <c r="F348" s="249">
        <f>[11]B!F672-[11]B!F652-[11]B!F653</f>
        <v>0</v>
      </c>
      <c r="G348" s="249">
        <f>[11]B!G672-[11]B!G652-[11]B!G653</f>
        <v>0</v>
      </c>
      <c r="H348" s="249">
        <f>[11]B!AA672-[11]B!AA652-[11]B!AA653</f>
        <v>455</v>
      </c>
      <c r="I348" s="249">
        <f>[11]B!AB672-[11]B!AB652-[11]B!AB653</f>
        <v>444</v>
      </c>
      <c r="J348" s="249">
        <f>[11]B!AC672-[11]B!AC652-[11]B!AC653</f>
        <v>1</v>
      </c>
      <c r="K348" s="249">
        <f>[11]B!AD672-[11]B!AD652-[11]B!AD653</f>
        <v>0</v>
      </c>
      <c r="L348" s="249">
        <f>[11]B!AE672-[11]B!AE652-[11]B!AE653</f>
        <v>0</v>
      </c>
      <c r="M348" s="249">
        <f>[11]B!AF672-[11]B!AF652-[11]B!AF653</f>
        <v>0</v>
      </c>
      <c r="N348" s="249">
        <f>[11]B!AG672-[11]B!AG652-[11]B!AG653</f>
        <v>0</v>
      </c>
      <c r="O348" s="249">
        <f>[11]B!AH672-[11]B!AH652-[11]B!AH653</f>
        <v>0</v>
      </c>
      <c r="P348" s="249">
        <f>[11]B!AI672-[11]B!AI652-[11]B!AI653</f>
        <v>3</v>
      </c>
      <c r="Q348" s="249">
        <f>[11]B!AJ672-[11]B!AJ652-[11]B!AJ653</f>
        <v>0</v>
      </c>
      <c r="R348" s="246"/>
      <c r="S348" s="250"/>
      <c r="T348" s="250"/>
    </row>
    <row r="349" spans="1:20" ht="15" customHeight="1" x14ac:dyDescent="0.15">
      <c r="A349" s="748"/>
      <c r="B349" s="93" t="s">
        <v>140</v>
      </c>
      <c r="C349" s="252">
        <f>[11]B!C652</f>
        <v>369</v>
      </c>
      <c r="D349" s="252">
        <f>[11]B!D652</f>
        <v>369</v>
      </c>
      <c r="E349" s="252">
        <f>[11]B!E652</f>
        <v>369</v>
      </c>
      <c r="F349" s="252">
        <f>[11]B!F652</f>
        <v>0</v>
      </c>
      <c r="G349" s="252">
        <f>[11]B!G652</f>
        <v>0</v>
      </c>
      <c r="H349" s="252">
        <f>[11]B!AA652</f>
        <v>0</v>
      </c>
      <c r="I349" s="252">
        <f>[11]B!AB652</f>
        <v>369</v>
      </c>
      <c r="J349" s="252">
        <f>[11]B!AC652</f>
        <v>0</v>
      </c>
      <c r="K349" s="252">
        <f>[11]B!AD652</f>
        <v>0</v>
      </c>
      <c r="L349" s="252">
        <f>[11]B!AE652</f>
        <v>0</v>
      </c>
      <c r="M349" s="252">
        <f>[11]B!AF652</f>
        <v>0</v>
      </c>
      <c r="N349" s="252">
        <f>[11]B!AG652</f>
        <v>0</v>
      </c>
      <c r="O349" s="252">
        <f>[11]B!AH652</f>
        <v>0</v>
      </c>
      <c r="P349" s="252">
        <f>[11]B!AI652</f>
        <v>0</v>
      </c>
      <c r="Q349" s="252">
        <f>[11]B!AJ652</f>
        <v>0</v>
      </c>
      <c r="R349" s="246"/>
      <c r="S349" s="250"/>
      <c r="T349" s="250"/>
    </row>
    <row r="350" spans="1:20" ht="15" customHeight="1" x14ac:dyDescent="0.15">
      <c r="A350" s="748"/>
      <c r="B350" s="264" t="s">
        <v>141</v>
      </c>
      <c r="C350" s="255">
        <f>[11]B!C653</f>
        <v>141</v>
      </c>
      <c r="D350" s="255">
        <f>[11]B!D653</f>
        <v>141</v>
      </c>
      <c r="E350" s="255">
        <f>[11]B!E653</f>
        <v>141</v>
      </c>
      <c r="F350" s="255">
        <f>[11]B!F653</f>
        <v>0</v>
      </c>
      <c r="G350" s="255">
        <f>[11]B!G653</f>
        <v>0</v>
      </c>
      <c r="H350" s="255">
        <f>[11]B!AA653</f>
        <v>59</v>
      </c>
      <c r="I350" s="255">
        <f>[11]B!AB653</f>
        <v>82</v>
      </c>
      <c r="J350" s="255">
        <f>[11]B!AC653</f>
        <v>0</v>
      </c>
      <c r="K350" s="255">
        <f>[11]B!AD653</f>
        <v>0</v>
      </c>
      <c r="L350" s="255">
        <f>[11]B!AE653</f>
        <v>0</v>
      </c>
      <c r="M350" s="255">
        <f>[11]B!AF653</f>
        <v>0</v>
      </c>
      <c r="N350" s="255">
        <f>[11]B!AG653</f>
        <v>0</v>
      </c>
      <c r="O350" s="255">
        <f>[11]B!AH653</f>
        <v>0</v>
      </c>
      <c r="P350" s="255">
        <f>[11]B!AI653</f>
        <v>0</v>
      </c>
      <c r="Q350" s="255">
        <f>[11]B!AJ653</f>
        <v>0</v>
      </c>
      <c r="R350" s="246"/>
      <c r="S350" s="250"/>
      <c r="T350" s="250"/>
    </row>
    <row r="351" spans="1:20" ht="15" customHeight="1" x14ac:dyDescent="0.15">
      <c r="A351" s="77" t="s">
        <v>114</v>
      </c>
      <c r="B351" s="286" t="s">
        <v>142</v>
      </c>
      <c r="C351" s="287">
        <f>[11]B!C704</f>
        <v>0</v>
      </c>
      <c r="D351" s="287">
        <f>[11]B!D704</f>
        <v>0</v>
      </c>
      <c r="E351" s="287">
        <f>[11]B!E704</f>
        <v>0</v>
      </c>
      <c r="F351" s="287">
        <f>[11]B!F704</f>
        <v>0</v>
      </c>
      <c r="G351" s="287">
        <f>[11]B!G704</f>
        <v>0</v>
      </c>
      <c r="H351" s="287">
        <f>[11]B!AA704</f>
        <v>0</v>
      </c>
      <c r="I351" s="287">
        <f>[11]B!AB704</f>
        <v>0</v>
      </c>
      <c r="J351" s="287">
        <f>[11]B!AC704</f>
        <v>0</v>
      </c>
      <c r="K351" s="287">
        <f>[11]B!AD704</f>
        <v>0</v>
      </c>
      <c r="L351" s="287">
        <f>[11]B!AE704</f>
        <v>0</v>
      </c>
      <c r="M351" s="287">
        <f>[11]B!AF704</f>
        <v>0</v>
      </c>
      <c r="N351" s="287">
        <f>[11]B!AG704</f>
        <v>0</v>
      </c>
      <c r="O351" s="287">
        <f>[11]B!AH704</f>
        <v>3</v>
      </c>
      <c r="P351" s="287">
        <f>[11]B!AI704</f>
        <v>7</v>
      </c>
      <c r="Q351" s="287">
        <f>[11]B!AJ704</f>
        <v>0</v>
      </c>
      <c r="R351" s="246"/>
      <c r="S351" s="250"/>
      <c r="T351" s="250"/>
    </row>
    <row r="352" spans="1:20" s="99" customFormat="1" ht="15" customHeight="1" x14ac:dyDescent="0.15">
      <c r="A352" s="253"/>
      <c r="B352" s="288" t="s">
        <v>143</v>
      </c>
      <c r="C352" s="255">
        <f>[11]B!C763</f>
        <v>0</v>
      </c>
      <c r="D352" s="255">
        <f>[11]B!D763</f>
        <v>0</v>
      </c>
      <c r="E352" s="255">
        <f>[11]B!E763</f>
        <v>0</v>
      </c>
      <c r="F352" s="255">
        <f>[11]B!F763</f>
        <v>0</v>
      </c>
      <c r="G352" s="255">
        <f>[11]B!G763</f>
        <v>0</v>
      </c>
      <c r="H352" s="255">
        <f>[11]B!AA763</f>
        <v>0</v>
      </c>
      <c r="I352" s="255">
        <f>[11]B!AB763</f>
        <v>0</v>
      </c>
      <c r="J352" s="255">
        <f>[11]B!AC763</f>
        <v>0</v>
      </c>
      <c r="K352" s="255">
        <f>[11]B!AD763</f>
        <v>0</v>
      </c>
      <c r="L352" s="255">
        <f>[11]B!AE763</f>
        <v>0</v>
      </c>
      <c r="M352" s="255">
        <f>[11]B!AF763</f>
        <v>0</v>
      </c>
      <c r="N352" s="255">
        <f>[11]B!AG763</f>
        <v>0</v>
      </c>
      <c r="O352" s="255">
        <f>[11]B!AH763</f>
        <v>0</v>
      </c>
      <c r="P352" s="255">
        <f>[11]B!AI763</f>
        <v>0</v>
      </c>
      <c r="Q352" s="255">
        <f>[11]B!AJ763</f>
        <v>0</v>
      </c>
      <c r="R352" s="246"/>
      <c r="S352" s="268"/>
      <c r="T352" s="268"/>
    </row>
    <row r="353" spans="1:22" s="99" customFormat="1" ht="15" customHeight="1" x14ac:dyDescent="0.15">
      <c r="A353" s="851" t="s">
        <v>516</v>
      </c>
      <c r="B353" s="852"/>
      <c r="C353" s="249">
        <f>[11]B!C473</f>
        <v>5409</v>
      </c>
      <c r="D353" s="249">
        <f>[11]B!D473</f>
        <v>5295</v>
      </c>
      <c r="E353" s="249">
        <f>[11]B!E473</f>
        <v>5295</v>
      </c>
      <c r="F353" s="249">
        <f>[11]B!F473</f>
        <v>0</v>
      </c>
      <c r="G353" s="249">
        <f>[11]B!G473</f>
        <v>114</v>
      </c>
      <c r="H353" s="249">
        <f>[11]B!AA473</f>
        <v>2628</v>
      </c>
      <c r="I353" s="249">
        <f>[11]B!AB473</f>
        <v>1497</v>
      </c>
      <c r="J353" s="249">
        <f>[11]B!AC473</f>
        <v>1284</v>
      </c>
      <c r="K353" s="249">
        <f>[11]B!AD473</f>
        <v>0</v>
      </c>
      <c r="L353" s="249">
        <f>[11]B!AE473</f>
        <v>0</v>
      </c>
      <c r="M353" s="249">
        <f>[11]B!AF473</f>
        <v>0</v>
      </c>
      <c r="N353" s="249">
        <f>[11]B!AG473</f>
        <v>0</v>
      </c>
      <c r="O353" s="249">
        <f>[11]B!AH473</f>
        <v>0</v>
      </c>
      <c r="P353" s="249">
        <f>[11]B!AI473</f>
        <v>0</v>
      </c>
      <c r="Q353" s="249">
        <f>[11]B!AJ473</f>
        <v>0</v>
      </c>
      <c r="R353" s="246"/>
      <c r="S353" s="268"/>
      <c r="T353" s="268"/>
    </row>
    <row r="354" spans="1:22" s="3" customFormat="1" ht="15" customHeight="1" x14ac:dyDescent="0.15">
      <c r="A354" s="853" t="s">
        <v>144</v>
      </c>
      <c r="B354" s="854"/>
      <c r="C354" s="289">
        <f>[11]B!C958</f>
        <v>0</v>
      </c>
      <c r="D354" s="289">
        <f>[11]B!D958</f>
        <v>0</v>
      </c>
      <c r="E354" s="289">
        <f>[11]B!E958</f>
        <v>0</v>
      </c>
      <c r="F354" s="289">
        <f>[11]B!F958</f>
        <v>0</v>
      </c>
      <c r="G354" s="289">
        <f>[11]B!G958</f>
        <v>0</v>
      </c>
      <c r="H354" s="289">
        <f>[11]B!AA958</f>
        <v>0</v>
      </c>
      <c r="I354" s="289">
        <f>[11]B!AB958</f>
        <v>0</v>
      </c>
      <c r="J354" s="289">
        <f>[11]B!AC958</f>
        <v>0</v>
      </c>
      <c r="K354" s="289">
        <f>[11]B!AD958</f>
        <v>0</v>
      </c>
      <c r="L354" s="289">
        <f>[11]B!AE958</f>
        <v>0</v>
      </c>
      <c r="M354" s="289">
        <f>[11]B!AF958</f>
        <v>0</v>
      </c>
      <c r="N354" s="289">
        <f>[11]B!AG958</f>
        <v>0</v>
      </c>
      <c r="O354" s="289">
        <f>[11]B!AH958</f>
        <v>0</v>
      </c>
      <c r="P354" s="289">
        <f>[11]B!AI958</f>
        <v>714</v>
      </c>
      <c r="Q354" s="289">
        <f>[11]B!AJ958</f>
        <v>0</v>
      </c>
      <c r="R354" s="246"/>
      <c r="S354" s="275"/>
      <c r="T354" s="275"/>
    </row>
    <row r="355" spans="1:22" s="291" customFormat="1" ht="22.5" customHeight="1" x14ac:dyDescent="0.15">
      <c r="A355" s="12" t="s">
        <v>517</v>
      </c>
      <c r="B355" s="290"/>
      <c r="C355" s="290"/>
      <c r="R355" s="292"/>
      <c r="S355" s="292"/>
      <c r="T355" s="292"/>
    </row>
    <row r="356" spans="1:22" ht="24" customHeight="1" x14ac:dyDescent="0.15">
      <c r="A356" s="750" t="s">
        <v>518</v>
      </c>
      <c r="B356" s="835"/>
      <c r="C356" s="692" t="s">
        <v>0</v>
      </c>
      <c r="D356" s="771" t="s">
        <v>519</v>
      </c>
      <c r="E356" s="772"/>
      <c r="F356" s="772"/>
      <c r="G356" s="848"/>
      <c r="H356" s="837" t="s">
        <v>498</v>
      </c>
      <c r="I356" s="837"/>
      <c r="J356" s="838"/>
      <c r="K356" s="784" t="s">
        <v>499</v>
      </c>
      <c r="L356" s="784"/>
      <c r="M356" s="784"/>
      <c r="N356" s="785" t="s">
        <v>500</v>
      </c>
      <c r="O356" s="788" t="s">
        <v>501</v>
      </c>
      <c r="P356" s="789"/>
      <c r="Q356" s="751" t="s">
        <v>502</v>
      </c>
    </row>
    <row r="357" spans="1:22" ht="18" customHeight="1" x14ac:dyDescent="0.15">
      <c r="A357" s="750"/>
      <c r="B357" s="835"/>
      <c r="C357" s="693"/>
      <c r="D357" s="844" t="s">
        <v>503</v>
      </c>
      <c r="E357" s="846" t="s">
        <v>504</v>
      </c>
      <c r="F357" s="847"/>
      <c r="G357" s="844" t="s">
        <v>505</v>
      </c>
      <c r="H357" s="759" t="s">
        <v>506</v>
      </c>
      <c r="I357" s="761" t="s">
        <v>507</v>
      </c>
      <c r="J357" s="773" t="s">
        <v>508</v>
      </c>
      <c r="K357" s="775" t="s">
        <v>509</v>
      </c>
      <c r="L357" s="776" t="s">
        <v>510</v>
      </c>
      <c r="M357" s="777" t="s">
        <v>511</v>
      </c>
      <c r="N357" s="786"/>
      <c r="O357" s="778" t="s">
        <v>512</v>
      </c>
      <c r="P357" s="779" t="s">
        <v>513</v>
      </c>
      <c r="Q357" s="752"/>
      <c r="R357" s="236"/>
    </row>
    <row r="358" spans="1:22" ht="18" customHeight="1" x14ac:dyDescent="0.15">
      <c r="A358" s="750"/>
      <c r="B358" s="835"/>
      <c r="C358" s="770"/>
      <c r="D358" s="845"/>
      <c r="E358" s="237" t="s">
        <v>514</v>
      </c>
      <c r="F358" s="238" t="s">
        <v>515</v>
      </c>
      <c r="G358" s="845"/>
      <c r="H358" s="760"/>
      <c r="I358" s="762"/>
      <c r="J358" s="774"/>
      <c r="K358" s="775"/>
      <c r="L358" s="776"/>
      <c r="M358" s="777"/>
      <c r="N358" s="787"/>
      <c r="O358" s="778"/>
      <c r="P358" s="779"/>
      <c r="Q358" s="753"/>
      <c r="R358" s="236"/>
      <c r="U358" s="250"/>
      <c r="V358" s="250"/>
    </row>
    <row r="359" spans="1:22" ht="14.25" customHeight="1" x14ac:dyDescent="0.15">
      <c r="A359" s="293" t="s">
        <v>520</v>
      </c>
      <c r="B359" s="294"/>
      <c r="C359" s="295"/>
      <c r="D359" s="296"/>
      <c r="E359" s="297"/>
      <c r="F359" s="298"/>
      <c r="G359" s="299"/>
      <c r="H359" s="297"/>
      <c r="I359" s="300"/>
      <c r="J359" s="301"/>
      <c r="K359" s="302"/>
      <c r="L359" s="300"/>
      <c r="M359" s="301"/>
      <c r="N359" s="303"/>
      <c r="O359" s="302"/>
      <c r="P359" s="298"/>
      <c r="Q359" s="304"/>
      <c r="R359" s="305"/>
      <c r="U359" s="250"/>
    </row>
    <row r="360" spans="1:22" ht="15" customHeight="1" x14ac:dyDescent="0.15">
      <c r="A360" s="306" t="s">
        <v>521</v>
      </c>
      <c r="B360" s="307"/>
      <c r="C360" s="295"/>
      <c r="D360" s="296"/>
      <c r="E360" s="297"/>
      <c r="F360" s="298"/>
      <c r="G360" s="299"/>
      <c r="H360" s="297"/>
      <c r="I360" s="300"/>
      <c r="J360" s="301"/>
      <c r="K360" s="302"/>
      <c r="L360" s="300"/>
      <c r="M360" s="301"/>
      <c r="N360" s="303"/>
      <c r="O360" s="302"/>
      <c r="P360" s="298"/>
      <c r="Q360" s="304"/>
      <c r="R360" s="308"/>
      <c r="U360" s="250"/>
    </row>
    <row r="361" spans="1:22" ht="15" customHeight="1" x14ac:dyDescent="0.15">
      <c r="A361" s="790" t="s">
        <v>522</v>
      </c>
      <c r="B361" s="839"/>
      <c r="C361" s="229">
        <f>SUM([11]B!C770,[11]B!C777,[11]B!C781,[11]B!C788,[11]B!C797)</f>
        <v>0</v>
      </c>
      <c r="D361" s="229">
        <f>SUM([11]B!D770,[11]B!D777,[11]B!D781,[11]B!D788,[11]B!D797)</f>
        <v>0</v>
      </c>
      <c r="E361" s="229">
        <f>SUM([11]B!E770,[11]B!E777,[11]B!E781,[11]B!E788,[11]B!E797)</f>
        <v>0</v>
      </c>
      <c r="F361" s="229">
        <f>SUM([11]B!F770,[11]B!F777,[11]B!F781,[11]B!F788,[11]B!F797)</f>
        <v>0</v>
      </c>
      <c r="G361" s="229">
        <f>SUM([11]B!G770,[11]B!G777,[11]B!G781,[11]B!G788,[11]B!G797)</f>
        <v>0</v>
      </c>
      <c r="H361" s="229">
        <f>SUM([11]B!AA770,[11]B!AA777,[11]B!AA781,[11]B!AA788,[11]B!AA797)</f>
        <v>0</v>
      </c>
      <c r="I361" s="229">
        <f>SUM([11]B!AB770,[11]B!AB777,[11]B!AB781,[11]B!AB788,[11]B!AB797)</f>
        <v>0</v>
      </c>
      <c r="J361" s="229">
        <f>SUM([11]B!AC770,[11]B!AC777,[11]B!AC781,[11]B!AC788,[11]B!AC797)</f>
        <v>0</v>
      </c>
      <c r="K361" s="229">
        <f>SUM([11]B!AD770,[11]B!AD777,[11]B!AD781,[11]B!AD788,[11]B!AD797)</f>
        <v>0</v>
      </c>
      <c r="L361" s="229">
        <f>SUM([11]B!AE770,[11]B!AE777,[11]B!AE781,[11]B!AE788,[11]B!AE797)</f>
        <v>0</v>
      </c>
      <c r="M361" s="229">
        <f>SUM([11]B!AF770,[11]B!AF777,[11]B!AF781,[11]B!AF788,[11]B!AF797)</f>
        <v>0</v>
      </c>
      <c r="N361" s="229">
        <f>SUM([11]B!AG770,[11]B!AG777,[11]B!AG781,[11]B!AG788,[11]B!AG797)</f>
        <v>0</v>
      </c>
      <c r="O361" s="229">
        <f>SUM([11]B!AH770,[11]B!AH777,[11]B!AH781,[11]B!AH788,[11]B!AH797)</f>
        <v>0</v>
      </c>
      <c r="P361" s="229">
        <f>SUM([11]B!AI770,[11]B!AI777,[11]B!AI781,[11]B!AI788,[11]B!AI797)</f>
        <v>16</v>
      </c>
      <c r="Q361" s="229">
        <f>SUM([11]B!AJ770,[11]B!AJ777,[11]B!AJ781,[11]B!AJ788,[11]B!AJ797)</f>
        <v>3</v>
      </c>
      <c r="R361" s="246"/>
      <c r="U361" s="250"/>
    </row>
    <row r="362" spans="1:22" ht="15" customHeight="1" x14ac:dyDescent="0.15">
      <c r="A362" s="840" t="s">
        <v>523</v>
      </c>
      <c r="B362" s="841"/>
      <c r="C362" s="190">
        <f>SUM([11]B!C801,[11]B!C805,[11]B!C809,[11]B!C817,[11]B!C820)</f>
        <v>0</v>
      </c>
      <c r="D362" s="190">
        <f>SUM([11]B!D801,[11]B!D805,[11]B!D809,[11]B!D817,[11]B!D820)</f>
        <v>0</v>
      </c>
      <c r="E362" s="190">
        <f>SUM([11]B!E801,[11]B!E805,[11]B!E809,[11]B!E817,[11]B!E820)</f>
        <v>0</v>
      </c>
      <c r="F362" s="190">
        <f>SUM([11]B!F801,[11]B!F805,[11]B!F809,[11]B!F817,[11]B!F820)</f>
        <v>0</v>
      </c>
      <c r="G362" s="190">
        <f>SUM([11]B!G801,[11]B!G805,[11]B!G809,[11]B!G817,[11]B!G820)</f>
        <v>0</v>
      </c>
      <c r="H362" s="229">
        <f>SUM([11]B!AA801,[11]B!AA805,[11]B!AA809,[11]B!AA817,[11]B!AA820)</f>
        <v>0</v>
      </c>
      <c r="I362" s="229">
        <f>SUM([11]B!AB801,[11]B!AB805,[11]B!AB809,[11]B!AB817,[11]B!AB820)</f>
        <v>0</v>
      </c>
      <c r="J362" s="229">
        <f>SUM([11]B!AC801,[11]B!AC805,[11]B!AC809,[11]B!AC817,[11]B!AC820)</f>
        <v>0</v>
      </c>
      <c r="K362" s="229">
        <f>SUM([11]B!AD801,[11]B!AD805,[11]B!AD809,[11]B!AD817,[11]B!AD820)</f>
        <v>0</v>
      </c>
      <c r="L362" s="229">
        <f>SUM([11]B!AE801,[11]B!AE805,[11]B!AE809,[11]B!AE817,[11]B!AE820)</f>
        <v>0</v>
      </c>
      <c r="M362" s="229">
        <f>SUM([11]B!AF801,[11]B!AF805,[11]B!AF809,[11]B!AF817,[11]B!AF820)</f>
        <v>0</v>
      </c>
      <c r="N362" s="229">
        <f>SUM([11]B!AG801,[11]B!AG805,[11]B!AG809,[11]B!AG817,[11]B!AG820)</f>
        <v>0</v>
      </c>
      <c r="O362" s="229">
        <f>SUM([11]B!AH801,[11]B!AH805,[11]B!AH809,[11]B!AH817,[11]B!AH820)</f>
        <v>3</v>
      </c>
      <c r="P362" s="229">
        <f>SUM([11]B!AI801,[11]B!AI805,[11]B!AI809,[11]B!AI817,[11]B!AI820)</f>
        <v>1</v>
      </c>
      <c r="Q362" s="229">
        <f>SUM([11]B!AJ801,[11]B!AJ805,[11]B!AJ809,[11]B!AJ817,[11]B!AJ820)</f>
        <v>0</v>
      </c>
      <c r="R362" s="76"/>
      <c r="U362" s="250"/>
    </row>
    <row r="363" spans="1:22" ht="15" customHeight="1" x14ac:dyDescent="0.15">
      <c r="A363" s="309" t="s">
        <v>524</v>
      </c>
      <c r="B363" s="310"/>
      <c r="C363" s="311"/>
      <c r="D363" s="312"/>
      <c r="E363" s="313"/>
      <c r="F363" s="314"/>
      <c r="G363" s="315"/>
      <c r="H363" s="313"/>
      <c r="I363" s="316"/>
      <c r="J363" s="314"/>
      <c r="K363" s="313"/>
      <c r="L363" s="316"/>
      <c r="M363" s="314"/>
      <c r="N363" s="317"/>
      <c r="O363" s="313"/>
      <c r="P363" s="314"/>
      <c r="Q363" s="312"/>
      <c r="R363" s="246"/>
      <c r="U363" s="250"/>
    </row>
    <row r="364" spans="1:22" ht="15" customHeight="1" x14ac:dyDescent="0.15">
      <c r="A364" s="842" t="s">
        <v>525</v>
      </c>
      <c r="B364" s="843"/>
      <c r="C364" s="233">
        <f>[11]B!C828</f>
        <v>0</v>
      </c>
      <c r="D364" s="233">
        <f>[11]B!D828</f>
        <v>0</v>
      </c>
      <c r="E364" s="233">
        <f>[11]B!E828</f>
        <v>0</v>
      </c>
      <c r="F364" s="233">
        <f>[11]B!F828</f>
        <v>0</v>
      </c>
      <c r="G364" s="233">
        <f>[11]B!G828</f>
        <v>0</v>
      </c>
      <c r="H364" s="229">
        <f>[11]B!AA828</f>
        <v>0</v>
      </c>
      <c r="I364" s="229">
        <f>[11]B!AB828</f>
        <v>0</v>
      </c>
      <c r="J364" s="229">
        <f>[11]B!AC828</f>
        <v>0</v>
      </c>
      <c r="K364" s="229">
        <f>[11]B!AD828</f>
        <v>0</v>
      </c>
      <c r="L364" s="229">
        <f>[11]B!AE828</f>
        <v>0</v>
      </c>
      <c r="M364" s="229">
        <f>[11]B!AF828</f>
        <v>0</v>
      </c>
      <c r="N364" s="229">
        <f>[11]B!AG828</f>
        <v>0</v>
      </c>
      <c r="O364" s="229">
        <f>[11]B!AH828</f>
        <v>0</v>
      </c>
      <c r="P364" s="229">
        <f>[11]B!AI828</f>
        <v>0</v>
      </c>
      <c r="Q364" s="229">
        <f>[11]B!AJ828</f>
        <v>0</v>
      </c>
      <c r="R364" s="246"/>
      <c r="U364" s="250"/>
    </row>
    <row r="365" spans="1:22" ht="15" customHeight="1" x14ac:dyDescent="0.15">
      <c r="A365" s="318" t="s">
        <v>526</v>
      </c>
      <c r="B365" s="319"/>
      <c r="C365" s="311"/>
      <c r="D365" s="312"/>
      <c r="E365" s="313"/>
      <c r="F365" s="314"/>
      <c r="G365" s="315"/>
      <c r="H365" s="313"/>
      <c r="I365" s="316"/>
      <c r="J365" s="314"/>
      <c r="K365" s="313"/>
      <c r="L365" s="316"/>
      <c r="M365" s="314"/>
      <c r="N365" s="317"/>
      <c r="O365" s="313"/>
      <c r="P365" s="314"/>
      <c r="Q365" s="312"/>
      <c r="R365" s="246"/>
      <c r="U365" s="250"/>
    </row>
    <row r="366" spans="1:22" ht="15" customHeight="1" x14ac:dyDescent="0.15">
      <c r="A366" s="790" t="s">
        <v>527</v>
      </c>
      <c r="B366" s="839"/>
      <c r="C366" s="320">
        <f>[11]B!C833</f>
        <v>0</v>
      </c>
      <c r="D366" s="320">
        <f>[11]B!D833</f>
        <v>0</v>
      </c>
      <c r="E366" s="320">
        <f>[11]B!E833</f>
        <v>0</v>
      </c>
      <c r="F366" s="320">
        <f>[11]B!F833</f>
        <v>0</v>
      </c>
      <c r="G366" s="320">
        <f>[11]B!G833</f>
        <v>0</v>
      </c>
      <c r="H366" s="229">
        <f>[11]B!AA833</f>
        <v>0</v>
      </c>
      <c r="I366" s="229">
        <f>[11]B!AB833</f>
        <v>0</v>
      </c>
      <c r="J366" s="229">
        <f>[11]B!AC833</f>
        <v>0</v>
      </c>
      <c r="K366" s="229">
        <f>[11]B!AD833</f>
        <v>0</v>
      </c>
      <c r="L366" s="229">
        <f>[11]B!AE833</f>
        <v>0</v>
      </c>
      <c r="M366" s="229">
        <f>[11]B!AF833</f>
        <v>0</v>
      </c>
      <c r="N366" s="229">
        <f>[11]B!AG833</f>
        <v>0</v>
      </c>
      <c r="O366" s="229">
        <f>[11]B!AH833</f>
        <v>0</v>
      </c>
      <c r="P366" s="229">
        <f>[11]B!AI833</f>
        <v>0</v>
      </c>
      <c r="Q366" s="229">
        <f>[11]B!AJ833</f>
        <v>0</v>
      </c>
      <c r="R366" s="246"/>
      <c r="U366" s="250"/>
    </row>
    <row r="367" spans="1:22" ht="15" customHeight="1" x14ac:dyDescent="0.15">
      <c r="A367" s="831" t="s">
        <v>528</v>
      </c>
      <c r="B367" s="832"/>
      <c r="C367" s="321">
        <f>[11]B!C851</f>
        <v>0</v>
      </c>
      <c r="D367" s="321">
        <f>[11]B!D851</f>
        <v>0</v>
      </c>
      <c r="E367" s="321">
        <f>[11]B!E851</f>
        <v>0</v>
      </c>
      <c r="F367" s="321">
        <f>[11]B!F851</f>
        <v>0</v>
      </c>
      <c r="G367" s="321">
        <f>[11]B!G851</f>
        <v>0</v>
      </c>
      <c r="H367" s="229">
        <f>[11]B!AA851</f>
        <v>0</v>
      </c>
      <c r="I367" s="229">
        <f>[11]B!AB851</f>
        <v>0</v>
      </c>
      <c r="J367" s="229">
        <f>[11]B!AC851</f>
        <v>0</v>
      </c>
      <c r="K367" s="229">
        <f>[11]B!AD851</f>
        <v>0</v>
      </c>
      <c r="L367" s="229">
        <f>[11]B!AE851</f>
        <v>0</v>
      </c>
      <c r="M367" s="229">
        <f>[11]B!AF851</f>
        <v>0</v>
      </c>
      <c r="N367" s="229">
        <f>[11]B!AG851</f>
        <v>0</v>
      </c>
      <c r="O367" s="229">
        <f>[11]B!AH851</f>
        <v>0</v>
      </c>
      <c r="P367" s="229">
        <f>[11]B!AI851</f>
        <v>0</v>
      </c>
      <c r="Q367" s="229">
        <f>[11]B!AJ851</f>
        <v>0</v>
      </c>
      <c r="R367" s="246"/>
      <c r="U367" s="250"/>
    </row>
    <row r="368" spans="1:22" ht="15" customHeight="1" x14ac:dyDescent="0.15">
      <c r="A368" s="831" t="s">
        <v>529</v>
      </c>
      <c r="B368" s="832"/>
      <c r="C368" s="321">
        <f>[11]B!C869</f>
        <v>0</v>
      </c>
      <c r="D368" s="321">
        <f>[11]B!D869</f>
        <v>0</v>
      </c>
      <c r="E368" s="321">
        <f>[11]B!E869</f>
        <v>0</v>
      </c>
      <c r="F368" s="321">
        <f>[11]B!F869</f>
        <v>0</v>
      </c>
      <c r="G368" s="321">
        <f>[11]B!G869</f>
        <v>0</v>
      </c>
      <c r="H368" s="229">
        <f>[11]B!AA869</f>
        <v>0</v>
      </c>
      <c r="I368" s="229">
        <f>[11]B!AB869</f>
        <v>0</v>
      </c>
      <c r="J368" s="229">
        <f>[11]B!AC869</f>
        <v>0</v>
      </c>
      <c r="K368" s="229">
        <f>[11]B!AD869</f>
        <v>0</v>
      </c>
      <c r="L368" s="229">
        <f>[11]B!AE869</f>
        <v>0</v>
      </c>
      <c r="M368" s="229">
        <f>[11]B!AF869</f>
        <v>0</v>
      </c>
      <c r="N368" s="229">
        <f>[11]B!AG869</f>
        <v>0</v>
      </c>
      <c r="O368" s="229">
        <f>[11]B!AH869</f>
        <v>0</v>
      </c>
      <c r="P368" s="229">
        <f>[11]B!AI869</f>
        <v>0</v>
      </c>
      <c r="Q368" s="229">
        <f>[11]B!AJ869</f>
        <v>0</v>
      </c>
      <c r="R368" s="246"/>
      <c r="U368" s="250"/>
    </row>
    <row r="369" spans="1:24" ht="15" customHeight="1" x14ac:dyDescent="0.15">
      <c r="A369" s="833" t="s">
        <v>530</v>
      </c>
      <c r="B369" s="834"/>
      <c r="C369" s="322">
        <f>SUM(C361+C362+C364+C366+C367+C368)</f>
        <v>0</v>
      </c>
      <c r="D369" s="322">
        <f t="shared" ref="D369:Q369" si="5">SUM(D361+D362+D364+D366+D367+D368)</f>
        <v>0</v>
      </c>
      <c r="E369" s="322">
        <f t="shared" si="5"/>
        <v>0</v>
      </c>
      <c r="F369" s="322">
        <f t="shared" si="5"/>
        <v>0</v>
      </c>
      <c r="G369" s="322">
        <f t="shared" si="5"/>
        <v>0</v>
      </c>
      <c r="H369" s="322">
        <f t="shared" si="5"/>
        <v>0</v>
      </c>
      <c r="I369" s="322">
        <f t="shared" si="5"/>
        <v>0</v>
      </c>
      <c r="J369" s="322">
        <f t="shared" si="5"/>
        <v>0</v>
      </c>
      <c r="K369" s="322">
        <f t="shared" si="5"/>
        <v>0</v>
      </c>
      <c r="L369" s="322">
        <f t="shared" si="5"/>
        <v>0</v>
      </c>
      <c r="M369" s="322">
        <f t="shared" si="5"/>
        <v>0</v>
      </c>
      <c r="N369" s="322">
        <f t="shared" si="5"/>
        <v>0</v>
      </c>
      <c r="O369" s="322">
        <f t="shared" si="5"/>
        <v>3</v>
      </c>
      <c r="P369" s="322">
        <f t="shared" si="5"/>
        <v>17</v>
      </c>
      <c r="Q369" s="322">
        <f t="shared" si="5"/>
        <v>3</v>
      </c>
      <c r="R369" s="246"/>
      <c r="U369" s="250"/>
    </row>
    <row r="370" spans="1:24" s="328" customFormat="1" ht="24.95" customHeight="1" x14ac:dyDescent="0.15">
      <c r="A370" s="323" t="s">
        <v>531</v>
      </c>
      <c r="B370" s="324"/>
      <c r="C370" s="324"/>
      <c r="D370" s="325"/>
      <c r="E370" s="325"/>
      <c r="F370" s="325"/>
      <c r="G370" s="325"/>
      <c r="H370" s="325"/>
      <c r="I370" s="325"/>
      <c r="J370" s="325"/>
      <c r="K370" s="325"/>
      <c r="L370" s="325"/>
      <c r="M370" s="325"/>
      <c r="N370" s="325"/>
      <c r="O370" s="326"/>
      <c r="P370" s="326"/>
      <c r="Q370" s="326"/>
      <c r="R370" s="326"/>
      <c r="S370" s="327"/>
      <c r="X370" s="5"/>
    </row>
    <row r="371" spans="1:24" ht="24" customHeight="1" x14ac:dyDescent="0.15">
      <c r="A371" s="750" t="s">
        <v>532</v>
      </c>
      <c r="B371" s="835"/>
      <c r="C371" s="692" t="s">
        <v>0</v>
      </c>
      <c r="D371" s="836" t="s">
        <v>519</v>
      </c>
      <c r="E371" s="836"/>
      <c r="F371" s="836"/>
      <c r="G371" s="836"/>
      <c r="H371" s="837" t="s">
        <v>498</v>
      </c>
      <c r="I371" s="837"/>
      <c r="J371" s="838"/>
      <c r="K371" s="784" t="s">
        <v>499</v>
      </c>
      <c r="L371" s="784"/>
      <c r="M371" s="784"/>
      <c r="N371" s="785" t="s">
        <v>500</v>
      </c>
      <c r="O371" s="788" t="s">
        <v>501</v>
      </c>
      <c r="P371" s="789"/>
      <c r="Q371" s="751" t="s">
        <v>502</v>
      </c>
      <c r="S371" s="236"/>
    </row>
    <row r="372" spans="1:24" ht="18" customHeight="1" x14ac:dyDescent="0.15">
      <c r="A372" s="750"/>
      <c r="B372" s="835"/>
      <c r="C372" s="693"/>
      <c r="D372" s="754" t="s">
        <v>492</v>
      </c>
      <c r="E372" s="827" t="s">
        <v>504</v>
      </c>
      <c r="F372" s="828"/>
      <c r="G372" s="829" t="s">
        <v>533</v>
      </c>
      <c r="H372" s="759" t="s">
        <v>506</v>
      </c>
      <c r="I372" s="761" t="s">
        <v>507</v>
      </c>
      <c r="J372" s="773" t="s">
        <v>508</v>
      </c>
      <c r="K372" s="775" t="s">
        <v>509</v>
      </c>
      <c r="L372" s="776" t="s">
        <v>510</v>
      </c>
      <c r="M372" s="777" t="s">
        <v>511</v>
      </c>
      <c r="N372" s="786"/>
      <c r="O372" s="778" t="s">
        <v>512</v>
      </c>
      <c r="P372" s="779" t="s">
        <v>513</v>
      </c>
      <c r="Q372" s="752"/>
    </row>
    <row r="373" spans="1:24" ht="18" customHeight="1" x14ac:dyDescent="0.15">
      <c r="A373" s="750"/>
      <c r="B373" s="835"/>
      <c r="C373" s="770"/>
      <c r="D373" s="755"/>
      <c r="E373" s="237" t="s">
        <v>514</v>
      </c>
      <c r="F373" s="238" t="s">
        <v>515</v>
      </c>
      <c r="G373" s="830"/>
      <c r="H373" s="760"/>
      <c r="I373" s="762"/>
      <c r="J373" s="774"/>
      <c r="K373" s="775"/>
      <c r="L373" s="776"/>
      <c r="M373" s="777"/>
      <c r="N373" s="787"/>
      <c r="O373" s="778"/>
      <c r="P373" s="779"/>
      <c r="Q373" s="753"/>
    </row>
    <row r="374" spans="1:24" ht="15" customHeight="1" x14ac:dyDescent="0.15">
      <c r="A374" s="329">
        <v>1901023</v>
      </c>
      <c r="B374" s="330" t="s">
        <v>456</v>
      </c>
      <c r="C374" s="331">
        <f>[11]B!C2101</f>
        <v>0</v>
      </c>
      <c r="D374" s="332">
        <f>[11]B!D2101</f>
        <v>0</v>
      </c>
      <c r="E374" s="332">
        <f>[11]B!E2101</f>
        <v>0</v>
      </c>
      <c r="F374" s="332">
        <f>[11]B!F2101</f>
        <v>0</v>
      </c>
      <c r="G374" s="332">
        <f>[11]B!G2101</f>
        <v>0</v>
      </c>
      <c r="H374" s="332">
        <f>[11]B!AA2101</f>
        <v>0</v>
      </c>
      <c r="I374" s="332">
        <f>[11]B!AB2101</f>
        <v>0</v>
      </c>
      <c r="J374" s="332">
        <f>[11]B!AC2101</f>
        <v>0</v>
      </c>
      <c r="K374" s="332">
        <f>[11]B!AD2101</f>
        <v>0</v>
      </c>
      <c r="L374" s="332">
        <f>[11]B!AE2101</f>
        <v>0</v>
      </c>
      <c r="M374" s="332">
        <f>[11]B!AF2101</f>
        <v>0</v>
      </c>
      <c r="N374" s="332">
        <f>[11]B!AG2101</f>
        <v>0</v>
      </c>
      <c r="O374" s="332">
        <f>[11]B!AH2101</f>
        <v>0</v>
      </c>
      <c r="P374" s="332">
        <f>[11]B!AI2101</f>
        <v>0</v>
      </c>
      <c r="Q374" s="332">
        <f>[11]B!AJ2101</f>
        <v>0</v>
      </c>
      <c r="R374" s="246"/>
    </row>
    <row r="375" spans="1:24" ht="15" customHeight="1" x14ac:dyDescent="0.15">
      <c r="A375" s="333">
        <v>1901024</v>
      </c>
      <c r="B375" s="334" t="s">
        <v>457</v>
      </c>
      <c r="C375" s="332">
        <f>[11]B!C2102</f>
        <v>0</v>
      </c>
      <c r="D375" s="332">
        <f>[11]B!D2102</f>
        <v>0</v>
      </c>
      <c r="E375" s="332">
        <f>[11]B!E2102</f>
        <v>0</v>
      </c>
      <c r="F375" s="332">
        <f>[11]B!F2102</f>
        <v>0</v>
      </c>
      <c r="G375" s="332">
        <f>[11]B!G2102</f>
        <v>0</v>
      </c>
      <c r="H375" s="332">
        <f>[11]B!AA2102</f>
        <v>0</v>
      </c>
      <c r="I375" s="332">
        <f>[11]B!AB2102</f>
        <v>0</v>
      </c>
      <c r="J375" s="332">
        <f>[11]B!AC2102</f>
        <v>0</v>
      </c>
      <c r="K375" s="332">
        <f>[11]B!AD2102</f>
        <v>0</v>
      </c>
      <c r="L375" s="332">
        <f>[11]B!AE2102</f>
        <v>0</v>
      </c>
      <c r="M375" s="332">
        <f>[11]B!AF2102</f>
        <v>0</v>
      </c>
      <c r="N375" s="332">
        <f>[11]B!AG2102</f>
        <v>0</v>
      </c>
      <c r="O375" s="332">
        <f>[11]B!AH2102</f>
        <v>0</v>
      </c>
      <c r="P375" s="332">
        <f>[11]B!AI2102</f>
        <v>0</v>
      </c>
      <c r="Q375" s="332">
        <f>[11]B!AJ2102</f>
        <v>0</v>
      </c>
      <c r="R375" s="246"/>
    </row>
    <row r="376" spans="1:24" ht="15" customHeight="1" x14ac:dyDescent="0.15">
      <c r="A376" s="333">
        <v>1901025</v>
      </c>
      <c r="B376" s="334" t="s">
        <v>534</v>
      </c>
      <c r="C376" s="332">
        <f>[11]B!C2103</f>
        <v>0</v>
      </c>
      <c r="D376" s="332">
        <f>[11]B!D2103</f>
        <v>0</v>
      </c>
      <c r="E376" s="332">
        <f>[11]B!E2103</f>
        <v>0</v>
      </c>
      <c r="F376" s="332">
        <f>[11]B!F2103</f>
        <v>0</v>
      </c>
      <c r="G376" s="332">
        <f>[11]B!G2103</f>
        <v>0</v>
      </c>
      <c r="H376" s="332">
        <f>[11]B!AA2103</f>
        <v>0</v>
      </c>
      <c r="I376" s="332">
        <f>[11]B!AB2103</f>
        <v>0</v>
      </c>
      <c r="J376" s="332">
        <f>[11]B!AC2103</f>
        <v>0</v>
      </c>
      <c r="K376" s="332">
        <f>[11]B!AD2103</f>
        <v>0</v>
      </c>
      <c r="L376" s="332">
        <f>[11]B!AE2103</f>
        <v>0</v>
      </c>
      <c r="M376" s="332">
        <f>[11]B!AF2103</f>
        <v>0</v>
      </c>
      <c r="N376" s="332">
        <f>[11]B!AG2103</f>
        <v>0</v>
      </c>
      <c r="O376" s="332">
        <f>[11]B!AH2103</f>
        <v>0</v>
      </c>
      <c r="P376" s="332">
        <f>[11]B!AI2103</f>
        <v>0</v>
      </c>
      <c r="Q376" s="332">
        <f>[11]B!AJ2103</f>
        <v>0</v>
      </c>
      <c r="R376" s="246"/>
    </row>
    <row r="377" spans="1:24" ht="15" customHeight="1" x14ac:dyDescent="0.15">
      <c r="A377" s="333">
        <v>1901026</v>
      </c>
      <c r="B377" s="334" t="s">
        <v>461</v>
      </c>
      <c r="C377" s="332">
        <f>[11]B!C2104</f>
        <v>0</v>
      </c>
      <c r="D377" s="332">
        <f>[11]B!D2104</f>
        <v>0</v>
      </c>
      <c r="E377" s="332">
        <f>[11]B!E2104</f>
        <v>0</v>
      </c>
      <c r="F377" s="332">
        <f>[11]B!F2104</f>
        <v>0</v>
      </c>
      <c r="G377" s="332">
        <f>[11]B!G2104</f>
        <v>0</v>
      </c>
      <c r="H377" s="332">
        <f>[11]B!AA2104</f>
        <v>0</v>
      </c>
      <c r="I377" s="332">
        <f>[11]B!AB2104</f>
        <v>0</v>
      </c>
      <c r="J377" s="332">
        <f>[11]B!AC2104</f>
        <v>0</v>
      </c>
      <c r="K377" s="332">
        <f>[11]B!AD2104</f>
        <v>0</v>
      </c>
      <c r="L377" s="332">
        <f>[11]B!AE2104</f>
        <v>0</v>
      </c>
      <c r="M377" s="332">
        <f>[11]B!AF2104</f>
        <v>0</v>
      </c>
      <c r="N377" s="332">
        <f>[11]B!AG2104</f>
        <v>0</v>
      </c>
      <c r="O377" s="332">
        <f>[11]B!AH2104</f>
        <v>0</v>
      </c>
      <c r="P377" s="332">
        <f>[11]B!AI2104</f>
        <v>0</v>
      </c>
      <c r="Q377" s="332">
        <f>[11]B!AJ2104</f>
        <v>0</v>
      </c>
      <c r="R377" s="246"/>
    </row>
    <row r="378" spans="1:24" ht="15" customHeight="1" x14ac:dyDescent="0.15">
      <c r="A378" s="333">
        <v>1901126</v>
      </c>
      <c r="B378" s="334" t="s">
        <v>462</v>
      </c>
      <c r="C378" s="332">
        <f>[11]B!C2105</f>
        <v>0</v>
      </c>
      <c r="D378" s="332">
        <f>[11]B!D2105</f>
        <v>0</v>
      </c>
      <c r="E378" s="332">
        <f>[11]B!E2105</f>
        <v>0</v>
      </c>
      <c r="F378" s="332">
        <f>[11]B!F2105</f>
        <v>0</v>
      </c>
      <c r="G378" s="332">
        <f>[11]B!G2105</f>
        <v>0</v>
      </c>
      <c r="H378" s="332">
        <f>[11]B!AA2105</f>
        <v>0</v>
      </c>
      <c r="I378" s="332">
        <f>[11]B!AB2105</f>
        <v>0</v>
      </c>
      <c r="J378" s="332">
        <f>[11]B!AC2105</f>
        <v>0</v>
      </c>
      <c r="K378" s="332">
        <f>[11]B!AD2105</f>
        <v>0</v>
      </c>
      <c r="L378" s="332">
        <f>[11]B!AE2105</f>
        <v>0</v>
      </c>
      <c r="M378" s="332">
        <f>[11]B!AF2105</f>
        <v>0</v>
      </c>
      <c r="N378" s="332">
        <f>[11]B!AG2105</f>
        <v>0</v>
      </c>
      <c r="O378" s="332">
        <f>[11]B!AH2105</f>
        <v>0</v>
      </c>
      <c r="P378" s="332">
        <f>[11]B!AI2105</f>
        <v>0</v>
      </c>
      <c r="Q378" s="332">
        <f>[11]B!AJ2105</f>
        <v>0</v>
      </c>
      <c r="R378" s="246"/>
    </row>
    <row r="379" spans="1:24" ht="15" customHeight="1" x14ac:dyDescent="0.15">
      <c r="A379" s="333">
        <v>1901027</v>
      </c>
      <c r="B379" s="334" t="s">
        <v>535</v>
      </c>
      <c r="C379" s="332">
        <f>[11]B!C2106</f>
        <v>0</v>
      </c>
      <c r="D379" s="332">
        <f>[11]B!D2106</f>
        <v>0</v>
      </c>
      <c r="E379" s="332">
        <f>[11]B!E2106</f>
        <v>0</v>
      </c>
      <c r="F379" s="332">
        <f>[11]B!F2106</f>
        <v>0</v>
      </c>
      <c r="G379" s="332">
        <f>[11]B!G2106</f>
        <v>0</v>
      </c>
      <c r="H379" s="332">
        <f>[11]B!AA2106</f>
        <v>0</v>
      </c>
      <c r="I379" s="332">
        <f>[11]B!AB2106</f>
        <v>0</v>
      </c>
      <c r="J379" s="332">
        <f>[11]B!AC2106</f>
        <v>0</v>
      </c>
      <c r="K379" s="332">
        <f>[11]B!AD2106</f>
        <v>0</v>
      </c>
      <c r="L379" s="332">
        <f>[11]B!AE2106</f>
        <v>0</v>
      </c>
      <c r="M379" s="332">
        <f>[11]B!AF2106</f>
        <v>0</v>
      </c>
      <c r="N379" s="332">
        <f>[11]B!AG2106</f>
        <v>0</v>
      </c>
      <c r="O379" s="332">
        <f>[11]B!AH2106</f>
        <v>0</v>
      </c>
      <c r="P379" s="332">
        <f>[11]B!AI2106</f>
        <v>0</v>
      </c>
      <c r="Q379" s="332">
        <f>[11]B!AJ2106</f>
        <v>0</v>
      </c>
      <c r="R379" s="246"/>
    </row>
    <row r="380" spans="1:24" ht="15" customHeight="1" x14ac:dyDescent="0.15">
      <c r="A380" s="333">
        <v>1901028</v>
      </c>
      <c r="B380" s="334" t="s">
        <v>466</v>
      </c>
      <c r="C380" s="332">
        <f>[11]B!C2107</f>
        <v>0</v>
      </c>
      <c r="D380" s="332">
        <f>[11]B!D2107</f>
        <v>0</v>
      </c>
      <c r="E380" s="332">
        <f>[11]B!E2107</f>
        <v>0</v>
      </c>
      <c r="F380" s="332">
        <f>[11]B!F2107</f>
        <v>0</v>
      </c>
      <c r="G380" s="332">
        <f>[11]B!G2107</f>
        <v>0</v>
      </c>
      <c r="H380" s="332">
        <f>[11]B!AA2107</f>
        <v>0</v>
      </c>
      <c r="I380" s="332">
        <f>[11]B!AB2107</f>
        <v>0</v>
      </c>
      <c r="J380" s="332">
        <f>[11]B!AC2107</f>
        <v>0</v>
      </c>
      <c r="K380" s="332">
        <f>[11]B!AD2107</f>
        <v>0</v>
      </c>
      <c r="L380" s="332">
        <f>[11]B!AE2107</f>
        <v>0</v>
      </c>
      <c r="M380" s="332">
        <f>[11]B!AF2107</f>
        <v>0</v>
      </c>
      <c r="N380" s="332">
        <f>[11]B!AG2107</f>
        <v>0</v>
      </c>
      <c r="O380" s="332">
        <f>[11]B!AH2107</f>
        <v>0</v>
      </c>
      <c r="P380" s="332">
        <f>[11]B!AI2107</f>
        <v>0</v>
      </c>
      <c r="Q380" s="332">
        <f>[11]B!AJ2107</f>
        <v>0</v>
      </c>
      <c r="R380" s="246"/>
    </row>
    <row r="381" spans="1:24" ht="15" customHeight="1" x14ac:dyDescent="0.15">
      <c r="A381" s="335">
        <v>1901029</v>
      </c>
      <c r="B381" s="336" t="s">
        <v>467</v>
      </c>
      <c r="C381" s="337">
        <f>[11]B!C2108</f>
        <v>0</v>
      </c>
      <c r="D381" s="332">
        <f>[11]B!D2108</f>
        <v>0</v>
      </c>
      <c r="E381" s="332">
        <f>[11]B!E2108</f>
        <v>0</v>
      </c>
      <c r="F381" s="332">
        <f>[11]B!F2108</f>
        <v>0</v>
      </c>
      <c r="G381" s="332">
        <f>[11]B!G2108</f>
        <v>0</v>
      </c>
      <c r="H381" s="332">
        <f>[11]B!AA2108</f>
        <v>0</v>
      </c>
      <c r="I381" s="332">
        <f>[11]B!AB2108</f>
        <v>0</v>
      </c>
      <c r="J381" s="332">
        <f>[11]B!AC2108</f>
        <v>0</v>
      </c>
      <c r="K381" s="332">
        <f>[11]B!AD2108</f>
        <v>0</v>
      </c>
      <c r="L381" s="332">
        <f>[11]B!AE2108</f>
        <v>0</v>
      </c>
      <c r="M381" s="332">
        <f>[11]B!AF2108</f>
        <v>0</v>
      </c>
      <c r="N381" s="332">
        <f>[11]B!AG2108</f>
        <v>0</v>
      </c>
      <c r="O381" s="332">
        <f>[11]B!AH2108</f>
        <v>0</v>
      </c>
      <c r="P381" s="332">
        <f>[11]B!AI2108</f>
        <v>0</v>
      </c>
      <c r="Q381" s="332">
        <f>[11]B!AJ2108</f>
        <v>0</v>
      </c>
      <c r="R381" s="246"/>
    </row>
    <row r="382" spans="1:24" s="341" customFormat="1" ht="15" customHeight="1" x14ac:dyDescent="0.15">
      <c r="A382" s="816" t="s">
        <v>0</v>
      </c>
      <c r="B382" s="817"/>
      <c r="C382" s="338">
        <f>SUM(C374:C381)</f>
        <v>0</v>
      </c>
      <c r="D382" s="339">
        <f>SUM(D374:D381)</f>
        <v>0</v>
      </c>
      <c r="E382" s="340">
        <f t="shared" ref="E382:Q382" si="6">SUM(E374:E381)</f>
        <v>0</v>
      </c>
      <c r="F382" s="340">
        <f t="shared" si="6"/>
        <v>0</v>
      </c>
      <c r="G382" s="340">
        <f t="shared" si="6"/>
        <v>0</v>
      </c>
      <c r="H382" s="340">
        <f t="shared" si="6"/>
        <v>0</v>
      </c>
      <c r="I382" s="340">
        <f t="shared" si="6"/>
        <v>0</v>
      </c>
      <c r="J382" s="340">
        <f t="shared" si="6"/>
        <v>0</v>
      </c>
      <c r="K382" s="340">
        <f t="shared" si="6"/>
        <v>0</v>
      </c>
      <c r="L382" s="340">
        <f t="shared" si="6"/>
        <v>0</v>
      </c>
      <c r="M382" s="340">
        <f t="shared" si="6"/>
        <v>0</v>
      </c>
      <c r="N382" s="340">
        <f t="shared" si="6"/>
        <v>0</v>
      </c>
      <c r="O382" s="340">
        <f t="shared" si="6"/>
        <v>0</v>
      </c>
      <c r="P382" s="322">
        <f t="shared" si="6"/>
        <v>0</v>
      </c>
      <c r="Q382" s="322">
        <f t="shared" si="6"/>
        <v>0</v>
      </c>
      <c r="R382" s="246"/>
    </row>
    <row r="383" spans="1:24" ht="24.95" customHeight="1" x14ac:dyDescent="0.15">
      <c r="A383" s="818" t="s">
        <v>536</v>
      </c>
      <c r="B383" s="818"/>
      <c r="C383" s="342"/>
      <c r="D383" s="343"/>
      <c r="E383" s="343"/>
      <c r="F383" s="343"/>
      <c r="G383" s="343"/>
      <c r="H383" s="343"/>
      <c r="I383" s="343"/>
      <c r="J383" s="343"/>
      <c r="K383" s="343"/>
      <c r="L383" s="343"/>
      <c r="M383" s="343"/>
      <c r="N383" s="344"/>
      <c r="O383" s="345"/>
      <c r="P383" s="345"/>
    </row>
    <row r="384" spans="1:24" ht="15" customHeight="1" x14ac:dyDescent="0.15">
      <c r="A384" s="797" t="s">
        <v>537</v>
      </c>
      <c r="B384" s="798"/>
      <c r="C384" s="821" t="s">
        <v>7</v>
      </c>
      <c r="D384" s="763" t="s">
        <v>503</v>
      </c>
      <c r="E384" s="825" t="s">
        <v>538</v>
      </c>
      <c r="F384" s="825"/>
      <c r="G384" s="825"/>
      <c r="H384" s="825"/>
      <c r="I384" s="825"/>
      <c r="J384" s="826"/>
      <c r="K384" s="801" t="s">
        <v>539</v>
      </c>
      <c r="L384" s="804" t="s">
        <v>499</v>
      </c>
      <c r="M384" s="805"/>
      <c r="N384" s="806"/>
      <c r="O384" s="785" t="s">
        <v>500</v>
      </c>
      <c r="P384" s="810" t="s">
        <v>501</v>
      </c>
      <c r="Q384" s="811"/>
      <c r="R384" s="751" t="s">
        <v>502</v>
      </c>
    </row>
    <row r="385" spans="1:18" ht="15" customHeight="1" x14ac:dyDescent="0.15">
      <c r="A385" s="819"/>
      <c r="B385" s="820"/>
      <c r="C385" s="822"/>
      <c r="D385" s="824"/>
      <c r="E385" s="814" t="s">
        <v>540</v>
      </c>
      <c r="F385" s="815"/>
      <c r="G385" s="815"/>
      <c r="H385" s="815" t="s">
        <v>541</v>
      </c>
      <c r="I385" s="815"/>
      <c r="J385" s="815"/>
      <c r="K385" s="802"/>
      <c r="L385" s="807"/>
      <c r="M385" s="808"/>
      <c r="N385" s="809"/>
      <c r="O385" s="786"/>
      <c r="P385" s="812"/>
      <c r="Q385" s="813"/>
      <c r="R385" s="752"/>
    </row>
    <row r="386" spans="1:18" ht="45" customHeight="1" x14ac:dyDescent="0.15">
      <c r="A386" s="799"/>
      <c r="B386" s="800"/>
      <c r="C386" s="823"/>
      <c r="D386" s="764"/>
      <c r="E386" s="346" t="s">
        <v>514</v>
      </c>
      <c r="F386" s="347" t="s">
        <v>515</v>
      </c>
      <c r="G386" s="579" t="s">
        <v>533</v>
      </c>
      <c r="H386" s="346" t="s">
        <v>514</v>
      </c>
      <c r="I386" s="347" t="s">
        <v>515</v>
      </c>
      <c r="J386" s="579" t="s">
        <v>533</v>
      </c>
      <c r="K386" s="803"/>
      <c r="L386" s="349" t="s">
        <v>509</v>
      </c>
      <c r="M386" s="350" t="s">
        <v>510</v>
      </c>
      <c r="N386" s="351" t="s">
        <v>511</v>
      </c>
      <c r="O386" s="787"/>
      <c r="P386" s="352" t="s">
        <v>512</v>
      </c>
      <c r="Q386" s="353" t="s">
        <v>513</v>
      </c>
      <c r="R386" s="753"/>
    </row>
    <row r="387" spans="1:18" ht="15" customHeight="1" x14ac:dyDescent="0.15">
      <c r="A387" s="354" t="s">
        <v>542</v>
      </c>
      <c r="B387" s="355" t="s">
        <v>543</v>
      </c>
      <c r="C387" s="332">
        <f>[11]B!C1125</f>
        <v>2</v>
      </c>
      <c r="D387" s="332">
        <f>[11]B!H1125</f>
        <v>2</v>
      </c>
      <c r="E387" s="332">
        <f>[11]B!I1125</f>
        <v>1</v>
      </c>
      <c r="F387" s="332">
        <f>[11]B!J1125</f>
        <v>1</v>
      </c>
      <c r="G387" s="332">
        <f>[11]B!K1125</f>
        <v>0</v>
      </c>
      <c r="H387" s="332">
        <f>[11]B!L1125</f>
        <v>0</v>
      </c>
      <c r="I387" s="332">
        <f>[11]B!M1125</f>
        <v>0</v>
      </c>
      <c r="J387" s="332">
        <f>[11]B!N1125</f>
        <v>0</v>
      </c>
      <c r="K387" s="356"/>
      <c r="L387" s="332">
        <f>[11]B!AD1125</f>
        <v>0</v>
      </c>
      <c r="M387" s="332">
        <f>[11]B!AE1125</f>
        <v>0</v>
      </c>
      <c r="N387" s="332">
        <f>[11]B!AF1125</f>
        <v>0</v>
      </c>
      <c r="O387" s="332">
        <f>[11]B!AG1125</f>
        <v>0</v>
      </c>
      <c r="P387" s="332">
        <f>[11]B!AH1125</f>
        <v>0</v>
      </c>
      <c r="Q387" s="332">
        <f>[11]B!AI1125</f>
        <v>0</v>
      </c>
      <c r="R387" s="332">
        <f>[11]B!AJ1125</f>
        <v>0</v>
      </c>
    </row>
    <row r="388" spans="1:18" ht="15" customHeight="1" x14ac:dyDescent="0.15">
      <c r="A388" s="357" t="s">
        <v>544</v>
      </c>
      <c r="B388" s="358" t="s">
        <v>545</v>
      </c>
      <c r="C388" s="332">
        <f>[11]B!C1262</f>
        <v>113</v>
      </c>
      <c r="D388" s="332">
        <f>[11]B!H1262</f>
        <v>110</v>
      </c>
      <c r="E388" s="332">
        <f>[11]B!I1262</f>
        <v>105</v>
      </c>
      <c r="F388" s="332">
        <f>[11]B!J1262</f>
        <v>5</v>
      </c>
      <c r="G388" s="332">
        <f>[11]B!K1262</f>
        <v>1</v>
      </c>
      <c r="H388" s="332">
        <f>[11]B!L1262</f>
        <v>2</v>
      </c>
      <c r="I388" s="332">
        <f>[11]B!M1262</f>
        <v>0</v>
      </c>
      <c r="J388" s="332">
        <f>[11]B!N1262</f>
        <v>0</v>
      </c>
      <c r="K388" s="332">
        <v>30</v>
      </c>
      <c r="L388" s="332">
        <f>[11]B!AD1262</f>
        <v>0</v>
      </c>
      <c r="M388" s="332">
        <f>[11]B!AE1262</f>
        <v>53</v>
      </c>
      <c r="N388" s="332">
        <f>[11]B!AF1262</f>
        <v>0</v>
      </c>
      <c r="O388" s="332">
        <f>[11]B!AG1262</f>
        <v>0</v>
      </c>
      <c r="P388" s="332">
        <f>[11]B!AH1262</f>
        <v>0</v>
      </c>
      <c r="Q388" s="332">
        <f>[11]B!AI1262</f>
        <v>0</v>
      </c>
      <c r="R388" s="332">
        <f>[11]B!AJ1262</f>
        <v>3</v>
      </c>
    </row>
    <row r="389" spans="1:18" ht="15" customHeight="1" x14ac:dyDescent="0.15">
      <c r="A389" s="357" t="s">
        <v>112</v>
      </c>
      <c r="B389" s="358" t="s">
        <v>546</v>
      </c>
      <c r="C389" s="332">
        <f>[11]B!C1404</f>
        <v>76</v>
      </c>
      <c r="D389" s="332">
        <f>[11]B!H1404</f>
        <v>54</v>
      </c>
      <c r="E389" s="332">
        <f>[11]B!I1404</f>
        <v>47</v>
      </c>
      <c r="F389" s="332">
        <f>[11]B!J1404</f>
        <v>7</v>
      </c>
      <c r="G389" s="332">
        <f>[11]B!K1404</f>
        <v>2</v>
      </c>
      <c r="H389" s="332">
        <f>[11]B!L1404</f>
        <v>13</v>
      </c>
      <c r="I389" s="332">
        <f>[11]B!M1404</f>
        <v>7</v>
      </c>
      <c r="J389" s="332">
        <f>[11]B!N1404</f>
        <v>0</v>
      </c>
      <c r="K389" s="332">
        <v>25</v>
      </c>
      <c r="L389" s="332">
        <f>[11]B!AD1404</f>
        <v>0</v>
      </c>
      <c r="M389" s="332">
        <f>[11]B!AE1404</f>
        <v>0</v>
      </c>
      <c r="N389" s="332">
        <f>[11]B!AF1404</f>
        <v>0</v>
      </c>
      <c r="O389" s="332">
        <f>[11]B!AG1404</f>
        <v>0</v>
      </c>
      <c r="P389" s="332">
        <f>[11]B!AH1404</f>
        <v>0</v>
      </c>
      <c r="Q389" s="332">
        <f>[11]B!AI1404</f>
        <v>0</v>
      </c>
      <c r="R389" s="332">
        <f>[11]B!AJ1404</f>
        <v>4</v>
      </c>
    </row>
    <row r="390" spans="1:18" ht="15" customHeight="1" x14ac:dyDescent="0.15">
      <c r="A390" s="357" t="s">
        <v>114</v>
      </c>
      <c r="B390" s="358" t="s">
        <v>547</v>
      </c>
      <c r="C390" s="332">
        <f>[11]B!C1468</f>
        <v>14</v>
      </c>
      <c r="D390" s="332">
        <f>[11]B!H1468</f>
        <v>12</v>
      </c>
      <c r="E390" s="332">
        <f>[11]B!I1468</f>
        <v>10</v>
      </c>
      <c r="F390" s="332">
        <f>[11]B!J1468</f>
        <v>2</v>
      </c>
      <c r="G390" s="332">
        <f>[11]B!K1468</f>
        <v>0</v>
      </c>
      <c r="H390" s="332">
        <f>[11]B!L1468</f>
        <v>0</v>
      </c>
      <c r="I390" s="332">
        <f>[11]B!M1468</f>
        <v>2</v>
      </c>
      <c r="J390" s="332">
        <f>[11]B!N1468</f>
        <v>0</v>
      </c>
      <c r="K390" s="332">
        <v>5</v>
      </c>
      <c r="L390" s="332">
        <f>[11]B!AD1468</f>
        <v>0</v>
      </c>
      <c r="M390" s="332">
        <f>[11]B!AE1468</f>
        <v>0</v>
      </c>
      <c r="N390" s="332">
        <f>[11]B!AF1468</f>
        <v>0</v>
      </c>
      <c r="O390" s="332">
        <f>[11]B!AG1468</f>
        <v>0</v>
      </c>
      <c r="P390" s="332">
        <f>[11]B!AH1468</f>
        <v>0</v>
      </c>
      <c r="Q390" s="332">
        <f>[11]B!AI1468</f>
        <v>0</v>
      </c>
      <c r="R390" s="332">
        <f>[11]B!AJ1468</f>
        <v>0</v>
      </c>
    </row>
    <row r="391" spans="1:18" ht="15" customHeight="1" x14ac:dyDescent="0.15">
      <c r="A391" s="357" t="s">
        <v>116</v>
      </c>
      <c r="B391" s="358" t="s">
        <v>548</v>
      </c>
      <c r="C391" s="332">
        <f>[11]B!C1537</f>
        <v>38</v>
      </c>
      <c r="D391" s="332">
        <f>[11]B!H1537</f>
        <v>34</v>
      </c>
      <c r="E391" s="332">
        <f>[11]B!I1537</f>
        <v>34</v>
      </c>
      <c r="F391" s="332">
        <f>[11]B!J1537</f>
        <v>0</v>
      </c>
      <c r="G391" s="332">
        <f>[11]B!K1537</f>
        <v>0</v>
      </c>
      <c r="H391" s="332">
        <f>[11]B!L1537</f>
        <v>4</v>
      </c>
      <c r="I391" s="332">
        <f>[11]B!M1537</f>
        <v>0</v>
      </c>
      <c r="J391" s="332">
        <f>[11]B!N1537</f>
        <v>0</v>
      </c>
      <c r="K391" s="332">
        <v>35</v>
      </c>
      <c r="L391" s="332">
        <f>[11]B!AD1537</f>
        <v>0</v>
      </c>
      <c r="M391" s="332">
        <f>[11]B!AE1537</f>
        <v>0</v>
      </c>
      <c r="N391" s="332">
        <f>[11]B!AF1537</f>
        <v>0</v>
      </c>
      <c r="O391" s="332">
        <f>[11]B!AG1537</f>
        <v>0</v>
      </c>
      <c r="P391" s="332">
        <f>[11]B!AH1537</f>
        <v>0</v>
      </c>
      <c r="Q391" s="332">
        <f>[11]B!AI1537</f>
        <v>0</v>
      </c>
      <c r="R391" s="332">
        <f>[11]B!AJ1537</f>
        <v>0</v>
      </c>
    </row>
    <row r="392" spans="1:18" ht="15" customHeight="1" x14ac:dyDescent="0.15">
      <c r="A392" s="357" t="s">
        <v>549</v>
      </c>
      <c r="B392" s="358" t="s">
        <v>550</v>
      </c>
      <c r="C392" s="332">
        <f>[11]B!C1582</f>
        <v>64</v>
      </c>
      <c r="D392" s="332">
        <f>[11]B!H1582</f>
        <v>58</v>
      </c>
      <c r="E392" s="332">
        <f>[11]B!I1582</f>
        <v>47</v>
      </c>
      <c r="F392" s="332">
        <f>[11]B!J1582</f>
        <v>11</v>
      </c>
      <c r="G392" s="332">
        <f>[11]B!K1582</f>
        <v>3</v>
      </c>
      <c r="H392" s="332">
        <f>[11]B!L1582</f>
        <v>2</v>
      </c>
      <c r="I392" s="332">
        <f>[11]B!M1582</f>
        <v>1</v>
      </c>
      <c r="J392" s="332">
        <f>[11]B!N1582</f>
        <v>0</v>
      </c>
      <c r="K392" s="332">
        <v>62</v>
      </c>
      <c r="L392" s="332">
        <f>[11]B!AD1582</f>
        <v>0</v>
      </c>
      <c r="M392" s="332">
        <f>[11]B!AE1582</f>
        <v>0</v>
      </c>
      <c r="N392" s="332">
        <f>[11]B!AF1582</f>
        <v>0</v>
      </c>
      <c r="O392" s="332">
        <f>[11]B!AG1582</f>
        <v>0</v>
      </c>
      <c r="P392" s="332">
        <f>[11]B!AH1582</f>
        <v>0</v>
      </c>
      <c r="Q392" s="332">
        <f>[11]B!AI1582</f>
        <v>0</v>
      </c>
      <c r="R392" s="332">
        <f>[11]B!AJ1582</f>
        <v>0</v>
      </c>
    </row>
    <row r="393" spans="1:18" ht="15" customHeight="1" x14ac:dyDescent="0.15">
      <c r="A393" s="357" t="s">
        <v>123</v>
      </c>
      <c r="B393" s="358" t="s">
        <v>551</v>
      </c>
      <c r="C393" s="332">
        <f>[11]B!C1800</f>
        <v>6</v>
      </c>
      <c r="D393" s="332">
        <f>[11]B!H1800</f>
        <v>5</v>
      </c>
      <c r="E393" s="332">
        <f>[11]B!I1800</f>
        <v>2</v>
      </c>
      <c r="F393" s="332">
        <f>[11]B!J1800</f>
        <v>3</v>
      </c>
      <c r="G393" s="332">
        <f>[11]B!K1800</f>
        <v>0</v>
      </c>
      <c r="H393" s="332">
        <f>[11]B!L1800</f>
        <v>1</v>
      </c>
      <c r="I393" s="332">
        <f>[11]B!M1800</f>
        <v>0</v>
      </c>
      <c r="J393" s="332">
        <f>[11]B!N1800</f>
        <v>0</v>
      </c>
      <c r="K393" s="332">
        <v>1</v>
      </c>
      <c r="L393" s="332">
        <f>[11]B!AD1800</f>
        <v>0</v>
      </c>
      <c r="M393" s="332">
        <f>[11]B!AE1800</f>
        <v>0</v>
      </c>
      <c r="N393" s="332">
        <f>[11]B!AF1800</f>
        <v>0</v>
      </c>
      <c r="O393" s="332">
        <f>[11]B!AG1800</f>
        <v>0</v>
      </c>
      <c r="P393" s="332">
        <f>[11]B!AH1800</f>
        <v>0</v>
      </c>
      <c r="Q393" s="332">
        <f>[11]B!AI1800</f>
        <v>0</v>
      </c>
      <c r="R393" s="332">
        <f>[11]B!AJ1800</f>
        <v>3</v>
      </c>
    </row>
    <row r="394" spans="1:18" ht="15" customHeight="1" x14ac:dyDescent="0.15">
      <c r="A394" s="357" t="s">
        <v>552</v>
      </c>
      <c r="B394" s="358" t="s">
        <v>553</v>
      </c>
      <c r="C394" s="332">
        <f>[11]B!C1870</f>
        <v>3</v>
      </c>
      <c r="D394" s="332">
        <f>[11]B!H1870</f>
        <v>2</v>
      </c>
      <c r="E394" s="332">
        <f>[11]B!I1870</f>
        <v>2</v>
      </c>
      <c r="F394" s="332">
        <f>[11]B!J1870</f>
        <v>0</v>
      </c>
      <c r="G394" s="332">
        <f>[11]B!K1870</f>
        <v>1</v>
      </c>
      <c r="H394" s="332">
        <f>[11]B!L1870</f>
        <v>0</v>
      </c>
      <c r="I394" s="332">
        <f>[11]B!M1870</f>
        <v>0</v>
      </c>
      <c r="J394" s="332">
        <f>[11]B!N1870</f>
        <v>0</v>
      </c>
      <c r="K394" s="332">
        <v>3</v>
      </c>
      <c r="L394" s="332">
        <f>[11]B!AD1870</f>
        <v>0</v>
      </c>
      <c r="M394" s="332">
        <f>[11]B!AE1870</f>
        <v>0</v>
      </c>
      <c r="N394" s="332">
        <f>[11]B!AF1870</f>
        <v>0</v>
      </c>
      <c r="O394" s="332">
        <f>[11]B!AG1870</f>
        <v>0</v>
      </c>
      <c r="P394" s="332">
        <f>[11]B!AH1870</f>
        <v>0</v>
      </c>
      <c r="Q394" s="332">
        <f>[11]B!AI1870</f>
        <v>0</v>
      </c>
      <c r="R394" s="332">
        <f>[11]B!AJ1870</f>
        <v>0</v>
      </c>
    </row>
    <row r="395" spans="1:18" ht="15" customHeight="1" x14ac:dyDescent="0.15">
      <c r="A395" s="357" t="s">
        <v>554</v>
      </c>
      <c r="B395" s="358" t="s">
        <v>555</v>
      </c>
      <c r="C395" s="332">
        <f>[11]B!C2032</f>
        <v>228</v>
      </c>
      <c r="D395" s="332">
        <f>[11]B!H2032</f>
        <v>198</v>
      </c>
      <c r="E395" s="332">
        <f>[11]B!I2032</f>
        <v>159</v>
      </c>
      <c r="F395" s="332">
        <f>[11]B!J2032</f>
        <v>39</v>
      </c>
      <c r="G395" s="332">
        <f>[11]B!K2032</f>
        <v>15</v>
      </c>
      <c r="H395" s="332">
        <f>[11]B!L2032</f>
        <v>11</v>
      </c>
      <c r="I395" s="332">
        <f>[11]B!M2032</f>
        <v>3</v>
      </c>
      <c r="J395" s="332">
        <f>[11]B!N2032</f>
        <v>1</v>
      </c>
      <c r="K395" s="359"/>
      <c r="L395" s="332">
        <f>[11]B!AD2032</f>
        <v>0</v>
      </c>
      <c r="M395" s="332">
        <f>[11]B!AE2032</f>
        <v>0</v>
      </c>
      <c r="N395" s="332">
        <f>[11]B!AF2032</f>
        <v>0</v>
      </c>
      <c r="O395" s="332">
        <f>[11]B!AG2032</f>
        <v>0</v>
      </c>
      <c r="P395" s="332">
        <f>[11]B!AH2032</f>
        <v>0</v>
      </c>
      <c r="Q395" s="332">
        <f>[11]B!AI2032</f>
        <v>0</v>
      </c>
      <c r="R395" s="332">
        <f>[11]B!AJ2032</f>
        <v>33</v>
      </c>
    </row>
    <row r="396" spans="1:18" ht="15" customHeight="1" x14ac:dyDescent="0.15">
      <c r="A396" s="357" t="s">
        <v>129</v>
      </c>
      <c r="B396" s="358" t="s">
        <v>556</v>
      </c>
      <c r="C396" s="332">
        <f>[11]B!C2071</f>
        <v>6</v>
      </c>
      <c r="D396" s="332">
        <f>[11]B!H2071</f>
        <v>5</v>
      </c>
      <c r="E396" s="332">
        <f>[11]B!I2071</f>
        <v>3</v>
      </c>
      <c r="F396" s="332">
        <f>[11]B!J2071</f>
        <v>2</v>
      </c>
      <c r="G396" s="332">
        <f>[11]B!K2071</f>
        <v>1</v>
      </c>
      <c r="H396" s="332">
        <f>[11]B!L2071</f>
        <v>0</v>
      </c>
      <c r="I396" s="332">
        <f>[11]B!M2071</f>
        <v>0</v>
      </c>
      <c r="J396" s="332">
        <f>[11]B!N2071</f>
        <v>0</v>
      </c>
      <c r="K396" s="332">
        <v>1</v>
      </c>
      <c r="L396" s="332">
        <f>[11]B!AD2071</f>
        <v>0</v>
      </c>
      <c r="M396" s="332">
        <f>[11]B!AE2071</f>
        <v>0</v>
      </c>
      <c r="N396" s="332">
        <f>[11]B!AF2071</f>
        <v>0</v>
      </c>
      <c r="O396" s="332">
        <f>[11]B!AG2071</f>
        <v>0</v>
      </c>
      <c r="P396" s="332">
        <f>[11]B!AH2071</f>
        <v>0</v>
      </c>
      <c r="Q396" s="332">
        <f>[11]B!AI2071</f>
        <v>0</v>
      </c>
      <c r="R396" s="332">
        <f>[11]B!AJ2071</f>
        <v>1</v>
      </c>
    </row>
    <row r="397" spans="1:18" ht="15" customHeight="1" x14ac:dyDescent="0.15">
      <c r="A397" s="357" t="s">
        <v>557</v>
      </c>
      <c r="B397" s="358" t="s">
        <v>558</v>
      </c>
      <c r="C397" s="332">
        <f>[11]B!C2194</f>
        <v>69</v>
      </c>
      <c r="D397" s="332">
        <f>[11]B!H2194</f>
        <v>67</v>
      </c>
      <c r="E397" s="332">
        <f>[11]B!I2194</f>
        <v>53</v>
      </c>
      <c r="F397" s="332">
        <f>[11]B!J2194</f>
        <v>14</v>
      </c>
      <c r="G397" s="332">
        <f>[11]B!K2194</f>
        <v>1</v>
      </c>
      <c r="H397" s="332">
        <f>[11]B!L2194</f>
        <v>1</v>
      </c>
      <c r="I397" s="332">
        <f>[11]B!M2194</f>
        <v>0</v>
      </c>
      <c r="J397" s="332">
        <f>[11]B!N2194</f>
        <v>0</v>
      </c>
      <c r="K397" s="332">
        <v>0</v>
      </c>
      <c r="L397" s="332">
        <f>[11]B!AD2194</f>
        <v>0</v>
      </c>
      <c r="M397" s="332">
        <f>[11]B!AE2194</f>
        <v>0</v>
      </c>
      <c r="N397" s="332">
        <f>[11]B!AF2194</f>
        <v>0</v>
      </c>
      <c r="O397" s="332">
        <f>[11]B!AG2194</f>
        <v>0</v>
      </c>
      <c r="P397" s="332">
        <f>[11]B!AH2194</f>
        <v>0</v>
      </c>
      <c r="Q397" s="332">
        <f>[11]B!AI2194</f>
        <v>0</v>
      </c>
      <c r="R397" s="332">
        <f>[11]B!AJ2194</f>
        <v>12</v>
      </c>
    </row>
    <row r="398" spans="1:18" ht="15" customHeight="1" x14ac:dyDescent="0.15">
      <c r="A398" s="357" t="s">
        <v>559</v>
      </c>
      <c r="B398" s="358" t="s">
        <v>560</v>
      </c>
      <c r="C398" s="332">
        <f>[11]B!C2229</f>
        <v>9</v>
      </c>
      <c r="D398" s="332">
        <f>[11]B!H2229</f>
        <v>8</v>
      </c>
      <c r="E398" s="332">
        <f>[11]B!I2229</f>
        <v>8</v>
      </c>
      <c r="F398" s="332">
        <f>[11]B!J2229</f>
        <v>0</v>
      </c>
      <c r="G398" s="332">
        <f>[11]B!K2229</f>
        <v>0</v>
      </c>
      <c r="H398" s="332">
        <f>[11]B!L2229</f>
        <v>1</v>
      </c>
      <c r="I398" s="332">
        <f>[11]B!M2229</f>
        <v>0</v>
      </c>
      <c r="J398" s="332">
        <f>[11]B!N2229</f>
        <v>0</v>
      </c>
      <c r="K398" s="332">
        <v>0</v>
      </c>
      <c r="L398" s="332">
        <f>[11]B!AD2229</f>
        <v>0</v>
      </c>
      <c r="M398" s="332">
        <f>[11]B!AE2229</f>
        <v>0</v>
      </c>
      <c r="N398" s="332">
        <f>[11]B!AF2229</f>
        <v>0</v>
      </c>
      <c r="O398" s="332">
        <f>[11]B!AG2229</f>
        <v>0</v>
      </c>
      <c r="P398" s="332">
        <f>[11]B!AH2229</f>
        <v>0</v>
      </c>
      <c r="Q398" s="332">
        <f>[11]B!AI2229</f>
        <v>0</v>
      </c>
      <c r="R398" s="332">
        <f>[11]B!AJ2229</f>
        <v>0</v>
      </c>
    </row>
    <row r="399" spans="1:18" ht="15" customHeight="1" x14ac:dyDescent="0.15">
      <c r="A399" s="357" t="s">
        <v>561</v>
      </c>
      <c r="B399" s="358" t="s">
        <v>562</v>
      </c>
      <c r="C399" s="332">
        <f>[11]B!C2264</f>
        <v>72</v>
      </c>
      <c r="D399" s="332">
        <f>[11]B!H2264</f>
        <v>44</v>
      </c>
      <c r="E399" s="332">
        <f>[11]B!I2264</f>
        <v>27</v>
      </c>
      <c r="F399" s="332">
        <f>[11]B!J2264</f>
        <v>17</v>
      </c>
      <c r="G399" s="332">
        <f>[11]B!K2264</f>
        <v>1</v>
      </c>
      <c r="H399" s="332">
        <f>[11]B!L2264</f>
        <v>12</v>
      </c>
      <c r="I399" s="332">
        <f>[11]B!M2264</f>
        <v>14</v>
      </c>
      <c r="J399" s="332">
        <f>[11]B!N2264</f>
        <v>1</v>
      </c>
      <c r="K399" s="332">
        <v>2</v>
      </c>
      <c r="L399" s="332">
        <f>[11]B!AD2264</f>
        <v>0</v>
      </c>
      <c r="M399" s="332">
        <f>[11]B!AE2264</f>
        <v>0</v>
      </c>
      <c r="N399" s="332">
        <f>[11]B!AF2264</f>
        <v>0</v>
      </c>
      <c r="O399" s="332">
        <f>[11]B!AG2264</f>
        <v>0</v>
      </c>
      <c r="P399" s="332">
        <f>[11]B!AH2264</f>
        <v>0</v>
      </c>
      <c r="Q399" s="332">
        <f>[11]B!AI2264</f>
        <v>0</v>
      </c>
      <c r="R399" s="332">
        <f>[11]B!AJ2264</f>
        <v>13</v>
      </c>
    </row>
    <row r="400" spans="1:18" ht="15" customHeight="1" x14ac:dyDescent="0.15">
      <c r="A400" s="360" t="s">
        <v>563</v>
      </c>
      <c r="B400" s="358" t="s">
        <v>564</v>
      </c>
      <c r="C400" s="361">
        <f t="shared" ref="C400:J400" si="7">SUM(C401:C403)</f>
        <v>96</v>
      </c>
      <c r="D400" s="361">
        <f t="shared" si="7"/>
        <v>89</v>
      </c>
      <c r="E400" s="361">
        <f t="shared" si="7"/>
        <v>30</v>
      </c>
      <c r="F400" s="361">
        <f t="shared" si="7"/>
        <v>59</v>
      </c>
      <c r="G400" s="361">
        <f t="shared" si="7"/>
        <v>7</v>
      </c>
      <c r="H400" s="361">
        <f t="shared" si="7"/>
        <v>0</v>
      </c>
      <c r="I400" s="361">
        <f t="shared" si="7"/>
        <v>0</v>
      </c>
      <c r="J400" s="361">
        <f t="shared" si="7"/>
        <v>0</v>
      </c>
      <c r="K400" s="359"/>
      <c r="L400" s="361">
        <f t="shared" ref="L400:R400" si="8">SUM(L401:L403)</f>
        <v>0</v>
      </c>
      <c r="M400" s="361">
        <f t="shared" si="8"/>
        <v>0</v>
      </c>
      <c r="N400" s="361">
        <f t="shared" si="8"/>
        <v>0</v>
      </c>
      <c r="O400" s="361">
        <f t="shared" si="8"/>
        <v>0</v>
      </c>
      <c r="P400" s="361">
        <f t="shared" si="8"/>
        <v>0</v>
      </c>
      <c r="Q400" s="361">
        <f t="shared" si="8"/>
        <v>0</v>
      </c>
      <c r="R400" s="361">
        <f t="shared" si="8"/>
        <v>59</v>
      </c>
    </row>
    <row r="401" spans="1:28" ht="15" customHeight="1" x14ac:dyDescent="0.15">
      <c r="A401" s="362"/>
      <c r="B401" s="120" t="s">
        <v>185</v>
      </c>
      <c r="C401" s="363"/>
      <c r="D401" s="363"/>
      <c r="E401" s="363"/>
      <c r="F401" s="363"/>
      <c r="G401" s="363"/>
      <c r="H401" s="363"/>
      <c r="I401" s="363"/>
      <c r="J401" s="363"/>
      <c r="K401" s="359"/>
      <c r="L401" s="363"/>
      <c r="M401" s="363"/>
      <c r="N401" s="363"/>
      <c r="O401" s="363"/>
      <c r="P401" s="363"/>
      <c r="Q401" s="363"/>
      <c r="R401" s="363"/>
    </row>
    <row r="402" spans="1:28" ht="15" customHeight="1" x14ac:dyDescent="0.15">
      <c r="A402" s="362"/>
      <c r="B402" s="120" t="s">
        <v>186</v>
      </c>
      <c r="C402" s="363"/>
      <c r="D402" s="363"/>
      <c r="E402" s="363"/>
      <c r="F402" s="363"/>
      <c r="G402" s="363"/>
      <c r="H402" s="363"/>
      <c r="I402" s="363"/>
      <c r="J402" s="363"/>
      <c r="K402" s="359"/>
      <c r="L402" s="363"/>
      <c r="M402" s="363"/>
      <c r="N402" s="363"/>
      <c r="O402" s="363"/>
      <c r="P402" s="363"/>
      <c r="Q402" s="363"/>
      <c r="R402" s="363"/>
    </row>
    <row r="403" spans="1:28" ht="15" customHeight="1" x14ac:dyDescent="0.15">
      <c r="A403" s="362"/>
      <c r="B403" s="120" t="s">
        <v>187</v>
      </c>
      <c r="C403" s="361">
        <f>[11]B!C2272</f>
        <v>96</v>
      </c>
      <c r="D403" s="361">
        <f>[11]B!H2272</f>
        <v>89</v>
      </c>
      <c r="E403" s="361">
        <f>[11]B!I2272</f>
        <v>30</v>
      </c>
      <c r="F403" s="361">
        <f>[11]B!J2272</f>
        <v>59</v>
      </c>
      <c r="G403" s="361">
        <f>[11]B!K2272</f>
        <v>7</v>
      </c>
      <c r="H403" s="361">
        <f>[11]B!L2272</f>
        <v>0</v>
      </c>
      <c r="I403" s="361">
        <f>[11]B!M2272</f>
        <v>0</v>
      </c>
      <c r="J403" s="361">
        <f>[11]B!N2272</f>
        <v>0</v>
      </c>
      <c r="K403" s="359"/>
      <c r="L403" s="361">
        <f>[11]B!AD2272</f>
        <v>0</v>
      </c>
      <c r="M403" s="361">
        <f>[11]B!AE2272</f>
        <v>0</v>
      </c>
      <c r="N403" s="361">
        <f>[11]B!AF2272</f>
        <v>0</v>
      </c>
      <c r="O403" s="361">
        <f>[11]B!AG2272</f>
        <v>0</v>
      </c>
      <c r="P403" s="361">
        <f>[11]B!AH2272</f>
        <v>0</v>
      </c>
      <c r="Q403" s="361">
        <f>[11]B!AI2272</f>
        <v>0</v>
      </c>
      <c r="R403" s="361">
        <f>[11]B!AJ2272</f>
        <v>59</v>
      </c>
    </row>
    <row r="404" spans="1:28" ht="15" customHeight="1" x14ac:dyDescent="0.15">
      <c r="A404" s="357" t="s">
        <v>565</v>
      </c>
      <c r="B404" s="358" t="s">
        <v>566</v>
      </c>
      <c r="C404" s="332">
        <f>[11]B!C2505</f>
        <v>78</v>
      </c>
      <c r="D404" s="332">
        <f>[11]B!H2505</f>
        <v>68</v>
      </c>
      <c r="E404" s="332">
        <f>[11]B!I2505</f>
        <v>61</v>
      </c>
      <c r="F404" s="332">
        <f>[11]B!J2505</f>
        <v>7</v>
      </c>
      <c r="G404" s="332">
        <f>[11]B!K2505</f>
        <v>2</v>
      </c>
      <c r="H404" s="332">
        <f>[11]B!L2505</f>
        <v>8</v>
      </c>
      <c r="I404" s="332">
        <f>[11]B!M2505</f>
        <v>0</v>
      </c>
      <c r="J404" s="332">
        <f>[11]B!N2505</f>
        <v>0</v>
      </c>
      <c r="K404" s="332">
        <v>9</v>
      </c>
      <c r="L404" s="332">
        <f>[11]B!AD2505</f>
        <v>0</v>
      </c>
      <c r="M404" s="332">
        <f>[11]B!AE2505</f>
        <v>0</v>
      </c>
      <c r="N404" s="332">
        <f>[11]B!AF2505</f>
        <v>0</v>
      </c>
      <c r="O404" s="332">
        <f>[11]B!AG2505</f>
        <v>0</v>
      </c>
      <c r="P404" s="332">
        <f>[11]B!AH2505</f>
        <v>0</v>
      </c>
      <c r="Q404" s="332">
        <f>[11]B!AI2505</f>
        <v>0</v>
      </c>
      <c r="R404" s="332">
        <f>[11]B!AJ2505</f>
        <v>0</v>
      </c>
    </row>
    <row r="405" spans="1:28" ht="15" customHeight="1" x14ac:dyDescent="0.15">
      <c r="A405" s="357" t="s">
        <v>567</v>
      </c>
      <c r="B405" s="358" t="s">
        <v>568</v>
      </c>
      <c r="C405" s="332">
        <f>[11]B!C2688+[11]B!C2661</f>
        <v>125</v>
      </c>
      <c r="D405" s="332">
        <f>[11]B!H2688-[11]B!H2684-[11]B!H2685+[11]B!H2661</f>
        <v>125</v>
      </c>
      <c r="E405" s="332">
        <f>[11]B!I2688-[11]B!I2684-[11]B!I2685+[11]B!I2661</f>
        <v>125</v>
      </c>
      <c r="F405" s="332">
        <f>[11]B!J2688-[11]B!J2684-[11]B!J2685+[11]B!J2661</f>
        <v>0</v>
      </c>
      <c r="G405" s="332">
        <f>[11]B!K2688-[11]B!K2684-[11]B!K2685+[11]B!K2661</f>
        <v>0</v>
      </c>
      <c r="H405" s="332">
        <f>[11]B!L2688-[11]B!L2684-[11]B!L2685+[11]B!L2661</f>
        <v>0</v>
      </c>
      <c r="I405" s="332">
        <f>[11]B!M2688-[11]B!M2684-[11]B!M2685+[11]B!M2661</f>
        <v>0</v>
      </c>
      <c r="J405" s="332">
        <f>[11]B!N2688-[11]B!N2684-[11]B!N2685+[11]B!N2661</f>
        <v>0</v>
      </c>
      <c r="K405" s="332">
        <v>121</v>
      </c>
      <c r="L405" s="332">
        <f>[11]B!AD2688-[11]B!AD2684-[11]B!AD2685+[11]B!AD2661</f>
        <v>0</v>
      </c>
      <c r="M405" s="332">
        <f>[11]B!AE2688-[11]B!AE2684-[11]B!AE2685+[11]B!AE2661</f>
        <v>0</v>
      </c>
      <c r="N405" s="332">
        <f>[11]B!AF2688-[11]B!AF2684-[11]B!AF2685+[11]B!AF2661</f>
        <v>0</v>
      </c>
      <c r="O405" s="332">
        <f>[11]B!AG2688-[11]B!AG2684-[11]B!AG2685+[11]B!AG2661</f>
        <v>0</v>
      </c>
      <c r="P405" s="332">
        <f>[11]B!AH2688-[11]B!AH2684-[11]B!AH2685+[11]B!AH2661</f>
        <v>0</v>
      </c>
      <c r="Q405" s="332">
        <f>[11]B!AI2688-[11]B!AI2684-[11]B!AI2685+[11]B!AI2661</f>
        <v>0</v>
      </c>
      <c r="R405" s="332">
        <f>[11]B!AJ2688-[11]B!AJ2684-[11]B!AJ2685+[11]B!AJ2661</f>
        <v>0</v>
      </c>
    </row>
    <row r="406" spans="1:28" ht="15" customHeight="1" x14ac:dyDescent="0.15">
      <c r="A406" s="364" t="s">
        <v>567</v>
      </c>
      <c r="B406" s="365" t="s">
        <v>569</v>
      </c>
      <c r="C406" s="366">
        <f>[11]B!C2517</f>
        <v>24</v>
      </c>
      <c r="D406" s="332">
        <f>[11]B!H2517</f>
        <v>23</v>
      </c>
      <c r="E406" s="366">
        <f>[11]B!I2517</f>
        <v>23</v>
      </c>
      <c r="F406" s="366">
        <f>[11]B!J2517</f>
        <v>0</v>
      </c>
      <c r="G406" s="366">
        <f>[11]B!K2517</f>
        <v>0</v>
      </c>
      <c r="H406" s="366">
        <f>[11]B!L2517</f>
        <v>1</v>
      </c>
      <c r="I406" s="366">
        <f>[11]B!M2517</f>
        <v>0</v>
      </c>
      <c r="J406" s="366">
        <f>[11]B!N2517</f>
        <v>0</v>
      </c>
      <c r="K406" s="367"/>
      <c r="L406" s="366">
        <f>[11]B!AD2517</f>
        <v>0</v>
      </c>
      <c r="M406" s="366">
        <f>[11]B!AE2517</f>
        <v>0</v>
      </c>
      <c r="N406" s="366">
        <f>[11]B!AF2517</f>
        <v>0</v>
      </c>
      <c r="O406" s="366">
        <f>[11]B!AG2517</f>
        <v>0</v>
      </c>
      <c r="P406" s="366">
        <f>[11]B!AH2517</f>
        <v>0</v>
      </c>
      <c r="Q406" s="366">
        <f>[11]B!AI2517</f>
        <v>0</v>
      </c>
      <c r="R406" s="366">
        <f>[11]B!AJ2517</f>
        <v>0</v>
      </c>
    </row>
    <row r="407" spans="1:28" s="3" customFormat="1" ht="15" customHeight="1" x14ac:dyDescent="0.15">
      <c r="A407" s="750" t="s">
        <v>570</v>
      </c>
      <c r="B407" s="750"/>
      <c r="C407" s="338">
        <f t="shared" ref="C407:J407" si="9">SUM(C387:C400)+C404+C405+C406</f>
        <v>1023</v>
      </c>
      <c r="D407" s="338">
        <f t="shared" si="9"/>
        <v>904</v>
      </c>
      <c r="E407" s="338">
        <f t="shared" si="9"/>
        <v>737</v>
      </c>
      <c r="F407" s="338">
        <f t="shared" si="9"/>
        <v>167</v>
      </c>
      <c r="G407" s="338">
        <f t="shared" si="9"/>
        <v>34</v>
      </c>
      <c r="H407" s="338">
        <f t="shared" si="9"/>
        <v>56</v>
      </c>
      <c r="I407" s="338">
        <f t="shared" si="9"/>
        <v>27</v>
      </c>
      <c r="J407" s="338">
        <f t="shared" si="9"/>
        <v>2</v>
      </c>
      <c r="K407" s="338">
        <f>SUM(K388:K394)+K404+K405+K396+K397+K398+K399</f>
        <v>294</v>
      </c>
      <c r="L407" s="338">
        <f t="shared" ref="L407:R407" si="10">SUM(L387:L400)+L404+L405+L406</f>
        <v>0</v>
      </c>
      <c r="M407" s="338">
        <f t="shared" si="10"/>
        <v>53</v>
      </c>
      <c r="N407" s="338">
        <f t="shared" si="10"/>
        <v>0</v>
      </c>
      <c r="O407" s="338">
        <f t="shared" si="10"/>
        <v>0</v>
      </c>
      <c r="P407" s="338">
        <f t="shared" si="10"/>
        <v>0</v>
      </c>
      <c r="Q407" s="338">
        <f t="shared" si="10"/>
        <v>0</v>
      </c>
      <c r="R407" s="338">
        <f t="shared" si="10"/>
        <v>128</v>
      </c>
    </row>
    <row r="408" spans="1:28" ht="24.95" customHeight="1" x14ac:dyDescent="0.15">
      <c r="A408" s="796" t="s">
        <v>571</v>
      </c>
      <c r="B408" s="796"/>
      <c r="C408" s="796"/>
      <c r="D408" s="796"/>
      <c r="E408" s="796"/>
      <c r="F408" s="796"/>
      <c r="I408" s="368"/>
    </row>
    <row r="409" spans="1:28" ht="42" customHeight="1" x14ac:dyDescent="0.15">
      <c r="A409" s="797" t="s">
        <v>572</v>
      </c>
      <c r="B409" s="798"/>
      <c r="C409" s="692" t="s">
        <v>0</v>
      </c>
      <c r="D409" s="692" t="s">
        <v>573</v>
      </c>
      <c r="E409" s="785" t="s">
        <v>574</v>
      </c>
      <c r="F409" s="785" t="s">
        <v>575</v>
      </c>
      <c r="G409" s="352" t="s">
        <v>576</v>
      </c>
      <c r="H409" s="352" t="s">
        <v>577</v>
      </c>
      <c r="I409" s="352" t="s">
        <v>578</v>
      </c>
      <c r="J409" s="369" t="s">
        <v>578</v>
      </c>
    </row>
    <row r="410" spans="1:28" ht="32.25" customHeight="1" x14ac:dyDescent="0.15">
      <c r="A410" s="799"/>
      <c r="B410" s="800"/>
      <c r="C410" s="770"/>
      <c r="D410" s="770"/>
      <c r="E410" s="787"/>
      <c r="F410" s="787"/>
      <c r="G410" s="370" t="s">
        <v>574</v>
      </c>
      <c r="H410" s="370" t="s">
        <v>575</v>
      </c>
      <c r="I410" s="370" t="s">
        <v>574</v>
      </c>
      <c r="J410" s="371" t="s">
        <v>575</v>
      </c>
    </row>
    <row r="411" spans="1:28" ht="15" customHeight="1" x14ac:dyDescent="0.15">
      <c r="A411" s="790" t="s">
        <v>579</v>
      </c>
      <c r="B411" s="791"/>
      <c r="C411" s="372">
        <f>SUM(E411,F411)</f>
        <v>323</v>
      </c>
      <c r="D411" s="373">
        <v>160</v>
      </c>
      <c r="E411" s="374">
        <f>SUM([11]B!P1125,[11]B!P1262,[11]B!P1404,[11]B!P1468,[11]B!P1537,[11]B!P1582,[11]B!P1787,[11]B!P1799,[11]B!P1870,[11]B!P2032,[11]B!P2071,[11]B!P2194,[11]B!P2229,[11]B!P2264,[11]B!P2275,[11]B!P2512,[11]B!P2517,[11]B!P2662,[11]B!P2688)</f>
        <v>40</v>
      </c>
      <c r="F411" s="374">
        <f>SUM([11]B!Q1125,[11]B!Q1262,[11]B!Q1404,[11]B!Q1468,[11]B!Q1537,[11]B!Q1582,[11]B!Q1787,[11]B!Q1799,[11]B!Q1870,[11]B!Q2032,[11]B!Q2071,[11]B!Q2194,[11]B!Q2229,[11]B!Q2264,[11]B!Q2275,[11]B!Q2512,[11]B!Q2517,[11]B!Q2662,[11]B!Q2688)</f>
        <v>283</v>
      </c>
      <c r="G411" s="373"/>
      <c r="H411" s="375"/>
      <c r="I411" s="375"/>
      <c r="J411" s="376"/>
      <c r="K411" s="305" t="str">
        <f>AA411</f>
        <v/>
      </c>
      <c r="AA411" s="377" t="str">
        <f>IF(C411&lt;D411,"Beneficiarios MAI no puede ser mayor al TOTAL","")</f>
        <v/>
      </c>
      <c r="AB411" s="377">
        <f>IF(C411&lt;D411,1,0)</f>
        <v>0</v>
      </c>
    </row>
    <row r="412" spans="1:28" ht="15" customHeight="1" x14ac:dyDescent="0.15">
      <c r="A412" s="792" t="s">
        <v>580</v>
      </c>
      <c r="B412" s="793"/>
      <c r="C412" s="378">
        <f>SUM(E412,F412)</f>
        <v>173</v>
      </c>
      <c r="D412" s="379">
        <v>159</v>
      </c>
      <c r="E412" s="380">
        <f>SUM([11]B!S1125,[11]B!S1262,[11]B!S1404,[11]B!S1468,[11]B!S1537,[11]B!S1582,[11]B!S1787,[11]B!S1799,[11]B!S1870,[11]B!S2032,[11]B!S2071,[11]B!S2194,[11]B!S2229,[11]B!S2264,[11]B!S2275,[11]B!S2512,[11]B!S2517,[11]B!S2662,[11]B!S2688)</f>
        <v>47</v>
      </c>
      <c r="F412" s="380">
        <f>SUM([11]B!T1125,[11]B!T1262,[11]B!T1404,[11]B!T1468,[11]B!T1537,[11]B!T1582,[11]B!T1787,[11]B!T1799,[11]B!T1870,[11]B!T2032,[11]B!T2071,[11]B!T2194,[11]B!T2229,[11]B!T2264,[11]B!T2275,[11]B!T2512,[11]B!T2517,[11]B!T2662,[11]B!T2688)</f>
        <v>126</v>
      </c>
      <c r="G412" s="379"/>
      <c r="H412" s="381"/>
      <c r="I412" s="381"/>
      <c r="J412" s="381"/>
      <c r="K412" s="305" t="str">
        <f>AA412</f>
        <v/>
      </c>
      <c r="AA412" s="377" t="str">
        <f>IF(C412&lt;D412,"Beneficiarios MAI no puede ser mayor al TOTAL","")</f>
        <v/>
      </c>
      <c r="AB412" s="377">
        <f>IF(C412&lt;D412,1,0)</f>
        <v>0</v>
      </c>
    </row>
    <row r="413" spans="1:28" ht="15" customHeight="1" x14ac:dyDescent="0.15">
      <c r="A413" s="794" t="s">
        <v>581</v>
      </c>
      <c r="B413" s="382" t="s">
        <v>582</v>
      </c>
      <c r="C413" s="372">
        <f>SUM(E413,F413)</f>
        <v>220</v>
      </c>
      <c r="D413" s="373">
        <v>202</v>
      </c>
      <c r="E413" s="374">
        <f>SUM([11]B!Y1125,[11]B!Y1262,[11]B!Y1404,[11]B!Y1468,[11]B!Y1537,[11]B!Y1582,[11]B!Y1787,[11]B!Y1799,[11]B!Y1870,[11]B!Y2032,[11]B!Y2071,[11]B!Y2194,[11]B!Y2229,[11]B!Y2264,[11]B!Y2275,[11]B!Y2512,[11]B!Y2517,[11]B!Y2662,[11]B!Y2688)</f>
        <v>29</v>
      </c>
      <c r="F413" s="374">
        <f>SUM([11]B!Z1125,[11]B!Z1262,[11]B!Z1404,[11]B!Z1468,[11]B!Z1537,[11]B!Z1582,[11]B!Z1787,[11]B!Z1799,[11]B!Z1870,[11]B!Z2032,[11]B!Z2071,[11]B!Z2194,[11]B!Z2229,[11]B!Z2264,[11]B!Z2275,[11]B!Z2512,[11]B!Z2517,[11]B!Z2662,[11]B!Z2688)</f>
        <v>191</v>
      </c>
      <c r="G413" s="373"/>
      <c r="H413" s="375"/>
      <c r="I413" s="375"/>
      <c r="J413" s="375"/>
      <c r="K413" s="305" t="str">
        <f>AA413</f>
        <v/>
      </c>
      <c r="AA413" s="377" t="str">
        <f>IF(C413&lt;D413,"Beneficiarios MAI no puede ser mayor al TOTAL","")</f>
        <v/>
      </c>
      <c r="AB413" s="377">
        <f>IF(C413&lt;D413,1,0)</f>
        <v>0</v>
      </c>
    </row>
    <row r="414" spans="1:28" ht="15" customHeight="1" x14ac:dyDescent="0.15">
      <c r="A414" s="795"/>
      <c r="B414" s="383" t="s">
        <v>583</v>
      </c>
      <c r="C414" s="384">
        <f>SUM(E414,F414)</f>
        <v>13</v>
      </c>
      <c r="D414" s="385">
        <v>12</v>
      </c>
      <c r="E414" s="386">
        <f>SUM([11]B!V1125,[11]B!V1262,[11]B!V1404,[11]B!V1468,[11]B!V1537,[11]B!V1582,[11]B!V1787,[11]B!V1799,[11]B!V1870,[11]B!V2032,[11]B!V2071,[11]B!V2194,[11]B!V2229,[11]B!V2264,[11]B!V2275,[11]B!V2512,[11]B!V2517,[11]B!V2662,[11]B!V2688)</f>
        <v>0</v>
      </c>
      <c r="F414" s="386">
        <f>SUM([11]B!W1125,[11]B!W1262,[11]B!W1404,[11]B!W1468,[11]B!W1537,[11]B!W1582,[11]B!W1787,[11]B!W1799,[11]B!W1870,[11]B!W2032,[11]B!W2071,[11]B!W2194,[11]B!W2229,[11]B!W2264,[11]B!W2275,[11]B!W2512,[11]B!W2517,[11]B!W2662,[11]B!W2688)</f>
        <v>13</v>
      </c>
      <c r="G414" s="385"/>
      <c r="H414" s="387"/>
      <c r="I414" s="387"/>
      <c r="J414" s="387"/>
      <c r="K414" s="305" t="str">
        <f>AA414</f>
        <v/>
      </c>
      <c r="AA414" s="377" t="str">
        <f>IF(C414&lt;D414,"Beneficiarios MAI no puede ser mayor al TOTAL","")</f>
        <v/>
      </c>
      <c r="AB414" s="377">
        <f>IF(C414&lt;D414,1,0)</f>
        <v>0</v>
      </c>
    </row>
    <row r="415" spans="1:28" ht="24.95" customHeight="1" x14ac:dyDescent="0.15">
      <c r="A415" s="796" t="s">
        <v>584</v>
      </c>
      <c r="B415" s="796"/>
      <c r="C415" s="388"/>
      <c r="D415" s="388"/>
      <c r="E415" s="389"/>
      <c r="F415" s="389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5"/>
    </row>
    <row r="416" spans="1:28" ht="29.25" customHeight="1" x14ac:dyDescent="0.15">
      <c r="A416" s="734" t="s">
        <v>585</v>
      </c>
      <c r="B416" s="735"/>
      <c r="C416" s="692" t="s">
        <v>7</v>
      </c>
      <c r="D416" s="763" t="s">
        <v>8</v>
      </c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5"/>
    </row>
    <row r="417" spans="1:18" ht="20.25" customHeight="1" x14ac:dyDescent="0.15">
      <c r="A417" s="736"/>
      <c r="B417" s="737"/>
      <c r="C417" s="770"/>
      <c r="D417" s="76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5"/>
    </row>
    <row r="418" spans="1:18" ht="15" customHeight="1" x14ac:dyDescent="0.15">
      <c r="A418" s="765" t="s">
        <v>586</v>
      </c>
      <c r="B418" s="766"/>
      <c r="C418" s="390">
        <f>[11]B!C2509</f>
        <v>3</v>
      </c>
      <c r="D418" s="391">
        <f>[11]B!H2509</f>
        <v>3</v>
      </c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5"/>
    </row>
    <row r="419" spans="1:18" ht="15" customHeight="1" x14ac:dyDescent="0.15">
      <c r="A419" s="767" t="s">
        <v>587</v>
      </c>
      <c r="B419" s="767"/>
      <c r="C419" s="392">
        <f>[11]B!C2510+[11]B!C2508</f>
        <v>3</v>
      </c>
      <c r="D419" s="393">
        <f>[11]B!H2510+[11]B!H2508</f>
        <v>3</v>
      </c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5"/>
    </row>
    <row r="420" spans="1:18" ht="24.95" customHeight="1" x14ac:dyDescent="0.15">
      <c r="A420" s="768" t="s">
        <v>588</v>
      </c>
      <c r="B420" s="768"/>
      <c r="C420" s="394"/>
      <c r="D420" s="395"/>
      <c r="E420" s="395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5"/>
    </row>
    <row r="421" spans="1:18" ht="15" customHeight="1" x14ac:dyDescent="0.15">
      <c r="A421" s="769" t="s">
        <v>518</v>
      </c>
      <c r="B421" s="769"/>
      <c r="C421" s="692" t="s">
        <v>0</v>
      </c>
      <c r="D421" s="771" t="s">
        <v>519</v>
      </c>
      <c r="E421" s="772"/>
      <c r="F421" s="772"/>
      <c r="G421" s="772"/>
      <c r="H421" s="780" t="s">
        <v>498</v>
      </c>
      <c r="I421" s="781"/>
      <c r="J421" s="782"/>
      <c r="K421" s="783" t="s">
        <v>499</v>
      </c>
      <c r="L421" s="784"/>
      <c r="M421" s="784"/>
      <c r="N421" s="785" t="s">
        <v>500</v>
      </c>
      <c r="O421" s="788" t="s">
        <v>501</v>
      </c>
      <c r="P421" s="789"/>
      <c r="Q421" s="751" t="s">
        <v>502</v>
      </c>
    </row>
    <row r="422" spans="1:18" s="106" customFormat="1" ht="32.25" customHeight="1" x14ac:dyDescent="0.15">
      <c r="A422" s="769"/>
      <c r="B422" s="769"/>
      <c r="C422" s="693"/>
      <c r="D422" s="754" t="s">
        <v>503</v>
      </c>
      <c r="E422" s="756" t="s">
        <v>504</v>
      </c>
      <c r="F422" s="756"/>
      <c r="G422" s="757" t="s">
        <v>533</v>
      </c>
      <c r="H422" s="759" t="s">
        <v>506</v>
      </c>
      <c r="I422" s="761" t="s">
        <v>507</v>
      </c>
      <c r="J422" s="773" t="s">
        <v>508</v>
      </c>
      <c r="K422" s="775" t="s">
        <v>589</v>
      </c>
      <c r="L422" s="776" t="s">
        <v>510</v>
      </c>
      <c r="M422" s="777" t="s">
        <v>511</v>
      </c>
      <c r="N422" s="786"/>
      <c r="O422" s="778" t="s">
        <v>512</v>
      </c>
      <c r="P422" s="779" t="s">
        <v>513</v>
      </c>
      <c r="Q422" s="752"/>
    </row>
    <row r="423" spans="1:18" s="106" customFormat="1" ht="20.25" customHeight="1" x14ac:dyDescent="0.15">
      <c r="A423" s="769"/>
      <c r="B423" s="769"/>
      <c r="C423" s="770"/>
      <c r="D423" s="755"/>
      <c r="E423" s="237" t="s">
        <v>514</v>
      </c>
      <c r="F423" s="238" t="s">
        <v>515</v>
      </c>
      <c r="G423" s="758"/>
      <c r="H423" s="760"/>
      <c r="I423" s="762"/>
      <c r="J423" s="774"/>
      <c r="K423" s="775"/>
      <c r="L423" s="776"/>
      <c r="M423" s="777"/>
      <c r="N423" s="787"/>
      <c r="O423" s="778"/>
      <c r="P423" s="779"/>
      <c r="Q423" s="753"/>
    </row>
    <row r="424" spans="1:18" ht="15" customHeight="1" x14ac:dyDescent="0.15">
      <c r="A424" s="717" t="s">
        <v>590</v>
      </c>
      <c r="B424" s="396" t="s">
        <v>591</v>
      </c>
      <c r="C424" s="397">
        <f>[11]B!C999</f>
        <v>23</v>
      </c>
      <c r="D424" s="398">
        <f>[11]B!D999</f>
        <v>23</v>
      </c>
      <c r="E424" s="398">
        <f>[11]B!E999</f>
        <v>23</v>
      </c>
      <c r="F424" s="398">
        <f>[11]B!F999</f>
        <v>0</v>
      </c>
      <c r="G424" s="398">
        <f>[11]B!G999</f>
        <v>0</v>
      </c>
      <c r="H424" s="399">
        <f>[11]B!AA999</f>
        <v>7</v>
      </c>
      <c r="I424" s="399">
        <f>[11]B!AB999</f>
        <v>16</v>
      </c>
      <c r="J424" s="399">
        <f>[11]B!AC999</f>
        <v>0</v>
      </c>
      <c r="K424" s="399">
        <f>[11]B!AD999</f>
        <v>0</v>
      </c>
      <c r="L424" s="399">
        <f>[11]B!AE999</f>
        <v>0</v>
      </c>
      <c r="M424" s="399">
        <f>[11]B!AF999</f>
        <v>0</v>
      </c>
      <c r="N424" s="399">
        <f>[11]B!AG999</f>
        <v>0</v>
      </c>
      <c r="O424" s="399">
        <f>[11]B!AH999</f>
        <v>0</v>
      </c>
      <c r="P424" s="399">
        <f>[11]B!AI999</f>
        <v>0</v>
      </c>
      <c r="Q424" s="399">
        <f>[11]B!AJ999</f>
        <v>0</v>
      </c>
    </row>
    <row r="425" spans="1:18" ht="15" customHeight="1" x14ac:dyDescent="0.15">
      <c r="A425" s="748"/>
      <c r="B425" s="400" t="s">
        <v>592</v>
      </c>
      <c r="C425" s="401">
        <f>[11]B!C1053</f>
        <v>5</v>
      </c>
      <c r="D425" s="401">
        <f>[11]B!D1053</f>
        <v>2</v>
      </c>
      <c r="E425" s="401">
        <f>[11]B!E1053</f>
        <v>2</v>
      </c>
      <c r="F425" s="401">
        <f>[11]B!F1053</f>
        <v>0</v>
      </c>
      <c r="G425" s="401">
        <f>[11]B!G1053</f>
        <v>3</v>
      </c>
      <c r="H425" s="402">
        <f>[11]B!AA1053</f>
        <v>5</v>
      </c>
      <c r="I425" s="402">
        <f>[11]B!AB1053</f>
        <v>0</v>
      </c>
      <c r="J425" s="402">
        <f>[11]B!AC1053</f>
        <v>0</v>
      </c>
      <c r="K425" s="402">
        <f>[11]B!AD1053</f>
        <v>0</v>
      </c>
      <c r="L425" s="402">
        <f>[11]B!AE1053</f>
        <v>0</v>
      </c>
      <c r="M425" s="402">
        <f>[11]B!AF1053</f>
        <v>0</v>
      </c>
      <c r="N425" s="402">
        <f>[11]B!AG1053</f>
        <v>0</v>
      </c>
      <c r="O425" s="402">
        <f>[11]B!AH1053</f>
        <v>0</v>
      </c>
      <c r="P425" s="402">
        <f>[11]B!AI1053</f>
        <v>0</v>
      </c>
      <c r="Q425" s="402">
        <f>[11]B!AJ1053</f>
        <v>0</v>
      </c>
    </row>
    <row r="426" spans="1:18" ht="15" customHeight="1" x14ac:dyDescent="0.15">
      <c r="A426" s="718"/>
      <c r="B426" s="577" t="s">
        <v>0</v>
      </c>
      <c r="C426" s="404">
        <f>SUM(C424:C425)</f>
        <v>28</v>
      </c>
      <c r="D426" s="405">
        <f>SUM(D424:D425)</f>
        <v>25</v>
      </c>
      <c r="E426" s="406">
        <f t="shared" ref="E426:Q426" si="11">SUM(E424:E425)</f>
        <v>25</v>
      </c>
      <c r="F426" s="407">
        <f t="shared" si="11"/>
        <v>0</v>
      </c>
      <c r="G426" s="408">
        <f t="shared" si="11"/>
        <v>3</v>
      </c>
      <c r="H426" s="409">
        <f t="shared" si="11"/>
        <v>12</v>
      </c>
      <c r="I426" s="410">
        <f t="shared" si="11"/>
        <v>16</v>
      </c>
      <c r="J426" s="407">
        <f t="shared" si="11"/>
        <v>0</v>
      </c>
      <c r="K426" s="406">
        <f t="shared" si="11"/>
        <v>0</v>
      </c>
      <c r="L426" s="410">
        <f t="shared" si="11"/>
        <v>0</v>
      </c>
      <c r="M426" s="407">
        <f t="shared" si="11"/>
        <v>0</v>
      </c>
      <c r="N426" s="407">
        <f t="shared" si="11"/>
        <v>0</v>
      </c>
      <c r="O426" s="406">
        <f t="shared" si="11"/>
        <v>0</v>
      </c>
      <c r="P426" s="407">
        <f t="shared" si="11"/>
        <v>0</v>
      </c>
      <c r="Q426" s="412">
        <f t="shared" si="11"/>
        <v>0</v>
      </c>
    </row>
    <row r="427" spans="1:18" ht="24" customHeight="1" x14ac:dyDescent="0.15">
      <c r="A427" s="413" t="s">
        <v>593</v>
      </c>
      <c r="B427" s="414" t="s">
        <v>592</v>
      </c>
      <c r="C427" s="415">
        <f>[11]B!C1182</f>
        <v>1415</v>
      </c>
      <c r="D427" s="415">
        <f>[11]B!D1182</f>
        <v>1415</v>
      </c>
      <c r="E427" s="415">
        <f>[11]B!E1182</f>
        <v>1415</v>
      </c>
      <c r="F427" s="415">
        <f>[11]B!F1182</f>
        <v>0</v>
      </c>
      <c r="G427" s="415">
        <f>[11]B!G1182</f>
        <v>0</v>
      </c>
      <c r="H427" s="416">
        <f>[11]B!AA1182</f>
        <v>16</v>
      </c>
      <c r="I427" s="416">
        <f>[11]B!AB1182</f>
        <v>1399</v>
      </c>
      <c r="J427" s="416">
        <f>[11]B!AC1182</f>
        <v>0</v>
      </c>
      <c r="K427" s="416">
        <f>[11]B!AD1182</f>
        <v>0</v>
      </c>
      <c r="L427" s="416">
        <f>[11]B!AE1182</f>
        <v>0</v>
      </c>
      <c r="M427" s="416">
        <f>[11]B!AF1182</f>
        <v>0</v>
      </c>
      <c r="N427" s="416">
        <f>[11]B!AG1182</f>
        <v>0</v>
      </c>
      <c r="O427" s="416">
        <f>[11]B!AH1182</f>
        <v>0</v>
      </c>
      <c r="P427" s="416">
        <f>[11]B!AI1182</f>
        <v>0</v>
      </c>
      <c r="Q427" s="416">
        <f>[11]B!AJ1182</f>
        <v>0</v>
      </c>
    </row>
    <row r="428" spans="1:18" ht="33" customHeight="1" x14ac:dyDescent="0.15">
      <c r="A428" s="576" t="s">
        <v>594</v>
      </c>
      <c r="B428" s="414" t="s">
        <v>592</v>
      </c>
      <c r="C428" s="415">
        <f>[11]B!C1327</f>
        <v>366</v>
      </c>
      <c r="D428" s="415">
        <f>[11]B!D1327</f>
        <v>366</v>
      </c>
      <c r="E428" s="415">
        <f>[11]B!E1327</f>
        <v>366</v>
      </c>
      <c r="F428" s="415">
        <f>[11]B!F1327</f>
        <v>0</v>
      </c>
      <c r="G428" s="415">
        <f>[11]B!G1327</f>
        <v>0</v>
      </c>
      <c r="H428" s="416">
        <f>[11]B!AA1327</f>
        <v>61</v>
      </c>
      <c r="I428" s="416">
        <f>[11]B!AB1327</f>
        <v>303</v>
      </c>
      <c r="J428" s="416">
        <f>[11]B!AC1327</f>
        <v>2</v>
      </c>
      <c r="K428" s="416">
        <f>[11]B!AD1327</f>
        <v>0</v>
      </c>
      <c r="L428" s="416">
        <f>[11]B!AE1327</f>
        <v>0</v>
      </c>
      <c r="M428" s="416">
        <f>[11]B!AF1327</f>
        <v>0</v>
      </c>
      <c r="N428" s="416">
        <f>[11]B!AG1327</f>
        <v>0</v>
      </c>
      <c r="O428" s="416">
        <f>[11]B!AH1327</f>
        <v>0</v>
      </c>
      <c r="P428" s="416">
        <f>[11]B!AI1327</f>
        <v>0</v>
      </c>
      <c r="Q428" s="416">
        <f>[11]B!AJ1327</f>
        <v>0</v>
      </c>
    </row>
    <row r="429" spans="1:18" ht="24.75" customHeight="1" x14ac:dyDescent="0.15">
      <c r="A429" s="576" t="s">
        <v>595</v>
      </c>
      <c r="B429" s="417" t="s">
        <v>591</v>
      </c>
      <c r="C429" s="415">
        <f>[11]B!C1407</f>
        <v>0</v>
      </c>
      <c r="D429" s="415">
        <f>[11]B!D1407</f>
        <v>0</v>
      </c>
      <c r="E429" s="415">
        <f>[11]B!E1407</f>
        <v>0</v>
      </c>
      <c r="F429" s="415">
        <f>[11]B!F1407</f>
        <v>0</v>
      </c>
      <c r="G429" s="415">
        <f>[11]B!G1407</f>
        <v>0</v>
      </c>
      <c r="H429" s="416">
        <f>[11]B!AA1407</f>
        <v>0</v>
      </c>
      <c r="I429" s="416">
        <f>[11]B!AB1407</f>
        <v>0</v>
      </c>
      <c r="J429" s="416">
        <f>[11]B!AC1407</f>
        <v>0</v>
      </c>
      <c r="K429" s="416">
        <f>[11]B!AD1407</f>
        <v>0</v>
      </c>
      <c r="L429" s="416">
        <f>[11]B!AE1407</f>
        <v>0</v>
      </c>
      <c r="M429" s="416">
        <f>[11]B!AF1407</f>
        <v>0</v>
      </c>
      <c r="N429" s="416">
        <f>[11]B!AG1407</f>
        <v>0</v>
      </c>
      <c r="O429" s="416">
        <f>[11]B!AH1407</f>
        <v>0</v>
      </c>
      <c r="P429" s="416">
        <f>[11]B!AI1407</f>
        <v>0</v>
      </c>
      <c r="Q429" s="416">
        <f>[11]B!AJ1407</f>
        <v>0</v>
      </c>
    </row>
    <row r="430" spans="1:18" ht="33" customHeight="1" x14ac:dyDescent="0.15">
      <c r="A430" s="418" t="s">
        <v>596</v>
      </c>
      <c r="B430" s="414" t="s">
        <v>592</v>
      </c>
      <c r="C430" s="415">
        <f>[11]B!C1555</f>
        <v>2195</v>
      </c>
      <c r="D430" s="415">
        <f>[11]B!D1555</f>
        <v>2195</v>
      </c>
      <c r="E430" s="415">
        <f>[11]B!E1555</f>
        <v>2195</v>
      </c>
      <c r="F430" s="415">
        <f>[11]B!F1555</f>
        <v>0</v>
      </c>
      <c r="G430" s="415">
        <f>[11]B!G1555</f>
        <v>0</v>
      </c>
      <c r="H430" s="416">
        <f>[11]B!AA1555</f>
        <v>2195</v>
      </c>
      <c r="I430" s="416">
        <f>[11]B!AB1555</f>
        <v>0</v>
      </c>
      <c r="J430" s="416">
        <f>[11]B!AC1555</f>
        <v>0</v>
      </c>
      <c r="K430" s="416">
        <f>[11]B!AD1555</f>
        <v>0</v>
      </c>
      <c r="L430" s="416">
        <f>[11]B!AE1555</f>
        <v>0</v>
      </c>
      <c r="M430" s="416">
        <f>[11]B!AF1555</f>
        <v>0</v>
      </c>
      <c r="N430" s="416">
        <f>[11]B!AG1555</f>
        <v>0</v>
      </c>
      <c r="O430" s="416">
        <f>[11]B!AH1555</f>
        <v>0</v>
      </c>
      <c r="P430" s="416">
        <f>[11]B!AI1555</f>
        <v>0</v>
      </c>
      <c r="Q430" s="416">
        <f>[11]B!AJ1555</f>
        <v>0</v>
      </c>
    </row>
    <row r="431" spans="1:18" ht="15" customHeight="1" x14ac:dyDescent="0.15">
      <c r="A431" s="717" t="s">
        <v>597</v>
      </c>
      <c r="B431" s="419" t="s">
        <v>591</v>
      </c>
      <c r="C431" s="420">
        <f>[11]B!C1717</f>
        <v>1039</v>
      </c>
      <c r="D431" s="420">
        <f>[11]B!D1717</f>
        <v>1023</v>
      </c>
      <c r="E431" s="420">
        <f>[11]B!E1717</f>
        <v>1023</v>
      </c>
      <c r="F431" s="420">
        <f>[11]B!F1717</f>
        <v>0</v>
      </c>
      <c r="G431" s="420">
        <f>[11]B!G1717</f>
        <v>16</v>
      </c>
      <c r="H431" s="421">
        <f>[11]B!AA1717</f>
        <v>268</v>
      </c>
      <c r="I431" s="421">
        <f>[11]B!AB1717</f>
        <v>631</v>
      </c>
      <c r="J431" s="421">
        <f>[11]B!AC1717</f>
        <v>140</v>
      </c>
      <c r="K431" s="421">
        <f>[11]B!AD1717</f>
        <v>7</v>
      </c>
      <c r="L431" s="421">
        <f>[11]B!AE1717</f>
        <v>0</v>
      </c>
      <c r="M431" s="421">
        <f>[11]B!AF1717</f>
        <v>0</v>
      </c>
      <c r="N431" s="421">
        <f>[11]B!AG1717</f>
        <v>0</v>
      </c>
      <c r="O431" s="421">
        <f>[11]B!AH1717</f>
        <v>0</v>
      </c>
      <c r="P431" s="421">
        <f>[11]B!AI1717</f>
        <v>0</v>
      </c>
      <c r="Q431" s="421">
        <f>[11]B!AJ1717</f>
        <v>0</v>
      </c>
    </row>
    <row r="432" spans="1:18" ht="15" customHeight="1" x14ac:dyDescent="0.15">
      <c r="A432" s="748"/>
      <c r="B432" s="400" t="s">
        <v>592</v>
      </c>
      <c r="C432" s="422">
        <f>[11]B!C1691+[11]B!C1719</f>
        <v>26627</v>
      </c>
      <c r="D432" s="422">
        <f>[11]B!D1691+[11]B!D1719</f>
        <v>26024</v>
      </c>
      <c r="E432" s="422">
        <f>[11]B!E1691+[11]B!E1719</f>
        <v>26024</v>
      </c>
      <c r="F432" s="422">
        <f>[11]B!F1691+[11]B!F1719</f>
        <v>0</v>
      </c>
      <c r="G432" s="422">
        <f>[11]B!G1691+[11]B!G1719</f>
        <v>603</v>
      </c>
      <c r="H432" s="402">
        <f>[11]B!AA1691+[11]B!AA1719</f>
        <v>24734</v>
      </c>
      <c r="I432" s="402">
        <f>[11]B!AB1691+[11]B!AB1719</f>
        <v>278</v>
      </c>
      <c r="J432" s="402">
        <f>[11]B!AC1691+[11]B!AC1719</f>
        <v>1615</v>
      </c>
      <c r="K432" s="402">
        <f>[11]B!AD1691+[11]B!AD1719</f>
        <v>0</v>
      </c>
      <c r="L432" s="402">
        <f>[11]B!AE1691+[11]B!AE1719</f>
        <v>0</v>
      </c>
      <c r="M432" s="402">
        <f>[11]B!AF1691+[11]B!AF1719</f>
        <v>0</v>
      </c>
      <c r="N432" s="402">
        <f>[11]B!AG1691+[11]B!AG1719</f>
        <v>0</v>
      </c>
      <c r="O432" s="402">
        <f>[11]B!AH1691+[11]B!AH1719</f>
        <v>0</v>
      </c>
      <c r="P432" s="402">
        <f>[11]B!AI1691+[11]B!AI1719</f>
        <v>0</v>
      </c>
      <c r="Q432" s="402">
        <f>[11]B!AJ1691+[11]B!AJ1719</f>
        <v>0</v>
      </c>
    </row>
    <row r="433" spans="1:19" ht="15" customHeight="1" x14ac:dyDescent="0.15">
      <c r="A433" s="718"/>
      <c r="B433" s="577" t="s">
        <v>0</v>
      </c>
      <c r="C433" s="404">
        <f t="shared" ref="C433:Q433" si="12">SUM(C431:C432)</f>
        <v>27666</v>
      </c>
      <c r="D433" s="405">
        <f t="shared" si="12"/>
        <v>27047</v>
      </c>
      <c r="E433" s="406">
        <f t="shared" si="12"/>
        <v>27047</v>
      </c>
      <c r="F433" s="407">
        <f t="shared" si="12"/>
        <v>0</v>
      </c>
      <c r="G433" s="408">
        <f t="shared" si="12"/>
        <v>619</v>
      </c>
      <c r="H433" s="409">
        <f t="shared" si="12"/>
        <v>25002</v>
      </c>
      <c r="I433" s="410">
        <f t="shared" si="12"/>
        <v>909</v>
      </c>
      <c r="J433" s="407">
        <f t="shared" si="12"/>
        <v>1755</v>
      </c>
      <c r="K433" s="406">
        <f t="shared" si="12"/>
        <v>7</v>
      </c>
      <c r="L433" s="410">
        <f t="shared" si="12"/>
        <v>0</v>
      </c>
      <c r="M433" s="407">
        <f t="shared" si="12"/>
        <v>0</v>
      </c>
      <c r="N433" s="407">
        <f>SUM(N431:N432)</f>
        <v>0</v>
      </c>
      <c r="O433" s="406">
        <f t="shared" si="12"/>
        <v>0</v>
      </c>
      <c r="P433" s="407">
        <f t="shared" si="12"/>
        <v>0</v>
      </c>
      <c r="Q433" s="412">
        <f t="shared" si="12"/>
        <v>0</v>
      </c>
    </row>
    <row r="434" spans="1:19" ht="15" customHeight="1" x14ac:dyDescent="0.15">
      <c r="A434" s="748" t="s">
        <v>598</v>
      </c>
      <c r="B434" s="419" t="s">
        <v>591</v>
      </c>
      <c r="C434" s="423">
        <f>[11]B!C1940</f>
        <v>111</v>
      </c>
      <c r="D434" s="423">
        <f>[11]B!D1940</f>
        <v>104</v>
      </c>
      <c r="E434" s="423">
        <f>[11]B!E1940</f>
        <v>104</v>
      </c>
      <c r="F434" s="423">
        <f>[11]B!F1940</f>
        <v>0</v>
      </c>
      <c r="G434" s="423">
        <f>[11]B!G1940</f>
        <v>7</v>
      </c>
      <c r="H434" s="399">
        <f>[11]B!AA1940</f>
        <v>13</v>
      </c>
      <c r="I434" s="399">
        <f>[11]B!AB1940</f>
        <v>98</v>
      </c>
      <c r="J434" s="399">
        <f>[11]B!AC1940</f>
        <v>0</v>
      </c>
      <c r="K434" s="399">
        <f>[11]B!AD1940</f>
        <v>0</v>
      </c>
      <c r="L434" s="399">
        <f>[11]B!AE1940</f>
        <v>0</v>
      </c>
      <c r="M434" s="399">
        <f>[11]B!AF1940</f>
        <v>0</v>
      </c>
      <c r="N434" s="399">
        <f>[11]B!AG1940</f>
        <v>0</v>
      </c>
      <c r="O434" s="399">
        <f>[11]B!AH1940</f>
        <v>0</v>
      </c>
      <c r="P434" s="399">
        <f>[11]B!AI1940</f>
        <v>0</v>
      </c>
      <c r="Q434" s="399">
        <f>[11]B!AJ1940</f>
        <v>0</v>
      </c>
    </row>
    <row r="435" spans="1:19" ht="15" customHeight="1" x14ac:dyDescent="0.15">
      <c r="A435" s="748"/>
      <c r="B435" s="400" t="s">
        <v>592</v>
      </c>
      <c r="C435" s="422">
        <f>[11]B!C1934</f>
        <v>245</v>
      </c>
      <c r="D435" s="422">
        <f>[11]B!D1934</f>
        <v>241</v>
      </c>
      <c r="E435" s="422">
        <f>[11]B!E1934</f>
        <v>241</v>
      </c>
      <c r="F435" s="422">
        <f>[11]B!F1934</f>
        <v>0</v>
      </c>
      <c r="G435" s="422">
        <f>[11]B!G1934</f>
        <v>4</v>
      </c>
      <c r="H435" s="402">
        <f>[11]B!AA1934</f>
        <v>123</v>
      </c>
      <c r="I435" s="402">
        <f>[11]B!AB1934</f>
        <v>99</v>
      </c>
      <c r="J435" s="402">
        <f>[11]B!AC1934</f>
        <v>23</v>
      </c>
      <c r="K435" s="402">
        <f>[11]B!AD1934</f>
        <v>0</v>
      </c>
      <c r="L435" s="402">
        <f>[11]B!AE1934</f>
        <v>0</v>
      </c>
      <c r="M435" s="402">
        <f>[11]B!AF1934</f>
        <v>0</v>
      </c>
      <c r="N435" s="402">
        <f>[11]B!AG1934</f>
        <v>0</v>
      </c>
      <c r="O435" s="402">
        <f>[11]B!AH1934</f>
        <v>0</v>
      </c>
      <c r="P435" s="402">
        <f>[11]B!AI1934</f>
        <v>0</v>
      </c>
      <c r="Q435" s="402">
        <f>[11]B!AJ1934</f>
        <v>0</v>
      </c>
    </row>
    <row r="436" spans="1:19" ht="15" customHeight="1" x14ac:dyDescent="0.15">
      <c r="A436" s="748"/>
      <c r="B436" s="577" t="s">
        <v>0</v>
      </c>
      <c r="C436" s="404">
        <f t="shared" ref="C436:Q436" si="13">SUM(C434:C435)</f>
        <v>356</v>
      </c>
      <c r="D436" s="405">
        <f t="shared" si="13"/>
        <v>345</v>
      </c>
      <c r="E436" s="406">
        <f t="shared" si="13"/>
        <v>345</v>
      </c>
      <c r="F436" s="407">
        <f t="shared" si="13"/>
        <v>0</v>
      </c>
      <c r="G436" s="408">
        <f t="shared" si="13"/>
        <v>11</v>
      </c>
      <c r="H436" s="409">
        <f t="shared" si="13"/>
        <v>136</v>
      </c>
      <c r="I436" s="410">
        <f t="shared" si="13"/>
        <v>197</v>
      </c>
      <c r="J436" s="407">
        <f t="shared" si="13"/>
        <v>23</v>
      </c>
      <c r="K436" s="406">
        <f t="shared" si="13"/>
        <v>0</v>
      </c>
      <c r="L436" s="410">
        <f t="shared" si="13"/>
        <v>0</v>
      </c>
      <c r="M436" s="407">
        <f t="shared" si="13"/>
        <v>0</v>
      </c>
      <c r="N436" s="407">
        <f t="shared" si="13"/>
        <v>0</v>
      </c>
      <c r="O436" s="406">
        <f t="shared" si="13"/>
        <v>0</v>
      </c>
      <c r="P436" s="407">
        <f t="shared" si="13"/>
        <v>0</v>
      </c>
      <c r="Q436" s="412">
        <f t="shared" si="13"/>
        <v>0</v>
      </c>
    </row>
    <row r="437" spans="1:19" ht="24" customHeight="1" x14ac:dyDescent="0.15">
      <c r="A437" s="424" t="s">
        <v>599</v>
      </c>
      <c r="B437" s="400" t="s">
        <v>592</v>
      </c>
      <c r="C437" s="415">
        <f>[11]B!C2098</f>
        <v>422</v>
      </c>
      <c r="D437" s="415">
        <f>[11]B!D2098</f>
        <v>325</v>
      </c>
      <c r="E437" s="415">
        <f>[11]B!E2098</f>
        <v>325</v>
      </c>
      <c r="F437" s="415">
        <f>[11]B!F2098</f>
        <v>0</v>
      </c>
      <c r="G437" s="415">
        <f>[11]B!G2098</f>
        <v>97</v>
      </c>
      <c r="H437" s="416">
        <f>[11]B!AA2098</f>
        <v>268</v>
      </c>
      <c r="I437" s="416">
        <f>[11]B!AB2098</f>
        <v>12</v>
      </c>
      <c r="J437" s="416">
        <f>[11]B!AC2098</f>
        <v>142</v>
      </c>
      <c r="K437" s="416">
        <f>[11]B!AD2098</f>
        <v>0</v>
      </c>
      <c r="L437" s="416">
        <f>[11]B!AE2098</f>
        <v>0</v>
      </c>
      <c r="M437" s="416">
        <f>[11]B!AF2098</f>
        <v>0</v>
      </c>
      <c r="N437" s="416">
        <f>[11]B!AG2098</f>
        <v>0</v>
      </c>
      <c r="O437" s="416">
        <f>[11]B!AH2098</f>
        <v>0</v>
      </c>
      <c r="P437" s="416">
        <f>[11]B!AI2098</f>
        <v>0</v>
      </c>
      <c r="Q437" s="416">
        <f>[11]B!AJ2098</f>
        <v>0</v>
      </c>
    </row>
    <row r="438" spans="1:19" ht="15" customHeight="1" x14ac:dyDescent="0.15">
      <c r="A438" s="734" t="s">
        <v>600</v>
      </c>
      <c r="B438" s="417" t="s">
        <v>601</v>
      </c>
      <c r="C438" s="420">
        <f>[11]B!C2214+[11]B!C2266+[11]B!C2267</f>
        <v>1430</v>
      </c>
      <c r="D438" s="420">
        <f>[11]B!D2214+[11]B!D2266+[11]B!D2267</f>
        <v>1299</v>
      </c>
      <c r="E438" s="420">
        <f>[11]B!E2214+[11]B!E2266+[11]B!E2267</f>
        <v>1298</v>
      </c>
      <c r="F438" s="420">
        <f>[11]B!F2214+[11]B!F2266+[11]B!F2267</f>
        <v>1</v>
      </c>
      <c r="G438" s="420">
        <f>[11]B!G2214+[11]B!G2266+[11]B!G2267</f>
        <v>131</v>
      </c>
      <c r="H438" s="421">
        <f>[11]B!AA2214+[11]B!AA2266+[11]B!AA2267</f>
        <v>1260</v>
      </c>
      <c r="I438" s="421">
        <f>[11]B!AB2214+[11]B!AB2266+[11]B!AB2267</f>
        <v>169</v>
      </c>
      <c r="J438" s="421">
        <f>[11]B!AC2214+[11]B!AC2266+[11]B!AC2267</f>
        <v>1</v>
      </c>
      <c r="K438" s="421">
        <f>[11]B!AD2214+[11]B!AD2266+[11]B!AD2267</f>
        <v>0</v>
      </c>
      <c r="L438" s="421">
        <f>[11]B!AE2214+[11]B!AE2266+[11]B!AE2267</f>
        <v>0</v>
      </c>
      <c r="M438" s="421">
        <f>[11]B!AF2214+[11]B!AF2266+[11]B!AF2267</f>
        <v>0</v>
      </c>
      <c r="N438" s="421">
        <f>[11]B!AG2214+[11]B!AG2266+[11]B!AG2267</f>
        <v>0</v>
      </c>
      <c r="O438" s="421">
        <f>[11]B!AH2214+[11]B!AH2266+[11]B!AH2267</f>
        <v>0</v>
      </c>
      <c r="P438" s="421">
        <f>[11]B!AI2214+[11]B!AI2266+[11]B!AI2267</f>
        <v>0</v>
      </c>
      <c r="Q438" s="421">
        <f>[11]B!AJ2214+[11]B!AJ2266+[11]B!AJ2267</f>
        <v>0</v>
      </c>
    </row>
    <row r="439" spans="1:19" ht="15" customHeight="1" x14ac:dyDescent="0.15">
      <c r="A439" s="749"/>
      <c r="B439" s="425" t="s">
        <v>592</v>
      </c>
      <c r="C439" s="426">
        <f>[11]B!C2222</f>
        <v>0</v>
      </c>
      <c r="D439" s="426">
        <f>[11]B!D2222</f>
        <v>0</v>
      </c>
      <c r="E439" s="426">
        <f>[11]B!E2222</f>
        <v>0</v>
      </c>
      <c r="F439" s="426">
        <f>[11]B!F2222</f>
        <v>0</v>
      </c>
      <c r="G439" s="426">
        <f>[11]B!G2222</f>
        <v>0</v>
      </c>
      <c r="H439" s="426">
        <f>[11]B!AA2222</f>
        <v>0</v>
      </c>
      <c r="I439" s="426">
        <f>[11]B!AB2222</f>
        <v>0</v>
      </c>
      <c r="J439" s="426">
        <f>[11]B!AC2222</f>
        <v>0</v>
      </c>
      <c r="K439" s="426">
        <f>[11]B!AD2222</f>
        <v>0</v>
      </c>
      <c r="L439" s="426">
        <f>[11]B!AE2222</f>
        <v>0</v>
      </c>
      <c r="M439" s="426">
        <f>[11]B!AF2222</f>
        <v>0</v>
      </c>
      <c r="N439" s="426">
        <f>[11]B!AG2222</f>
        <v>0</v>
      </c>
      <c r="O439" s="426">
        <f>[11]B!AH2222</f>
        <v>0</v>
      </c>
      <c r="P439" s="426">
        <f>[11]B!AI2222</f>
        <v>0</v>
      </c>
      <c r="Q439" s="401">
        <f>[11]B!AJ2222</f>
        <v>0</v>
      </c>
    </row>
    <row r="440" spans="1:19" ht="15" customHeight="1" x14ac:dyDescent="0.15">
      <c r="A440" s="736"/>
      <c r="B440" s="577" t="s">
        <v>0</v>
      </c>
      <c r="C440" s="427">
        <f>SUM(C438:C439)</f>
        <v>1430</v>
      </c>
      <c r="D440" s="427">
        <f t="shared" ref="D440:Q440" si="14">SUM(D438:D439)</f>
        <v>1299</v>
      </c>
      <c r="E440" s="427">
        <f t="shared" si="14"/>
        <v>1298</v>
      </c>
      <c r="F440" s="427">
        <f t="shared" si="14"/>
        <v>1</v>
      </c>
      <c r="G440" s="427">
        <f t="shared" si="14"/>
        <v>131</v>
      </c>
      <c r="H440" s="427">
        <f t="shared" si="14"/>
        <v>1260</v>
      </c>
      <c r="I440" s="427">
        <f t="shared" si="14"/>
        <v>169</v>
      </c>
      <c r="J440" s="427">
        <f t="shared" si="14"/>
        <v>1</v>
      </c>
      <c r="K440" s="427">
        <f t="shared" si="14"/>
        <v>0</v>
      </c>
      <c r="L440" s="427">
        <f t="shared" si="14"/>
        <v>0</v>
      </c>
      <c r="M440" s="427">
        <f t="shared" si="14"/>
        <v>0</v>
      </c>
      <c r="N440" s="427">
        <f t="shared" si="14"/>
        <v>0</v>
      </c>
      <c r="O440" s="427">
        <f t="shared" si="14"/>
        <v>0</v>
      </c>
      <c r="P440" s="427">
        <f t="shared" si="14"/>
        <v>0</v>
      </c>
      <c r="Q440" s="405">
        <f t="shared" si="14"/>
        <v>0</v>
      </c>
    </row>
    <row r="441" spans="1:19" ht="15" customHeight="1" x14ac:dyDescent="0.15">
      <c r="A441" s="717" t="s">
        <v>602</v>
      </c>
      <c r="B441" s="419" t="s">
        <v>591</v>
      </c>
      <c r="C441" s="420">
        <f>[11]B!C2529</f>
        <v>4</v>
      </c>
      <c r="D441" s="420">
        <f>[11]B!D2529</f>
        <v>4</v>
      </c>
      <c r="E441" s="420">
        <f>[11]B!E2529</f>
        <v>4</v>
      </c>
      <c r="F441" s="420">
        <f>[11]B!F2529</f>
        <v>0</v>
      </c>
      <c r="G441" s="420">
        <f>[11]B!G2529</f>
        <v>0</v>
      </c>
      <c r="H441" s="421">
        <f>[11]B!AA2529</f>
        <v>3</v>
      </c>
      <c r="I441" s="421">
        <f>[11]B!AB2529</f>
        <v>1</v>
      </c>
      <c r="J441" s="421">
        <f>[11]B!AC2529</f>
        <v>0</v>
      </c>
      <c r="K441" s="421">
        <f>[11]B!AD2529</f>
        <v>0</v>
      </c>
      <c r="L441" s="421">
        <f>[11]B!AE2529</f>
        <v>0</v>
      </c>
      <c r="M441" s="421">
        <f>[11]B!AF2529</f>
        <v>0</v>
      </c>
      <c r="N441" s="421">
        <f>[11]B!AG2529</f>
        <v>0</v>
      </c>
      <c r="O441" s="421">
        <f>[11]B!AH2529</f>
        <v>0</v>
      </c>
      <c r="P441" s="421">
        <f>[11]B!AI2529</f>
        <v>0</v>
      </c>
      <c r="Q441" s="421">
        <f>[11]B!AJ2529</f>
        <v>0</v>
      </c>
    </row>
    <row r="442" spans="1:19" ht="15" customHeight="1" x14ac:dyDescent="0.15">
      <c r="A442" s="748"/>
      <c r="B442" s="400" t="s">
        <v>592</v>
      </c>
      <c r="C442" s="422">
        <f>[11]B!C2298</f>
        <v>190</v>
      </c>
      <c r="D442" s="422">
        <f>[11]B!D2298</f>
        <v>190</v>
      </c>
      <c r="E442" s="422">
        <f>[11]B!E2298</f>
        <v>190</v>
      </c>
      <c r="F442" s="422">
        <f>[11]B!F2298</f>
        <v>0</v>
      </c>
      <c r="G442" s="422">
        <f>[11]B!G2298</f>
        <v>0</v>
      </c>
      <c r="H442" s="402">
        <f>[11]B!AA2298</f>
        <v>0</v>
      </c>
      <c r="I442" s="402">
        <f>[11]B!AB2298</f>
        <v>162</v>
      </c>
      <c r="J442" s="402">
        <f>[11]B!AC2298</f>
        <v>28</v>
      </c>
      <c r="K442" s="402">
        <f>[11]B!AD2298</f>
        <v>0</v>
      </c>
      <c r="L442" s="402">
        <f>[11]B!AE2298</f>
        <v>0</v>
      </c>
      <c r="M442" s="402">
        <f>[11]B!AF2298</f>
        <v>0</v>
      </c>
      <c r="N442" s="402">
        <f>[11]B!AG2298</f>
        <v>0</v>
      </c>
      <c r="O442" s="402">
        <f>[11]B!AH2298</f>
        <v>0</v>
      </c>
      <c r="P442" s="402">
        <f>[11]B!AI2298</f>
        <v>0</v>
      </c>
      <c r="Q442" s="402">
        <f>[11]B!AJ2298</f>
        <v>0</v>
      </c>
    </row>
    <row r="443" spans="1:19" ht="15" customHeight="1" x14ac:dyDescent="0.15">
      <c r="A443" s="718"/>
      <c r="B443" s="577" t="s">
        <v>0</v>
      </c>
      <c r="C443" s="404">
        <f t="shared" ref="C443:Q443" si="15">SUM(C441:C442)</f>
        <v>194</v>
      </c>
      <c r="D443" s="405">
        <f t="shared" si="15"/>
        <v>194</v>
      </c>
      <c r="E443" s="406">
        <f t="shared" si="15"/>
        <v>194</v>
      </c>
      <c r="F443" s="407">
        <f t="shared" si="15"/>
        <v>0</v>
      </c>
      <c r="G443" s="408">
        <f t="shared" si="15"/>
        <v>0</v>
      </c>
      <c r="H443" s="409">
        <f t="shared" si="15"/>
        <v>3</v>
      </c>
      <c r="I443" s="410">
        <f t="shared" si="15"/>
        <v>163</v>
      </c>
      <c r="J443" s="407">
        <f t="shared" si="15"/>
        <v>28</v>
      </c>
      <c r="K443" s="406">
        <f t="shared" si="15"/>
        <v>0</v>
      </c>
      <c r="L443" s="410">
        <f t="shared" si="15"/>
        <v>0</v>
      </c>
      <c r="M443" s="407">
        <f t="shared" si="15"/>
        <v>0</v>
      </c>
      <c r="N443" s="407">
        <f t="shared" si="15"/>
        <v>0</v>
      </c>
      <c r="O443" s="406">
        <f t="shared" si="15"/>
        <v>0</v>
      </c>
      <c r="P443" s="407">
        <f t="shared" si="15"/>
        <v>0</v>
      </c>
      <c r="Q443" s="412">
        <f t="shared" si="15"/>
        <v>0</v>
      </c>
    </row>
    <row r="444" spans="1:19" ht="26.25" customHeight="1" x14ac:dyDescent="0.15">
      <c r="A444" s="413" t="s">
        <v>603</v>
      </c>
      <c r="B444" s="400" t="s">
        <v>592</v>
      </c>
      <c r="C444" s="415">
        <f>[11]B!C930</f>
        <v>5221</v>
      </c>
      <c r="D444" s="415">
        <f>[11]B!D930</f>
        <v>5221</v>
      </c>
      <c r="E444" s="415">
        <f>[11]B!E930</f>
        <v>5221</v>
      </c>
      <c r="F444" s="415">
        <f>[11]B!F930</f>
        <v>0</v>
      </c>
      <c r="G444" s="415">
        <f>[11]B!G930</f>
        <v>0</v>
      </c>
      <c r="H444" s="398">
        <f>[11]B!AA930</f>
        <v>2452</v>
      </c>
      <c r="I444" s="398">
        <f>[11]B!AB930</f>
        <v>2769</v>
      </c>
      <c r="J444" s="398">
        <f>[11]B!AC930</f>
        <v>0</v>
      </c>
      <c r="K444" s="398">
        <f>[11]B!AD930</f>
        <v>0</v>
      </c>
      <c r="L444" s="398">
        <f>[11]B!AE930</f>
        <v>0</v>
      </c>
      <c r="M444" s="398">
        <f>[11]B!AF930</f>
        <v>0</v>
      </c>
      <c r="N444" s="398">
        <f>[11]B!AG930</f>
        <v>0</v>
      </c>
      <c r="O444" s="398">
        <f>[11]B!AH930</f>
        <v>0</v>
      </c>
      <c r="P444" s="398">
        <f>[11]B!AI930</f>
        <v>0</v>
      </c>
      <c r="Q444" s="398">
        <f>[11]B!AJ930</f>
        <v>0</v>
      </c>
    </row>
    <row r="445" spans="1:19" ht="15" customHeight="1" x14ac:dyDescent="0.15">
      <c r="A445" s="750" t="s">
        <v>604</v>
      </c>
      <c r="B445" s="428" t="s">
        <v>591</v>
      </c>
      <c r="C445" s="429">
        <f>D445+G445</f>
        <v>2607</v>
      </c>
      <c r="D445" s="423">
        <f>+D424+D429+D431+D434+D438+D441</f>
        <v>2453</v>
      </c>
      <c r="E445" s="423">
        <f>+E424+E429+E431+E434+E438+E441</f>
        <v>2452</v>
      </c>
      <c r="F445" s="423">
        <f>+F424+F429+F431+F434+F438+F441</f>
        <v>1</v>
      </c>
      <c r="G445" s="423">
        <f>+G424+G429+G431+G434+G438+G441</f>
        <v>154</v>
      </c>
      <c r="H445" s="423">
        <f t="shared" ref="H445:Q445" si="16">+H424+H429+H431+H434+H438+H441</f>
        <v>1551</v>
      </c>
      <c r="I445" s="423">
        <f t="shared" si="16"/>
        <v>915</v>
      </c>
      <c r="J445" s="423">
        <f t="shared" si="16"/>
        <v>141</v>
      </c>
      <c r="K445" s="423">
        <f t="shared" si="16"/>
        <v>7</v>
      </c>
      <c r="L445" s="423">
        <f t="shared" si="16"/>
        <v>0</v>
      </c>
      <c r="M445" s="423">
        <f t="shared" si="16"/>
        <v>0</v>
      </c>
      <c r="N445" s="423">
        <f t="shared" si="16"/>
        <v>0</v>
      </c>
      <c r="O445" s="423">
        <f t="shared" si="16"/>
        <v>0</v>
      </c>
      <c r="P445" s="423">
        <f t="shared" si="16"/>
        <v>0</v>
      </c>
      <c r="Q445" s="430">
        <f t="shared" si="16"/>
        <v>0</v>
      </c>
    </row>
    <row r="446" spans="1:19" ht="15" customHeight="1" x14ac:dyDescent="0.15">
      <c r="A446" s="750"/>
      <c r="B446" s="431" t="s">
        <v>592</v>
      </c>
      <c r="C446" s="431">
        <f>D446+G446</f>
        <v>36686</v>
      </c>
      <c r="D446" s="422">
        <f>+D425+D427+D428+D430+D432+D435+D437+D442+D444</f>
        <v>35979</v>
      </c>
      <c r="E446" s="422">
        <f>+E425+E427+E428+E430+E432+E435+E437+E442+E444</f>
        <v>35979</v>
      </c>
      <c r="F446" s="422">
        <f>+F425+F427+F428+F430+F432+F435+F437+F442+F444</f>
        <v>0</v>
      </c>
      <c r="G446" s="422">
        <f>+G425+G427+G428+G430+G432+G435+G437+G442+G444</f>
        <v>707</v>
      </c>
      <c r="H446" s="422">
        <f t="shared" ref="H446:Q446" si="17">+H425+H427+H428+H430+H432+H435+H437+H442+H444</f>
        <v>29854</v>
      </c>
      <c r="I446" s="422">
        <f t="shared" si="17"/>
        <v>5022</v>
      </c>
      <c r="J446" s="422">
        <f t="shared" si="17"/>
        <v>1810</v>
      </c>
      <c r="K446" s="422">
        <f t="shared" si="17"/>
        <v>0</v>
      </c>
      <c r="L446" s="422">
        <f t="shared" si="17"/>
        <v>0</v>
      </c>
      <c r="M446" s="422">
        <f t="shared" si="17"/>
        <v>0</v>
      </c>
      <c r="N446" s="422">
        <f t="shared" si="17"/>
        <v>0</v>
      </c>
      <c r="O446" s="422">
        <f t="shared" si="17"/>
        <v>0</v>
      </c>
      <c r="P446" s="422">
        <f t="shared" si="17"/>
        <v>0</v>
      </c>
      <c r="Q446" s="401">
        <f t="shared" si="17"/>
        <v>0</v>
      </c>
    </row>
    <row r="447" spans="1:19" ht="15" customHeight="1" x14ac:dyDescent="0.15">
      <c r="A447" s="750"/>
      <c r="B447" s="432" t="s">
        <v>605</v>
      </c>
      <c r="C447" s="404">
        <f>SUM(C445:C446)</f>
        <v>39293</v>
      </c>
      <c r="D447" s="405">
        <f>SUM(D445:D446)</f>
        <v>38432</v>
      </c>
      <c r="E447" s="406">
        <f>SUM(E445:E446)</f>
        <v>38431</v>
      </c>
      <c r="F447" s="407">
        <f>SUM(F445:F446)</f>
        <v>1</v>
      </c>
      <c r="G447" s="408">
        <f>SUM(G445:G446)</f>
        <v>861</v>
      </c>
      <c r="H447" s="408">
        <f t="shared" ref="H447:Q447" si="18">SUM(H445:H446)</f>
        <v>31405</v>
      </c>
      <c r="I447" s="408">
        <f t="shared" si="18"/>
        <v>5937</v>
      </c>
      <c r="J447" s="408">
        <f t="shared" si="18"/>
        <v>1951</v>
      </c>
      <c r="K447" s="408">
        <f t="shared" si="18"/>
        <v>7</v>
      </c>
      <c r="L447" s="408">
        <f t="shared" si="18"/>
        <v>0</v>
      </c>
      <c r="M447" s="408">
        <f t="shared" si="18"/>
        <v>0</v>
      </c>
      <c r="N447" s="408">
        <f>SUM(N445:N446)</f>
        <v>0</v>
      </c>
      <c r="O447" s="408">
        <f t="shared" si="18"/>
        <v>0</v>
      </c>
      <c r="P447" s="408">
        <f t="shared" si="18"/>
        <v>0</v>
      </c>
      <c r="Q447" s="433">
        <f t="shared" si="18"/>
        <v>0</v>
      </c>
    </row>
    <row r="448" spans="1:19" ht="27.75" customHeight="1" x14ac:dyDescent="0.15">
      <c r="A448" s="434" t="s">
        <v>606</v>
      </c>
      <c r="B448" s="580"/>
      <c r="E448" s="344"/>
      <c r="F448" s="436"/>
      <c r="G448" s="436"/>
      <c r="H448" s="436"/>
      <c r="I448" s="436"/>
      <c r="J448" s="436"/>
      <c r="K448" s="436"/>
      <c r="L448" s="436"/>
      <c r="M448" s="436"/>
      <c r="N448" s="436"/>
      <c r="O448" s="436"/>
      <c r="P448" s="437"/>
      <c r="Q448" s="437"/>
      <c r="R448" s="437"/>
      <c r="S448" s="436"/>
    </row>
    <row r="449" spans="1:23" ht="39.75" customHeight="1" x14ac:dyDescent="0.15">
      <c r="A449" s="744" t="s">
        <v>607</v>
      </c>
      <c r="B449" s="745"/>
      <c r="C449" s="575" t="s">
        <v>0</v>
      </c>
      <c r="D449" s="578" t="s">
        <v>8</v>
      </c>
      <c r="E449" s="73" t="s">
        <v>9</v>
      </c>
      <c r="F449" s="436"/>
      <c r="G449" s="436"/>
      <c r="H449" s="436"/>
      <c r="I449" s="436"/>
      <c r="J449" s="436"/>
      <c r="K449" s="436"/>
      <c r="L449" s="436"/>
      <c r="M449" s="437"/>
      <c r="N449" s="437"/>
      <c r="O449" s="437"/>
    </row>
    <row r="450" spans="1:23" ht="15" customHeight="1" x14ac:dyDescent="0.2">
      <c r="A450" s="746" t="s">
        <v>608</v>
      </c>
      <c r="B450" s="747"/>
      <c r="C450" s="440">
        <f>[11]B!C981</f>
        <v>0</v>
      </c>
      <c r="D450" s="441">
        <f>[11]B!E981</f>
        <v>0</v>
      </c>
      <c r="E450" s="442"/>
      <c r="F450" s="436"/>
      <c r="G450" s="436"/>
      <c r="H450" s="436"/>
      <c r="I450" s="436"/>
      <c r="J450" s="436"/>
      <c r="K450" s="436"/>
      <c r="L450" s="436"/>
      <c r="M450" s="437"/>
      <c r="N450" s="437"/>
      <c r="O450" s="437"/>
    </row>
    <row r="451" spans="1:23" ht="15" customHeight="1" x14ac:dyDescent="0.2">
      <c r="A451" s="740" t="s">
        <v>609</v>
      </c>
      <c r="B451" s="741"/>
      <c r="C451" s="440">
        <f>[11]B!C2587</f>
        <v>37</v>
      </c>
      <c r="D451" s="441">
        <f>[11]B!E2587</f>
        <v>29</v>
      </c>
      <c r="E451" s="215">
        <f>[11]B!AL2587</f>
        <v>916400</v>
      </c>
      <c r="F451" s="436"/>
      <c r="G451" s="436"/>
      <c r="H451" s="436"/>
      <c r="I451" s="436"/>
      <c r="J451" s="436"/>
      <c r="K451" s="436"/>
      <c r="L451" s="436"/>
      <c r="M451" s="437"/>
      <c r="N451" s="437"/>
      <c r="O451" s="437"/>
    </row>
    <row r="452" spans="1:23" ht="15" customHeight="1" x14ac:dyDescent="0.2">
      <c r="A452" s="740" t="s">
        <v>610</v>
      </c>
      <c r="B452" s="741"/>
      <c r="C452" s="440">
        <f>[11]B!C2596</f>
        <v>0</v>
      </c>
      <c r="D452" s="441">
        <f>[11]B!E2596</f>
        <v>0</v>
      </c>
      <c r="E452" s="443"/>
      <c r="F452" s="436"/>
      <c r="G452" s="436"/>
      <c r="H452" s="436"/>
      <c r="I452" s="436"/>
      <c r="J452" s="436"/>
      <c r="K452" s="436"/>
      <c r="L452" s="436"/>
      <c r="M452" s="437"/>
      <c r="N452" s="437"/>
      <c r="O452" s="437"/>
    </row>
    <row r="453" spans="1:23" ht="15" customHeight="1" x14ac:dyDescent="0.2">
      <c r="A453" s="740" t="s">
        <v>611</v>
      </c>
      <c r="B453" s="741"/>
      <c r="C453" s="440">
        <f>[11]B!C66</f>
        <v>370</v>
      </c>
      <c r="D453" s="441">
        <f>[11]B!E66</f>
        <v>355</v>
      </c>
      <c r="E453" s="215">
        <f>[11]B!AL66</f>
        <v>266250</v>
      </c>
      <c r="F453" s="436"/>
      <c r="G453" s="436"/>
      <c r="H453" s="436"/>
      <c r="I453" s="436"/>
      <c r="J453" s="436"/>
      <c r="K453" s="436"/>
      <c r="L453" s="436"/>
      <c r="M453" s="437"/>
      <c r="N453" s="437"/>
      <c r="O453" s="437"/>
    </row>
    <row r="454" spans="1:23" ht="15" customHeight="1" x14ac:dyDescent="0.2">
      <c r="A454" s="740" t="s">
        <v>612</v>
      </c>
      <c r="B454" s="741"/>
      <c r="C454" s="440">
        <f>[11]B!C72</f>
        <v>0</v>
      </c>
      <c r="D454" s="441">
        <f>[11]B!E72</f>
        <v>0</v>
      </c>
      <c r="E454" s="443"/>
      <c r="F454" s="436"/>
      <c r="G454" s="436"/>
      <c r="H454" s="436"/>
      <c r="I454" s="436"/>
      <c r="J454" s="436"/>
      <c r="K454" s="436"/>
      <c r="L454" s="436"/>
      <c r="M454" s="437"/>
      <c r="N454" s="437"/>
      <c r="O454" s="437"/>
    </row>
    <row r="455" spans="1:23" ht="15" customHeight="1" x14ac:dyDescent="0.2">
      <c r="A455" s="740" t="s">
        <v>613</v>
      </c>
      <c r="B455" s="741"/>
      <c r="C455" s="444">
        <f>[11]B!C67</f>
        <v>107</v>
      </c>
      <c r="D455" s="441">
        <f>[11]B!E67</f>
        <v>107</v>
      </c>
      <c r="E455" s="215">
        <f>[11]B!AL67</f>
        <v>1816860</v>
      </c>
      <c r="F455" s="436"/>
      <c r="G455" s="436"/>
      <c r="H455" s="436"/>
      <c r="I455" s="436"/>
      <c r="J455" s="436"/>
      <c r="K455" s="436"/>
      <c r="L455" s="436"/>
      <c r="M455" s="437"/>
      <c r="N455" s="437"/>
      <c r="O455" s="437"/>
    </row>
    <row r="456" spans="1:23" ht="15" customHeight="1" x14ac:dyDescent="0.2">
      <c r="A456" s="740" t="s">
        <v>614</v>
      </c>
      <c r="B456" s="741"/>
      <c r="C456" s="440">
        <f>[11]B!C68</f>
        <v>141</v>
      </c>
      <c r="D456" s="441">
        <f>[11]B!E68</f>
        <v>135</v>
      </c>
      <c r="E456" s="215">
        <f>[11]B!AL68</f>
        <v>5265000</v>
      </c>
      <c r="F456" s="436"/>
      <c r="G456" s="436"/>
      <c r="H456" s="436"/>
      <c r="I456" s="436"/>
      <c r="J456" s="436"/>
      <c r="K456" s="436"/>
      <c r="L456" s="436"/>
      <c r="M456" s="437"/>
      <c r="N456" s="437"/>
      <c r="O456" s="437"/>
    </row>
    <row r="457" spans="1:23" ht="15" customHeight="1" x14ac:dyDescent="0.2">
      <c r="A457" s="740" t="s">
        <v>615</v>
      </c>
      <c r="B457" s="741"/>
      <c r="C457" s="440">
        <f>[11]B!C70</f>
        <v>0</v>
      </c>
      <c r="D457" s="441">
        <f>[11]B!E70</f>
        <v>0</v>
      </c>
      <c r="E457" s="215">
        <f>[11]B!AL70</f>
        <v>0</v>
      </c>
      <c r="F457" s="445"/>
      <c r="G457" s="445"/>
      <c r="H457" s="445"/>
      <c r="I457" s="445"/>
      <c r="J457" s="445"/>
      <c r="K457" s="445"/>
      <c r="L457" s="445"/>
      <c r="M457" s="445"/>
      <c r="N457" s="445"/>
      <c r="O457" s="445"/>
    </row>
    <row r="458" spans="1:23" ht="15" customHeight="1" x14ac:dyDescent="0.2">
      <c r="A458" s="740" t="s">
        <v>616</v>
      </c>
      <c r="B458" s="741"/>
      <c r="C458" s="444">
        <f>[11]B!C69</f>
        <v>7028</v>
      </c>
      <c r="D458" s="441">
        <f>[11]B!E69</f>
        <v>7028</v>
      </c>
      <c r="E458" s="215">
        <f>[11]B!AL69</f>
        <v>15883280</v>
      </c>
      <c r="F458" s="446"/>
      <c r="G458" s="446"/>
      <c r="H458" s="446"/>
      <c r="I458" s="446"/>
      <c r="J458" s="446"/>
      <c r="K458" s="446"/>
      <c r="L458" s="446"/>
      <c r="M458" s="446"/>
      <c r="N458" s="446"/>
      <c r="O458" s="446"/>
    </row>
    <row r="459" spans="1:23" ht="15" customHeight="1" x14ac:dyDescent="0.2">
      <c r="A459" s="740" t="s">
        <v>617</v>
      </c>
      <c r="B459" s="741"/>
      <c r="C459" s="440">
        <f>[11]B!C2584</f>
        <v>0</v>
      </c>
      <c r="D459" s="441">
        <f>[11]B!E2584</f>
        <v>0</v>
      </c>
      <c r="E459" s="443"/>
      <c r="F459" s="446"/>
      <c r="G459" s="446"/>
      <c r="H459" s="446"/>
      <c r="I459" s="446"/>
      <c r="J459" s="446"/>
      <c r="K459" s="446"/>
      <c r="L459" s="446"/>
      <c r="M459" s="446"/>
      <c r="N459" s="446"/>
      <c r="O459" s="446"/>
    </row>
    <row r="460" spans="1:23" ht="15" customHeight="1" x14ac:dyDescent="0.15">
      <c r="A460" s="742" t="s">
        <v>618</v>
      </c>
      <c r="B460" s="743"/>
      <c r="C460" s="447">
        <f>SUM(C450:C459)</f>
        <v>7683</v>
      </c>
      <c r="D460" s="448">
        <f>SUM(D450:D459)</f>
        <v>7654</v>
      </c>
      <c r="E460" s="449">
        <f>SUM(E450:E459)</f>
        <v>24147790</v>
      </c>
      <c r="F460" s="446"/>
      <c r="G460" s="446"/>
      <c r="H460" s="446"/>
      <c r="I460" s="446"/>
      <c r="J460" s="446"/>
      <c r="K460" s="446"/>
      <c r="L460" s="446"/>
      <c r="M460" s="446"/>
      <c r="N460" s="446"/>
      <c r="O460" s="446"/>
    </row>
    <row r="461" spans="1:23" s="451" customFormat="1" ht="24.95" customHeight="1" x14ac:dyDescent="0.15">
      <c r="A461" s="434" t="s">
        <v>619</v>
      </c>
      <c r="B461" s="450"/>
      <c r="F461" s="5"/>
      <c r="N461" s="452"/>
      <c r="O461" s="452"/>
      <c r="P461" s="452"/>
      <c r="Q461" s="452"/>
      <c r="R461" s="452"/>
      <c r="S461" s="452"/>
      <c r="T461" s="453"/>
      <c r="U461" s="452"/>
      <c r="V461" s="452"/>
      <c r="W461" s="452"/>
    </row>
    <row r="462" spans="1:23" ht="24.75" customHeight="1" x14ac:dyDescent="0.15">
      <c r="A462" s="727" t="s">
        <v>620</v>
      </c>
      <c r="B462" s="728"/>
      <c r="C462" s="575" t="s">
        <v>0</v>
      </c>
      <c r="N462" s="453"/>
      <c r="O462" s="453"/>
      <c r="P462" s="453"/>
      <c r="Q462" s="453"/>
      <c r="R462" s="453"/>
      <c r="S462" s="453"/>
      <c r="T462" s="453"/>
      <c r="U462" s="453"/>
      <c r="V462" s="453"/>
      <c r="W462" s="453"/>
    </row>
    <row r="463" spans="1:23" ht="14.1" customHeight="1" x14ac:dyDescent="0.15">
      <c r="A463" s="729" t="s">
        <v>621</v>
      </c>
      <c r="B463" s="730"/>
      <c r="C463" s="454">
        <v>8817</v>
      </c>
      <c r="D463" s="344"/>
      <c r="E463" s="236"/>
      <c r="H463" s="450"/>
      <c r="I463" s="450"/>
      <c r="J463" s="450"/>
      <c r="K463" s="450"/>
      <c r="L463" s="450"/>
      <c r="M463" s="450"/>
      <c r="N463" s="455"/>
      <c r="O463" s="455"/>
      <c r="P463" s="452"/>
      <c r="Q463" s="453"/>
      <c r="R463" s="453"/>
      <c r="S463" s="453"/>
      <c r="T463" s="453"/>
      <c r="U463" s="453"/>
      <c r="V463" s="453"/>
      <c r="W463" s="453"/>
    </row>
    <row r="464" spans="1:23" ht="24.95" customHeight="1" x14ac:dyDescent="0.15">
      <c r="A464" s="456" t="s">
        <v>622</v>
      </c>
      <c r="B464" s="457"/>
      <c r="C464" s="458"/>
      <c r="D464" s="395"/>
      <c r="E464" s="395"/>
      <c r="F464" s="395"/>
      <c r="G464" s="436"/>
      <c r="H464" s="436"/>
      <c r="I464" s="436"/>
      <c r="J464" s="436"/>
      <c r="K464" s="436"/>
      <c r="L464" s="436"/>
      <c r="M464" s="436"/>
      <c r="N464" s="446"/>
      <c r="O464" s="446"/>
      <c r="P464" s="453"/>
      <c r="Q464" s="453"/>
      <c r="R464" s="453"/>
      <c r="S464" s="453"/>
      <c r="T464" s="453"/>
      <c r="U464" s="453"/>
      <c r="V464" s="453"/>
      <c r="W464" s="453"/>
    </row>
    <row r="465" spans="1:28" ht="21.75" customHeight="1" x14ac:dyDescent="0.15">
      <c r="A465" s="459"/>
      <c r="B465" s="460"/>
      <c r="C465" s="461" t="s">
        <v>0</v>
      </c>
      <c r="D465" s="395"/>
      <c r="E465" s="395"/>
      <c r="F465" s="395"/>
      <c r="G465" s="436"/>
      <c r="H465" s="436"/>
      <c r="I465" s="436"/>
      <c r="J465" s="436"/>
      <c r="K465" s="436"/>
      <c r="L465" s="436"/>
      <c r="M465" s="436"/>
      <c r="N465" s="436"/>
      <c r="O465" s="462"/>
    </row>
    <row r="466" spans="1:28" ht="15" customHeight="1" x14ac:dyDescent="0.15">
      <c r="A466" s="731" t="s">
        <v>623</v>
      </c>
      <c r="B466" s="419" t="s">
        <v>624</v>
      </c>
      <c r="C466" s="464"/>
      <c r="D466" s="465"/>
      <c r="E466" s="395"/>
      <c r="F466" s="395"/>
      <c r="G466" s="436"/>
      <c r="H466" s="436"/>
      <c r="I466" s="436"/>
      <c r="J466" s="436"/>
      <c r="K466" s="436"/>
      <c r="L466" s="436"/>
      <c r="M466" s="436"/>
      <c r="N466" s="436"/>
      <c r="O466" s="462"/>
    </row>
    <row r="467" spans="1:28" ht="15" customHeight="1" x14ac:dyDescent="0.15">
      <c r="A467" s="731"/>
      <c r="B467" s="425" t="s">
        <v>625</v>
      </c>
      <c r="C467" s="466">
        <v>2960</v>
      </c>
      <c r="D467" s="465"/>
      <c r="E467" s="395"/>
      <c r="F467" s="395"/>
      <c r="G467" s="436"/>
      <c r="H467" s="436"/>
      <c r="I467" s="436"/>
      <c r="J467" s="436"/>
      <c r="K467" s="436"/>
      <c r="L467" s="436"/>
      <c r="M467" s="436"/>
      <c r="N467" s="436"/>
      <c r="O467" s="462"/>
    </row>
    <row r="468" spans="1:28" ht="15" customHeight="1" x14ac:dyDescent="0.15">
      <c r="A468" s="732" t="s">
        <v>626</v>
      </c>
      <c r="B468" s="733"/>
      <c r="C468" s="467">
        <v>20999</v>
      </c>
      <c r="D468" s="465"/>
      <c r="E468" s="395"/>
      <c r="F468" s="395"/>
      <c r="G468" s="436"/>
      <c r="H468" s="436"/>
      <c r="I468" s="436"/>
      <c r="J468" s="436"/>
      <c r="K468" s="436"/>
      <c r="L468" s="436"/>
      <c r="M468" s="436"/>
      <c r="N468" s="436"/>
      <c r="O468" s="462"/>
    </row>
    <row r="469" spans="1:28" s="291" customFormat="1" ht="24.95" customHeight="1" x14ac:dyDescent="0.15">
      <c r="A469" s="323" t="s">
        <v>627</v>
      </c>
      <c r="B469" s="468"/>
      <c r="C469" s="469"/>
      <c r="D469" s="469"/>
    </row>
    <row r="470" spans="1:28" ht="12.75" customHeight="1" x14ac:dyDescent="0.15">
      <c r="A470" s="734" t="s">
        <v>628</v>
      </c>
      <c r="B470" s="735"/>
      <c r="C470" s="738" t="s">
        <v>104</v>
      </c>
      <c r="D470" s="714" t="s">
        <v>629</v>
      </c>
      <c r="E470" s="715"/>
      <c r="F470" s="715"/>
      <c r="G470" s="715"/>
      <c r="H470" s="715"/>
      <c r="I470" s="716"/>
      <c r="J470" s="717" t="s">
        <v>504</v>
      </c>
    </row>
    <row r="471" spans="1:28" ht="22.5" customHeight="1" x14ac:dyDescent="0.15">
      <c r="A471" s="736"/>
      <c r="B471" s="737"/>
      <c r="C471" s="739"/>
      <c r="D471" s="470" t="s">
        <v>630</v>
      </c>
      <c r="E471" s="471" t="s">
        <v>631</v>
      </c>
      <c r="F471" s="472" t="s">
        <v>632</v>
      </c>
      <c r="G471" s="472" t="s">
        <v>633</v>
      </c>
      <c r="H471" s="472" t="s">
        <v>634</v>
      </c>
      <c r="I471" s="473" t="s">
        <v>635</v>
      </c>
      <c r="J471" s="718"/>
    </row>
    <row r="472" spans="1:28" ht="15" customHeight="1" x14ac:dyDescent="0.15">
      <c r="A472" s="719" t="s">
        <v>636</v>
      </c>
      <c r="B472" s="720"/>
      <c r="C472" s="474">
        <f>SUM(D472:I472)</f>
        <v>0</v>
      </c>
      <c r="D472" s="475"/>
      <c r="E472" s="476"/>
      <c r="F472" s="476"/>
      <c r="G472" s="476"/>
      <c r="H472" s="476"/>
      <c r="I472" s="477"/>
      <c r="J472" s="478"/>
      <c r="K472" s="308" t="str">
        <f>AA472</f>
        <v/>
      </c>
      <c r="L472" s="436"/>
      <c r="M472" s="436"/>
      <c r="N472" s="436"/>
      <c r="O472" s="436"/>
      <c r="P472" s="437"/>
      <c r="Q472" s="437"/>
      <c r="R472" s="437"/>
      <c r="AA472" s="377" t="str">
        <f>IF(J472&gt;C472,"Error: Las actividades totales son menores que las realizadas en beneficiarios","")</f>
        <v/>
      </c>
      <c r="AB472" s="377">
        <f>IF(J472&gt;C472,1,0)</f>
        <v>0</v>
      </c>
    </row>
    <row r="473" spans="1:28" ht="15" customHeight="1" x14ac:dyDescent="0.15">
      <c r="A473" s="721" t="s">
        <v>637</v>
      </c>
      <c r="B473" s="722"/>
      <c r="C473" s="441">
        <f>SUM(D473:I473)</f>
        <v>0</v>
      </c>
      <c r="D473" s="479"/>
      <c r="E473" s="480"/>
      <c r="F473" s="480"/>
      <c r="G473" s="480"/>
      <c r="H473" s="480"/>
      <c r="I473" s="481"/>
      <c r="J473" s="482"/>
      <c r="K473" s="308" t="str">
        <f>AA473</f>
        <v/>
      </c>
      <c r="AA473" s="377" t="str">
        <f>IF(J473&gt;C473,"Error: Las actividades totales son menores que las realizadas en beneficiarios","")</f>
        <v/>
      </c>
      <c r="AB473" s="377">
        <f>IF(J473&gt;C473,1,0)</f>
        <v>0</v>
      </c>
    </row>
    <row r="474" spans="1:28" ht="15" customHeight="1" x14ac:dyDescent="0.15">
      <c r="A474" s="723" t="s">
        <v>638</v>
      </c>
      <c r="B474" s="724"/>
      <c r="C474" s="483">
        <f>SUM(D474:E474)</f>
        <v>0</v>
      </c>
      <c r="D474" s="484"/>
      <c r="E474" s="485"/>
      <c r="F474" s="486"/>
      <c r="G474" s="486"/>
      <c r="H474" s="486"/>
      <c r="I474" s="487"/>
      <c r="J474" s="488"/>
      <c r="K474" s="308" t="str">
        <f>AA474</f>
        <v/>
      </c>
      <c r="AA474" s="377" t="str">
        <f>IF(J474&gt;C474,"Error: Las actividades totales son menores que las realizadas en beneficiarios","")</f>
        <v/>
      </c>
      <c r="AB474" s="377">
        <f>IF(J474&gt;C474,1,0)</f>
        <v>0</v>
      </c>
    </row>
    <row r="475" spans="1:28" ht="24.95" customHeight="1" x14ac:dyDescent="0.15">
      <c r="A475" s="323" t="s">
        <v>639</v>
      </c>
      <c r="B475" s="489"/>
      <c r="C475" s="490"/>
      <c r="D475" s="490"/>
      <c r="E475" s="490"/>
      <c r="F475" s="490"/>
      <c r="G475" s="490"/>
      <c r="H475" s="490"/>
      <c r="I475" s="490"/>
      <c r="J475" s="490"/>
      <c r="K475" s="490"/>
    </row>
    <row r="476" spans="1:28" ht="39.950000000000003" customHeight="1" x14ac:dyDescent="0.15">
      <c r="A476" s="725" t="s">
        <v>640</v>
      </c>
      <c r="B476" s="726"/>
      <c r="C476" s="491" t="s">
        <v>0</v>
      </c>
      <c r="D476" s="576" t="s">
        <v>641</v>
      </c>
      <c r="E476" s="492" t="s">
        <v>642</v>
      </c>
      <c r="F476" s="368"/>
      <c r="G476" s="368"/>
      <c r="H476" s="368"/>
      <c r="L476" s="5" t="s">
        <v>643</v>
      </c>
    </row>
    <row r="477" spans="1:28" ht="15" customHeight="1" x14ac:dyDescent="0.15">
      <c r="A477" s="701" t="s">
        <v>644</v>
      </c>
      <c r="B477" s="493" t="s">
        <v>645</v>
      </c>
      <c r="C477" s="494">
        <v>191</v>
      </c>
      <c r="D477" s="495">
        <v>186</v>
      </c>
      <c r="E477" s="495"/>
      <c r="F477" s="236" t="str">
        <f>AA477</f>
        <v/>
      </c>
      <c r="G477" s="368"/>
      <c r="H477" s="368"/>
      <c r="AA477" s="377" t="str">
        <f>IF(D477&gt;C477,"Error: Las actividades totales son menores que las realizadas en beneficiarios","")</f>
        <v/>
      </c>
      <c r="AB477" s="377">
        <f>IF(D477&gt;C477,1,0)</f>
        <v>0</v>
      </c>
    </row>
    <row r="478" spans="1:28" ht="15" customHeight="1" x14ac:dyDescent="0.15">
      <c r="A478" s="702"/>
      <c r="B478" s="496" t="s">
        <v>646</v>
      </c>
      <c r="C478" s="497"/>
      <c r="D478" s="498"/>
      <c r="E478" s="498"/>
      <c r="F478" s="236" t="str">
        <f>AA478</f>
        <v/>
      </c>
      <c r="G478" s="368"/>
      <c r="H478" s="368"/>
      <c r="AA478" s="377" t="str">
        <f>IF(D478&gt;C478,"Error: Las actividades totales son menores que las realizadas en beneficiarios","")</f>
        <v/>
      </c>
      <c r="AB478" s="377">
        <f>IF(D478&gt;C478,1,0)</f>
        <v>0</v>
      </c>
    </row>
    <row r="479" spans="1:28" ht="15" customHeight="1" x14ac:dyDescent="0.15">
      <c r="A479" s="703"/>
      <c r="B479" s="499" t="s">
        <v>647</v>
      </c>
      <c r="C479" s="500"/>
      <c r="D479" s="501"/>
      <c r="E479" s="501"/>
      <c r="F479" s="236" t="str">
        <f>AA479</f>
        <v/>
      </c>
      <c r="G479" s="368"/>
      <c r="H479" s="368"/>
      <c r="AA479" s="377" t="str">
        <f>IF(D479&gt;C479,"Error: Las actividades totales son menores que las realizadas en beneficiarios","")</f>
        <v/>
      </c>
      <c r="AB479" s="377">
        <f>IF(D479&gt;C479,1,0)</f>
        <v>0</v>
      </c>
    </row>
    <row r="480" spans="1:28" ht="24.95" customHeight="1" x14ac:dyDescent="0.15">
      <c r="A480" s="502" t="s">
        <v>648</v>
      </c>
      <c r="B480" s="503"/>
      <c r="C480" s="504"/>
      <c r="D480" s="505"/>
      <c r="E480" s="505"/>
    </row>
    <row r="481" spans="1:13" ht="18.75" customHeight="1" x14ac:dyDescent="0.15">
      <c r="A481" s="704" t="s">
        <v>649</v>
      </c>
      <c r="B481" s="705"/>
      <c r="C481" s="506" t="s">
        <v>104</v>
      </c>
    </row>
    <row r="482" spans="1:13" ht="15" customHeight="1" x14ac:dyDescent="0.15">
      <c r="A482" s="706" t="s">
        <v>650</v>
      </c>
      <c r="B482" s="707"/>
      <c r="C482" s="507">
        <f>[11]B!C2937</f>
        <v>0</v>
      </c>
    </row>
    <row r="483" spans="1:13" ht="15" customHeight="1" x14ac:dyDescent="0.15">
      <c r="A483" s="708" t="s">
        <v>651</v>
      </c>
      <c r="B483" s="709"/>
      <c r="C483" s="508">
        <f>[11]B!C2938</f>
        <v>0</v>
      </c>
    </row>
    <row r="485" spans="1:13" ht="23.25" customHeight="1" x14ac:dyDescent="0.2">
      <c r="A485" s="509" t="s">
        <v>652</v>
      </c>
      <c r="B485" s="510"/>
      <c r="C485" s="511"/>
      <c r="D485" s="511"/>
    </row>
    <row r="486" spans="1:13" ht="23.25" customHeight="1" x14ac:dyDescent="0.15">
      <c r="A486" s="710" t="s">
        <v>653</v>
      </c>
      <c r="B486" s="711"/>
      <c r="C486" s="512" t="s">
        <v>654</v>
      </c>
      <c r="D486" s="512" t="s">
        <v>655</v>
      </c>
    </row>
    <row r="487" spans="1:13" ht="12.75" customHeight="1" x14ac:dyDescent="0.15">
      <c r="A487" s="712" t="s">
        <v>656</v>
      </c>
      <c r="B487" s="713"/>
      <c r="C487" s="464">
        <v>1</v>
      </c>
      <c r="D487" s="464">
        <v>4</v>
      </c>
    </row>
    <row r="488" spans="1:13" ht="12.75" customHeight="1" x14ac:dyDescent="0.15">
      <c r="A488" s="697" t="s">
        <v>657</v>
      </c>
      <c r="B488" s="698"/>
      <c r="C488" s="513"/>
      <c r="D488" s="513"/>
    </row>
    <row r="489" spans="1:13" ht="12.75" customHeight="1" x14ac:dyDescent="0.15">
      <c r="A489" s="697" t="s">
        <v>658</v>
      </c>
      <c r="B489" s="698"/>
      <c r="C489" s="513"/>
      <c r="D489" s="513">
        <v>10</v>
      </c>
    </row>
    <row r="490" spans="1:13" ht="12.75" customHeight="1" x14ac:dyDescent="0.15">
      <c r="A490" s="697" t="s">
        <v>659</v>
      </c>
      <c r="B490" s="698"/>
      <c r="C490" s="513"/>
      <c r="D490" s="513"/>
    </row>
    <row r="491" spans="1:13" ht="12.75" customHeight="1" x14ac:dyDescent="0.15">
      <c r="A491" s="697" t="s">
        <v>660</v>
      </c>
      <c r="B491" s="698"/>
      <c r="C491" s="513"/>
      <c r="D491" s="513">
        <v>7</v>
      </c>
    </row>
    <row r="492" spans="1:13" ht="12.75" customHeight="1" x14ac:dyDescent="0.15">
      <c r="A492" s="697" t="s">
        <v>661</v>
      </c>
      <c r="B492" s="698"/>
      <c r="C492" s="514">
        <v>2</v>
      </c>
      <c r="D492" s="513">
        <v>7</v>
      </c>
    </row>
    <row r="493" spans="1:13" ht="12.75" customHeight="1" x14ac:dyDescent="0.15">
      <c r="A493" s="699" t="s">
        <v>662</v>
      </c>
      <c r="B493" s="700"/>
      <c r="C493" s="466">
        <v>10</v>
      </c>
      <c r="D493" s="466">
        <v>182</v>
      </c>
    </row>
    <row r="495" spans="1:13" ht="12.75" x14ac:dyDescent="0.2">
      <c r="A495" s="509" t="s">
        <v>663</v>
      </c>
      <c r="B495" s="515"/>
    </row>
    <row r="496" spans="1:13" ht="50.25" customHeight="1" x14ac:dyDescent="0.15">
      <c r="A496" s="688" t="s">
        <v>572</v>
      </c>
      <c r="B496" s="689"/>
      <c r="C496" s="692" t="s">
        <v>0</v>
      </c>
      <c r="D496" s="692" t="s">
        <v>573</v>
      </c>
      <c r="E496" s="694" t="s">
        <v>664</v>
      </c>
      <c r="F496" s="695"/>
      <c r="G496" s="694" t="s">
        <v>665</v>
      </c>
      <c r="H496" s="696"/>
      <c r="I496" s="695"/>
      <c r="J496" s="352" t="s">
        <v>576</v>
      </c>
      <c r="K496" s="352" t="s">
        <v>577</v>
      </c>
      <c r="L496" s="352" t="s">
        <v>578</v>
      </c>
      <c r="M496" s="369" t="s">
        <v>578</v>
      </c>
    </row>
    <row r="497" spans="1:13" ht="54.75" customHeight="1" x14ac:dyDescent="0.15">
      <c r="A497" s="690"/>
      <c r="B497" s="691"/>
      <c r="C497" s="693"/>
      <c r="D497" s="693"/>
      <c r="E497" s="516" t="s">
        <v>666</v>
      </c>
      <c r="F497" s="516" t="s">
        <v>667</v>
      </c>
      <c r="G497" s="517" t="s">
        <v>668</v>
      </c>
      <c r="H497" s="517" t="s">
        <v>669</v>
      </c>
      <c r="I497" s="518" t="s">
        <v>670</v>
      </c>
      <c r="J497" s="516" t="s">
        <v>666</v>
      </c>
      <c r="K497" s="516" t="s">
        <v>667</v>
      </c>
      <c r="L497" s="516" t="s">
        <v>666</v>
      </c>
      <c r="M497" s="516" t="s">
        <v>667</v>
      </c>
    </row>
    <row r="498" spans="1:13" ht="15" customHeight="1" x14ac:dyDescent="0.15">
      <c r="A498" s="686" t="s">
        <v>195</v>
      </c>
      <c r="B498" s="687" t="s">
        <v>195</v>
      </c>
      <c r="C498" s="519">
        <f>SUM(E498:F498)</f>
        <v>0</v>
      </c>
      <c r="D498" s="520"/>
      <c r="E498" s="520"/>
      <c r="F498" s="520"/>
      <c r="G498" s="520"/>
      <c r="H498" s="520"/>
      <c r="I498" s="520"/>
      <c r="J498" s="520"/>
      <c r="K498" s="520"/>
      <c r="L498" s="520"/>
      <c r="M498" s="520"/>
    </row>
    <row r="499" spans="1:13" ht="15" customHeight="1" x14ac:dyDescent="0.15">
      <c r="A499" s="686" t="s">
        <v>197</v>
      </c>
      <c r="B499" s="687" t="s">
        <v>197</v>
      </c>
      <c r="C499" s="519">
        <f>SUM(E499:F499)</f>
        <v>0</v>
      </c>
      <c r="D499" s="520"/>
      <c r="E499" s="520"/>
      <c r="F499" s="520"/>
      <c r="G499" s="520"/>
      <c r="H499" s="520"/>
      <c r="I499" s="520"/>
      <c r="J499" s="520"/>
      <c r="K499" s="520"/>
      <c r="L499" s="520"/>
      <c r="M499" s="520"/>
    </row>
    <row r="500" spans="1:13" ht="15" customHeight="1" x14ac:dyDescent="0.15">
      <c r="A500" s="686" t="s">
        <v>201</v>
      </c>
      <c r="B500" s="687"/>
      <c r="C500" s="519">
        <f>SUM(E500:F500)</f>
        <v>0</v>
      </c>
      <c r="D500" s="520"/>
      <c r="E500" s="520"/>
      <c r="F500" s="520"/>
      <c r="G500" s="520"/>
      <c r="H500" s="520"/>
      <c r="I500" s="520"/>
      <c r="J500" s="520"/>
      <c r="K500" s="520"/>
      <c r="L500" s="520"/>
      <c r="M500" s="520"/>
    </row>
    <row r="501" spans="1:13" ht="15" customHeight="1" x14ac:dyDescent="0.15">
      <c r="A501" s="686" t="s">
        <v>207</v>
      </c>
      <c r="B501" s="687"/>
      <c r="C501" s="519">
        <f>SUM(E501:F501)</f>
        <v>0</v>
      </c>
      <c r="D501" s="520"/>
      <c r="E501" s="520"/>
      <c r="F501" s="520"/>
      <c r="G501" s="520"/>
      <c r="H501" s="520"/>
      <c r="I501" s="520"/>
      <c r="J501" s="520"/>
      <c r="K501" s="520"/>
      <c r="L501" s="520"/>
      <c r="M501" s="520"/>
    </row>
    <row r="502" spans="1:13" ht="15" customHeight="1" x14ac:dyDescent="0.15">
      <c r="A502" s="686" t="s">
        <v>227</v>
      </c>
      <c r="B502" s="687"/>
      <c r="C502" s="519">
        <f>SUM(E502:F502)</f>
        <v>0</v>
      </c>
      <c r="D502" s="520"/>
      <c r="E502" s="520"/>
      <c r="F502" s="520"/>
      <c r="G502" s="520"/>
      <c r="H502" s="520"/>
      <c r="I502" s="520"/>
      <c r="J502" s="520"/>
      <c r="K502" s="520"/>
      <c r="L502" s="520"/>
      <c r="M502" s="520"/>
    </row>
    <row r="503" spans="1:13" ht="15" customHeight="1" x14ac:dyDescent="0.15">
      <c r="A503" s="574"/>
      <c r="B503" s="573" t="s">
        <v>671</v>
      </c>
      <c r="C503" s="519">
        <f t="shared" ref="C503:I503" si="19">SUM(C498:C502)</f>
        <v>0</v>
      </c>
      <c r="D503" s="519">
        <f t="shared" si="19"/>
        <v>0</v>
      </c>
      <c r="E503" s="519">
        <f t="shared" si="19"/>
        <v>0</v>
      </c>
      <c r="F503" s="519">
        <f t="shared" si="19"/>
        <v>0</v>
      </c>
      <c r="G503" s="519">
        <f t="shared" si="19"/>
        <v>0</v>
      </c>
      <c r="H503" s="519">
        <f t="shared" si="19"/>
        <v>0</v>
      </c>
      <c r="I503" s="519">
        <f t="shared" si="19"/>
        <v>0</v>
      </c>
      <c r="J503" s="519">
        <f>SUM(J498:J502)</f>
        <v>0</v>
      </c>
      <c r="K503" s="519">
        <f t="shared" ref="K503" si="20">SUM(K498:K502)</f>
        <v>0</v>
      </c>
      <c r="L503" s="519">
        <f>SUM(L498:L502)</f>
        <v>0</v>
      </c>
      <c r="M503" s="519">
        <f t="shared" ref="M503" si="21">SUM(M498:M502)</f>
        <v>0</v>
      </c>
    </row>
    <row r="504" spans="1:13" ht="24" customHeight="1" x14ac:dyDescent="0.15">
      <c r="A504" s="676" t="s">
        <v>672</v>
      </c>
      <c r="B504" s="677"/>
      <c r="C504" s="519">
        <f>SUM(E504:F504)</f>
        <v>0</v>
      </c>
      <c r="D504" s="520"/>
      <c r="E504" s="520"/>
      <c r="F504" s="520"/>
      <c r="G504" s="520"/>
      <c r="H504" s="520"/>
      <c r="I504" s="520"/>
      <c r="J504" s="520"/>
      <c r="K504" s="520"/>
      <c r="L504" s="520"/>
      <c r="M504" s="520"/>
    </row>
    <row r="505" spans="1:13" ht="15" customHeight="1" x14ac:dyDescent="0.15">
      <c r="A505" s="676" t="s">
        <v>673</v>
      </c>
      <c r="B505" s="677"/>
      <c r="C505" s="519">
        <f>SUM(E505:F505)</f>
        <v>0</v>
      </c>
      <c r="D505" s="520"/>
      <c r="E505" s="520"/>
      <c r="F505" s="520"/>
      <c r="G505" s="520"/>
      <c r="H505" s="520"/>
      <c r="I505" s="520"/>
      <c r="J505" s="520"/>
      <c r="K505" s="520"/>
      <c r="L505" s="520"/>
      <c r="M505" s="520"/>
    </row>
    <row r="506" spans="1:13" ht="15" customHeight="1" x14ac:dyDescent="0.15">
      <c r="A506" s="676" t="s">
        <v>674</v>
      </c>
      <c r="B506" s="677"/>
      <c r="C506" s="519">
        <f>SUM(E506:F506)</f>
        <v>0</v>
      </c>
      <c r="D506" s="520"/>
      <c r="E506" s="520"/>
      <c r="F506" s="520"/>
      <c r="G506" s="520"/>
      <c r="H506" s="520"/>
      <c r="I506" s="520"/>
      <c r="J506" s="520"/>
      <c r="K506" s="520"/>
      <c r="L506" s="520"/>
      <c r="M506" s="520"/>
    </row>
    <row r="507" spans="1:13" ht="15" customHeight="1" x14ac:dyDescent="0.15">
      <c r="A507" s="676" t="s">
        <v>675</v>
      </c>
      <c r="B507" s="677"/>
      <c r="C507" s="519">
        <f>SUM(E507:F507)</f>
        <v>0</v>
      </c>
      <c r="D507" s="520"/>
      <c r="E507" s="520"/>
      <c r="F507" s="520"/>
      <c r="G507" s="520"/>
      <c r="H507" s="520"/>
      <c r="I507" s="520"/>
      <c r="J507" s="520"/>
      <c r="K507" s="520"/>
      <c r="L507" s="520"/>
      <c r="M507" s="520"/>
    </row>
    <row r="508" spans="1:13" ht="15" customHeight="1" x14ac:dyDescent="0.15">
      <c r="A508" s="684" t="s">
        <v>676</v>
      </c>
      <c r="B508" s="685"/>
      <c r="C508" s="519">
        <f t="shared" ref="C508:M508" si="22">SUM(C504:C507)</f>
        <v>0</v>
      </c>
      <c r="D508" s="519">
        <f t="shared" si="22"/>
        <v>0</v>
      </c>
      <c r="E508" s="519">
        <f t="shared" si="22"/>
        <v>0</v>
      </c>
      <c r="F508" s="519">
        <f t="shared" si="22"/>
        <v>0</v>
      </c>
      <c r="G508" s="519">
        <f t="shared" si="22"/>
        <v>0</v>
      </c>
      <c r="H508" s="519">
        <f t="shared" si="22"/>
        <v>0</v>
      </c>
      <c r="I508" s="519">
        <f t="shared" si="22"/>
        <v>0</v>
      </c>
      <c r="J508" s="519">
        <f t="shared" si="22"/>
        <v>0</v>
      </c>
      <c r="K508" s="519">
        <f t="shared" si="22"/>
        <v>0</v>
      </c>
      <c r="L508" s="519">
        <f t="shared" si="22"/>
        <v>0</v>
      </c>
      <c r="M508" s="519">
        <f t="shared" si="22"/>
        <v>0</v>
      </c>
    </row>
    <row r="509" spans="1:13" ht="15" customHeight="1" x14ac:dyDescent="0.15">
      <c r="A509" s="676" t="s">
        <v>677</v>
      </c>
      <c r="B509" s="677"/>
      <c r="C509" s="519">
        <f t="shared" ref="C509" si="23">SUM(E509:F509)</f>
        <v>0</v>
      </c>
      <c r="D509" s="520"/>
      <c r="E509" s="520"/>
      <c r="F509" s="520"/>
      <c r="G509" s="520"/>
      <c r="H509" s="520"/>
      <c r="I509" s="520"/>
      <c r="J509" s="520"/>
      <c r="K509" s="520"/>
      <c r="L509" s="520"/>
      <c r="M509" s="520"/>
    </row>
    <row r="510" spans="1:13" ht="15" customHeight="1" x14ac:dyDescent="0.15">
      <c r="A510" s="676" t="s">
        <v>678</v>
      </c>
      <c r="B510" s="677"/>
      <c r="C510" s="519">
        <f>SUM(E510:F510)</f>
        <v>0</v>
      </c>
      <c r="D510" s="520"/>
      <c r="E510" s="520"/>
      <c r="F510" s="520"/>
      <c r="G510" s="520"/>
      <c r="H510" s="520"/>
      <c r="I510" s="520"/>
      <c r="J510" s="520"/>
      <c r="K510" s="520"/>
      <c r="L510" s="520"/>
      <c r="M510" s="520"/>
    </row>
    <row r="511" spans="1:13" ht="15" customHeight="1" x14ac:dyDescent="0.15">
      <c r="A511" s="676" t="s">
        <v>679</v>
      </c>
      <c r="B511" s="677"/>
      <c r="C511" s="519">
        <f>SUM(E511:F511)</f>
        <v>0</v>
      </c>
      <c r="D511" s="520"/>
      <c r="E511" s="520"/>
      <c r="F511" s="520"/>
      <c r="G511" s="520"/>
      <c r="H511" s="520"/>
      <c r="I511" s="520"/>
      <c r="J511" s="520"/>
      <c r="K511" s="520"/>
      <c r="L511" s="520"/>
      <c r="M511" s="520"/>
    </row>
    <row r="512" spans="1:13" ht="15" customHeight="1" x14ac:dyDescent="0.15">
      <c r="A512" s="574"/>
      <c r="B512" s="524" t="s">
        <v>680</v>
      </c>
      <c r="C512" s="519">
        <f t="shared" ref="C512:M512" si="24">SUM(C509:C511)</f>
        <v>0</v>
      </c>
      <c r="D512" s="519">
        <f t="shared" si="24"/>
        <v>0</v>
      </c>
      <c r="E512" s="519">
        <f t="shared" si="24"/>
        <v>0</v>
      </c>
      <c r="F512" s="519">
        <f t="shared" si="24"/>
        <v>0</v>
      </c>
      <c r="G512" s="519">
        <f t="shared" si="24"/>
        <v>0</v>
      </c>
      <c r="H512" s="519">
        <f t="shared" si="24"/>
        <v>0</v>
      </c>
      <c r="I512" s="519">
        <f t="shared" si="24"/>
        <v>0</v>
      </c>
      <c r="J512" s="519">
        <f t="shared" si="24"/>
        <v>0</v>
      </c>
      <c r="K512" s="519">
        <f t="shared" si="24"/>
        <v>0</v>
      </c>
      <c r="L512" s="519">
        <f t="shared" si="24"/>
        <v>0</v>
      </c>
      <c r="M512" s="519">
        <f t="shared" si="24"/>
        <v>0</v>
      </c>
    </row>
    <row r="513" spans="1:13" ht="15" customHeight="1" x14ac:dyDescent="0.15">
      <c r="A513" s="676" t="s">
        <v>681</v>
      </c>
      <c r="B513" s="677"/>
      <c r="C513" s="519">
        <f>SUM(E513:F513)</f>
        <v>0</v>
      </c>
      <c r="D513" s="520"/>
      <c r="E513" s="520"/>
      <c r="F513" s="520"/>
      <c r="G513" s="520"/>
      <c r="H513" s="520"/>
      <c r="I513" s="520"/>
      <c r="J513" s="520"/>
      <c r="K513" s="520"/>
      <c r="L513" s="520"/>
      <c r="M513" s="520"/>
    </row>
    <row r="514" spans="1:13" ht="15" customHeight="1" x14ac:dyDescent="0.15">
      <c r="A514" s="678" t="s">
        <v>682</v>
      </c>
      <c r="B514" s="679"/>
      <c r="C514" s="519">
        <f>SUM(E514:F514)</f>
        <v>0</v>
      </c>
      <c r="D514" s="520"/>
      <c r="E514" s="520"/>
      <c r="F514" s="520"/>
      <c r="G514" s="520"/>
      <c r="H514" s="520"/>
      <c r="I514" s="520"/>
      <c r="J514" s="520"/>
      <c r="K514" s="520"/>
      <c r="L514" s="520"/>
      <c r="M514" s="520"/>
    </row>
    <row r="515" spans="1:13" ht="15" customHeight="1" x14ac:dyDescent="0.15">
      <c r="A515" s="676" t="s">
        <v>683</v>
      </c>
      <c r="B515" s="677"/>
      <c r="C515" s="519">
        <f>SUM(E515:F515)</f>
        <v>0</v>
      </c>
      <c r="D515" s="520"/>
      <c r="E515" s="520"/>
      <c r="F515" s="520"/>
      <c r="G515" s="520"/>
      <c r="H515" s="520"/>
      <c r="I515" s="520"/>
      <c r="J515" s="520"/>
      <c r="K515" s="520"/>
      <c r="L515" s="520"/>
      <c r="M515" s="520"/>
    </row>
    <row r="516" spans="1:13" ht="15" customHeight="1" x14ac:dyDescent="0.15">
      <c r="A516" s="574"/>
      <c r="B516" s="524" t="s">
        <v>684</v>
      </c>
      <c r="C516" s="519">
        <f>SUM(C513:C515)</f>
        <v>0</v>
      </c>
      <c r="D516" s="519">
        <f t="shared" ref="D516:F516" si="25">SUM(D513:D515)</f>
        <v>0</v>
      </c>
      <c r="E516" s="519">
        <f t="shared" si="25"/>
        <v>0</v>
      </c>
      <c r="F516" s="519">
        <f t="shared" si="25"/>
        <v>0</v>
      </c>
      <c r="G516" s="519">
        <f>SUM(G513:G515)</f>
        <v>0</v>
      </c>
      <c r="H516" s="519">
        <f>SUM(H513:H515)</f>
        <v>0</v>
      </c>
      <c r="I516" s="519">
        <f>SUM(I513:I515)</f>
        <v>0</v>
      </c>
      <c r="J516" s="519">
        <f t="shared" ref="J516:M516" si="26">SUM(J513:J515)</f>
        <v>0</v>
      </c>
      <c r="K516" s="519">
        <f t="shared" si="26"/>
        <v>0</v>
      </c>
      <c r="L516" s="519">
        <f t="shared" si="26"/>
        <v>0</v>
      </c>
      <c r="M516" s="519">
        <f t="shared" si="26"/>
        <v>0</v>
      </c>
    </row>
    <row r="517" spans="1:13" ht="15" customHeight="1" x14ac:dyDescent="0.15">
      <c r="A517" s="682" t="s">
        <v>685</v>
      </c>
      <c r="B517" s="683" t="s">
        <v>46</v>
      </c>
      <c r="C517" s="519">
        <f t="shared" ref="C517:C524" si="27">SUM(E517:F517)</f>
        <v>0</v>
      </c>
      <c r="D517" s="520"/>
      <c r="E517" s="520"/>
      <c r="F517" s="520"/>
      <c r="G517" s="520"/>
      <c r="H517" s="520"/>
      <c r="I517" s="520"/>
      <c r="J517" s="520"/>
      <c r="K517" s="520"/>
      <c r="L517" s="520"/>
      <c r="M517" s="520"/>
    </row>
    <row r="518" spans="1:13" ht="15" customHeight="1" x14ac:dyDescent="0.15">
      <c r="A518" s="682" t="s">
        <v>686</v>
      </c>
      <c r="B518" s="683" t="s">
        <v>686</v>
      </c>
      <c r="C518" s="519">
        <f t="shared" si="27"/>
        <v>0</v>
      </c>
      <c r="D518" s="520"/>
      <c r="E518" s="520"/>
      <c r="F518" s="520"/>
      <c r="G518" s="520"/>
      <c r="H518" s="520"/>
      <c r="I518" s="520"/>
      <c r="J518" s="520"/>
      <c r="K518" s="520"/>
      <c r="L518" s="520"/>
      <c r="M518" s="520"/>
    </row>
    <row r="519" spans="1:13" ht="15" customHeight="1" x14ac:dyDescent="0.15">
      <c r="A519" s="682" t="s">
        <v>687</v>
      </c>
      <c r="B519" s="683" t="s">
        <v>687</v>
      </c>
      <c r="C519" s="519">
        <f t="shared" si="27"/>
        <v>0</v>
      </c>
      <c r="D519" s="520"/>
      <c r="E519" s="520"/>
      <c r="F519" s="520"/>
      <c r="G519" s="520"/>
      <c r="H519" s="520"/>
      <c r="I519" s="520"/>
      <c r="J519" s="520"/>
      <c r="K519" s="520"/>
      <c r="L519" s="520"/>
      <c r="M519" s="520"/>
    </row>
    <row r="520" spans="1:13" ht="15" customHeight="1" x14ac:dyDescent="0.15">
      <c r="A520" s="680" t="s">
        <v>49</v>
      </c>
      <c r="B520" s="681"/>
      <c r="C520" s="519">
        <f t="shared" si="27"/>
        <v>0</v>
      </c>
      <c r="D520" s="520"/>
      <c r="E520" s="520"/>
      <c r="F520" s="520"/>
      <c r="G520" s="520"/>
      <c r="H520" s="520"/>
      <c r="I520" s="520"/>
      <c r="J520" s="520"/>
      <c r="K520" s="520"/>
      <c r="L520" s="520"/>
      <c r="M520" s="520"/>
    </row>
    <row r="521" spans="1:13" ht="15" customHeight="1" x14ac:dyDescent="0.15">
      <c r="A521" s="680" t="s">
        <v>89</v>
      </c>
      <c r="B521" s="681" t="s">
        <v>89</v>
      </c>
      <c r="C521" s="519">
        <f t="shared" si="27"/>
        <v>0</v>
      </c>
      <c r="D521" s="520"/>
      <c r="E521" s="520"/>
      <c r="F521" s="520"/>
      <c r="G521" s="520"/>
      <c r="H521" s="520"/>
      <c r="I521" s="520"/>
      <c r="J521" s="520"/>
      <c r="K521" s="520"/>
      <c r="L521" s="520"/>
      <c r="M521" s="520"/>
    </row>
    <row r="522" spans="1:13" ht="15" customHeight="1" x14ac:dyDescent="0.15">
      <c r="A522" s="676" t="s">
        <v>71</v>
      </c>
      <c r="B522" s="677"/>
      <c r="C522" s="519">
        <f t="shared" si="27"/>
        <v>0</v>
      </c>
      <c r="D522" s="520"/>
      <c r="E522" s="520"/>
      <c r="F522" s="520"/>
      <c r="G522" s="520"/>
      <c r="H522" s="520"/>
      <c r="I522" s="520"/>
      <c r="J522" s="520"/>
      <c r="K522" s="520"/>
      <c r="L522" s="520"/>
      <c r="M522" s="520"/>
    </row>
    <row r="523" spans="1:13" ht="24" customHeight="1" x14ac:dyDescent="0.15">
      <c r="A523" s="680" t="s">
        <v>688</v>
      </c>
      <c r="B523" s="681" t="s">
        <v>688</v>
      </c>
      <c r="C523" s="519">
        <f t="shared" si="27"/>
        <v>0</v>
      </c>
      <c r="D523" s="520"/>
      <c r="E523" s="520"/>
      <c r="F523" s="520"/>
      <c r="G523" s="520"/>
      <c r="H523" s="520"/>
      <c r="I523" s="520"/>
      <c r="J523" s="520"/>
      <c r="K523" s="520"/>
      <c r="L523" s="520"/>
      <c r="M523" s="520"/>
    </row>
    <row r="524" spans="1:13" ht="15" customHeight="1" x14ac:dyDescent="0.15">
      <c r="A524" s="680" t="s">
        <v>67</v>
      </c>
      <c r="B524" s="681" t="s">
        <v>67</v>
      </c>
      <c r="C524" s="519">
        <f t="shared" si="27"/>
        <v>0</v>
      </c>
      <c r="D524" s="520"/>
      <c r="E524" s="520"/>
      <c r="F524" s="520"/>
      <c r="G524" s="520"/>
      <c r="H524" s="520"/>
      <c r="I524" s="520"/>
      <c r="J524" s="520"/>
      <c r="K524" s="520"/>
      <c r="L524" s="520"/>
      <c r="M524" s="520"/>
    </row>
    <row r="525" spans="1:13" ht="15" customHeight="1" x14ac:dyDescent="0.15">
      <c r="A525" s="572"/>
      <c r="B525" s="524" t="s">
        <v>689</v>
      </c>
      <c r="C525" s="519">
        <f>SUM(C517:C524)</f>
        <v>0</v>
      </c>
      <c r="D525" s="519">
        <f>SUM(D517:D524)</f>
        <v>0</v>
      </c>
      <c r="E525" s="519">
        <f t="shared" ref="E525:M525" si="28">SUM(E517:E524)</f>
        <v>0</v>
      </c>
      <c r="F525" s="519">
        <f t="shared" si="28"/>
        <v>0</v>
      </c>
      <c r="G525" s="519">
        <f t="shared" si="28"/>
        <v>0</v>
      </c>
      <c r="H525" s="519">
        <f t="shared" si="28"/>
        <v>0</v>
      </c>
      <c r="I525" s="519">
        <f t="shared" si="28"/>
        <v>0</v>
      </c>
      <c r="J525" s="519">
        <f t="shared" si="28"/>
        <v>0</v>
      </c>
      <c r="K525" s="519">
        <f t="shared" si="28"/>
        <v>0</v>
      </c>
      <c r="L525" s="519">
        <f t="shared" si="28"/>
        <v>0</v>
      </c>
      <c r="M525" s="519">
        <f t="shared" si="28"/>
        <v>0</v>
      </c>
    </row>
    <row r="526" spans="1:13" ht="15" customHeight="1" x14ac:dyDescent="0.15">
      <c r="A526" s="678" t="s">
        <v>690</v>
      </c>
      <c r="B526" s="679"/>
      <c r="C526" s="519">
        <f t="shared" ref="C526:C531" si="29">SUM(E526:F526)</f>
        <v>0</v>
      </c>
      <c r="D526" s="520"/>
      <c r="E526" s="520"/>
      <c r="F526" s="520"/>
      <c r="G526" s="520"/>
      <c r="H526" s="520"/>
      <c r="I526" s="520"/>
      <c r="J526" s="520"/>
      <c r="K526" s="520"/>
      <c r="L526" s="520"/>
      <c r="M526" s="520"/>
    </row>
    <row r="527" spans="1:13" ht="15" customHeight="1" x14ac:dyDescent="0.15">
      <c r="A527" s="678" t="s">
        <v>691</v>
      </c>
      <c r="B527" s="679"/>
      <c r="C527" s="519">
        <f t="shared" si="29"/>
        <v>0</v>
      </c>
      <c r="D527" s="520"/>
      <c r="E527" s="520"/>
      <c r="F527" s="520"/>
      <c r="G527" s="520"/>
      <c r="H527" s="520"/>
      <c r="I527" s="520"/>
      <c r="J527" s="520"/>
      <c r="K527" s="520"/>
      <c r="L527" s="520"/>
      <c r="M527" s="520"/>
    </row>
    <row r="528" spans="1:13" ht="15" customHeight="1" x14ac:dyDescent="0.15">
      <c r="A528" s="678" t="s">
        <v>692</v>
      </c>
      <c r="B528" s="679"/>
      <c r="C528" s="519">
        <f t="shared" si="29"/>
        <v>0</v>
      </c>
      <c r="D528" s="520"/>
      <c r="E528" s="520"/>
      <c r="F528" s="520"/>
      <c r="G528" s="520"/>
      <c r="H528" s="520"/>
      <c r="I528" s="520"/>
      <c r="J528" s="520"/>
      <c r="K528" s="520"/>
      <c r="L528" s="520"/>
      <c r="M528" s="520"/>
    </row>
    <row r="529" spans="1:13" ht="15" customHeight="1" x14ac:dyDescent="0.15">
      <c r="A529" s="676" t="s">
        <v>693</v>
      </c>
      <c r="B529" s="677"/>
      <c r="C529" s="519">
        <f t="shared" si="29"/>
        <v>0</v>
      </c>
      <c r="D529" s="520"/>
      <c r="E529" s="520"/>
      <c r="F529" s="520"/>
      <c r="G529" s="520"/>
      <c r="H529" s="520"/>
      <c r="I529" s="520"/>
      <c r="J529" s="520"/>
      <c r="K529" s="520"/>
      <c r="L529" s="520"/>
      <c r="M529" s="520"/>
    </row>
    <row r="530" spans="1:13" ht="15" customHeight="1" x14ac:dyDescent="0.15">
      <c r="A530" s="676" t="s">
        <v>694</v>
      </c>
      <c r="B530" s="677"/>
      <c r="C530" s="519">
        <f t="shared" si="29"/>
        <v>0</v>
      </c>
      <c r="D530" s="520"/>
      <c r="E530" s="520"/>
      <c r="F530" s="520"/>
      <c r="G530" s="520"/>
      <c r="H530" s="520"/>
      <c r="I530" s="520"/>
      <c r="J530" s="520"/>
      <c r="K530" s="520"/>
      <c r="L530" s="520"/>
      <c r="M530" s="520"/>
    </row>
    <row r="531" spans="1:13" ht="15" customHeight="1" x14ac:dyDescent="0.15">
      <c r="A531" s="676" t="s">
        <v>695</v>
      </c>
      <c r="B531" s="677"/>
      <c r="C531" s="519">
        <f t="shared" si="29"/>
        <v>0</v>
      </c>
      <c r="D531" s="520"/>
      <c r="E531" s="520"/>
      <c r="F531" s="520"/>
      <c r="G531" s="520"/>
      <c r="H531" s="520"/>
      <c r="I531" s="520"/>
      <c r="J531" s="520"/>
      <c r="K531" s="520"/>
      <c r="L531" s="520"/>
      <c r="M531" s="520"/>
    </row>
    <row r="532" spans="1:13" ht="15" customHeight="1" x14ac:dyDescent="0.15">
      <c r="A532" s="572"/>
      <c r="B532" s="524" t="s">
        <v>530</v>
      </c>
      <c r="C532" s="519">
        <f>SUM(C526:C531)</f>
        <v>0</v>
      </c>
      <c r="D532" s="519">
        <f>SUM(D526:D531)</f>
        <v>0</v>
      </c>
      <c r="E532" s="519">
        <f t="shared" ref="E532:M532" si="30">SUM(E526:E531)</f>
        <v>0</v>
      </c>
      <c r="F532" s="519">
        <f t="shared" si="30"/>
        <v>0</v>
      </c>
      <c r="G532" s="519">
        <f t="shared" si="30"/>
        <v>0</v>
      </c>
      <c r="H532" s="519">
        <f t="shared" si="30"/>
        <v>0</v>
      </c>
      <c r="I532" s="519">
        <f t="shared" si="30"/>
        <v>0</v>
      </c>
      <c r="J532" s="519">
        <f t="shared" si="30"/>
        <v>0</v>
      </c>
      <c r="K532" s="519">
        <f t="shared" si="30"/>
        <v>0</v>
      </c>
      <c r="L532" s="519">
        <f t="shared" si="30"/>
        <v>0</v>
      </c>
      <c r="M532" s="519">
        <f t="shared" si="30"/>
        <v>0</v>
      </c>
    </row>
    <row r="533" spans="1:13" ht="15" customHeight="1" x14ac:dyDescent="0.15">
      <c r="A533" s="676" t="s">
        <v>440</v>
      </c>
      <c r="B533" s="677" t="s">
        <v>440</v>
      </c>
      <c r="C533" s="519">
        <f>SUM(E533:F533)</f>
        <v>0</v>
      </c>
      <c r="D533" s="526"/>
      <c r="E533" s="520"/>
      <c r="F533" s="520"/>
      <c r="G533" s="520"/>
      <c r="H533" s="520"/>
      <c r="I533" s="520"/>
      <c r="J533" s="520"/>
      <c r="K533" s="520"/>
      <c r="L533" s="520"/>
      <c r="M533" s="520"/>
    </row>
    <row r="534" spans="1:13" ht="15" customHeight="1" x14ac:dyDescent="0.15">
      <c r="A534" s="676" t="s">
        <v>442</v>
      </c>
      <c r="B534" s="677" t="s">
        <v>442</v>
      </c>
      <c r="C534" s="519">
        <f>SUM(E534:F534)</f>
        <v>0</v>
      </c>
      <c r="D534" s="526"/>
      <c r="E534" s="520"/>
      <c r="F534" s="520"/>
      <c r="G534" s="520"/>
      <c r="H534" s="520"/>
      <c r="I534" s="520"/>
      <c r="J534" s="520"/>
      <c r="K534" s="520"/>
      <c r="L534" s="520"/>
      <c r="M534" s="520"/>
    </row>
    <row r="535" spans="1:13" ht="24" customHeight="1" x14ac:dyDescent="0.15">
      <c r="A535" s="676" t="s">
        <v>696</v>
      </c>
      <c r="B535" s="677"/>
      <c r="C535" s="519">
        <f>SUM(E535:F535)</f>
        <v>0</v>
      </c>
      <c r="D535" s="526"/>
      <c r="E535" s="526"/>
      <c r="F535" s="526"/>
      <c r="G535" s="526"/>
      <c r="H535" s="526"/>
      <c r="I535" s="526"/>
      <c r="J535" s="526"/>
      <c r="K535" s="526"/>
      <c r="L535" s="526"/>
      <c r="M535" s="526"/>
    </row>
    <row r="536" spans="1:13" ht="15" customHeight="1" x14ac:dyDescent="0.15">
      <c r="A536" s="676" t="s">
        <v>185</v>
      </c>
      <c r="B536" s="677"/>
      <c r="C536" s="527"/>
      <c r="D536" s="528"/>
      <c r="E536" s="528"/>
      <c r="F536" s="528"/>
      <c r="G536" s="528"/>
      <c r="H536" s="528"/>
      <c r="I536" s="528"/>
      <c r="J536" s="528"/>
      <c r="K536" s="528"/>
      <c r="L536" s="528"/>
      <c r="M536" s="528"/>
    </row>
    <row r="537" spans="1:13" ht="15" customHeight="1" x14ac:dyDescent="0.15">
      <c r="A537" s="676" t="s">
        <v>186</v>
      </c>
      <c r="B537" s="677"/>
      <c r="C537" s="527"/>
      <c r="D537" s="528"/>
      <c r="E537" s="528"/>
      <c r="F537" s="528"/>
      <c r="G537" s="528"/>
      <c r="H537" s="528"/>
      <c r="I537" s="528"/>
      <c r="J537" s="528"/>
      <c r="K537" s="528"/>
      <c r="L537" s="528"/>
      <c r="M537" s="528"/>
    </row>
    <row r="538" spans="1:13" ht="15" customHeight="1" x14ac:dyDescent="0.15">
      <c r="A538" s="676" t="s">
        <v>697</v>
      </c>
      <c r="B538" s="677"/>
      <c r="C538" s="519">
        <f>SUM(E538:F538)</f>
        <v>0</v>
      </c>
      <c r="D538" s="526"/>
      <c r="E538" s="526"/>
      <c r="F538" s="526"/>
      <c r="G538" s="526"/>
      <c r="H538" s="526"/>
      <c r="I538" s="526"/>
      <c r="J538" s="520"/>
      <c r="K538" s="520"/>
      <c r="L538" s="520"/>
      <c r="M538" s="520"/>
    </row>
    <row r="539" spans="1:13" ht="15" customHeight="1" x14ac:dyDescent="0.15">
      <c r="A539" s="529"/>
      <c r="B539" s="530" t="s">
        <v>698</v>
      </c>
      <c r="C539" s="519">
        <f>SUM(C533:C535)+C538</f>
        <v>0</v>
      </c>
      <c r="D539" s="519">
        <f>SUM(D533:D535)+D538</f>
        <v>0</v>
      </c>
      <c r="E539" s="519">
        <f t="shared" ref="E539:M539" si="31">SUM(E533:E535)+E538</f>
        <v>0</v>
      </c>
      <c r="F539" s="519">
        <f t="shared" si="31"/>
        <v>0</v>
      </c>
      <c r="G539" s="519">
        <f t="shared" si="31"/>
        <v>0</v>
      </c>
      <c r="H539" s="519">
        <f t="shared" si="31"/>
        <v>0</v>
      </c>
      <c r="I539" s="519">
        <f t="shared" si="31"/>
        <v>0</v>
      </c>
      <c r="J539" s="519">
        <f t="shared" si="31"/>
        <v>0</v>
      </c>
      <c r="K539" s="519">
        <f t="shared" si="31"/>
        <v>0</v>
      </c>
      <c r="L539" s="519">
        <f t="shared" si="31"/>
        <v>0</v>
      </c>
      <c r="M539" s="519">
        <f t="shared" si="31"/>
        <v>0</v>
      </c>
    </row>
    <row r="540" spans="1:13" ht="15" customHeight="1" x14ac:dyDescent="0.15">
      <c r="A540" s="531"/>
      <c r="B540" s="530" t="s">
        <v>0</v>
      </c>
      <c r="C540" s="532">
        <f>SUM(C503+C508+C512+C516+C525+C532+C539)</f>
        <v>0</v>
      </c>
      <c r="D540" s="532">
        <f t="shared" ref="D540:M540" si="32">SUM(D503+D508+D512+D516+D525+D532)</f>
        <v>0</v>
      </c>
      <c r="E540" s="532">
        <f t="shared" si="32"/>
        <v>0</v>
      </c>
      <c r="F540" s="532">
        <f t="shared" si="32"/>
        <v>0</v>
      </c>
      <c r="G540" s="532">
        <f t="shared" si="32"/>
        <v>0</v>
      </c>
      <c r="H540" s="532">
        <f t="shared" si="32"/>
        <v>0</v>
      </c>
      <c r="I540" s="532">
        <f t="shared" si="32"/>
        <v>0</v>
      </c>
      <c r="J540" s="532">
        <f>SUM(J503+J508+J512+J516+J525+J532)</f>
        <v>0</v>
      </c>
      <c r="K540" s="532">
        <f>SUM(K503+K508+K512+K516+K525+K532)</f>
        <v>0</v>
      </c>
      <c r="L540" s="532">
        <f t="shared" si="32"/>
        <v>0</v>
      </c>
      <c r="M540" s="532">
        <f t="shared" si="32"/>
        <v>0</v>
      </c>
    </row>
  </sheetData>
  <mergeCells count="217">
    <mergeCell ref="A8:C8"/>
    <mergeCell ref="A71:B71"/>
    <mergeCell ref="A72:B72"/>
    <mergeCell ref="A78:A81"/>
    <mergeCell ref="A86:B86"/>
    <mergeCell ref="A90:A93"/>
    <mergeCell ref="M327:M328"/>
    <mergeCell ref="O327:O328"/>
    <mergeCell ref="P327:P328"/>
    <mergeCell ref="H326:J326"/>
    <mergeCell ref="K326:M326"/>
    <mergeCell ref="N326:N328"/>
    <mergeCell ref="O326:P326"/>
    <mergeCell ref="A280:B280"/>
    <mergeCell ref="A287:B287"/>
    <mergeCell ref="A299:B299"/>
    <mergeCell ref="A97:E97"/>
    <mergeCell ref="A125:B125"/>
    <mergeCell ref="A203:A204"/>
    <mergeCell ref="A219:B219"/>
    <mergeCell ref="A264:B264"/>
    <mergeCell ref="A274:B274"/>
    <mergeCell ref="Q326:Q328"/>
    <mergeCell ref="D327:D328"/>
    <mergeCell ref="E327:F327"/>
    <mergeCell ref="G327:G328"/>
    <mergeCell ref="H327:H328"/>
    <mergeCell ref="I327:I328"/>
    <mergeCell ref="D326:G326"/>
    <mergeCell ref="A329:B329"/>
    <mergeCell ref="A335:A338"/>
    <mergeCell ref="A343:B343"/>
    <mergeCell ref="A347:A350"/>
    <mergeCell ref="A353:B353"/>
    <mergeCell ref="A354:B354"/>
    <mergeCell ref="J327:J328"/>
    <mergeCell ref="K327:K328"/>
    <mergeCell ref="L327:L328"/>
    <mergeCell ref="A326:B328"/>
    <mergeCell ref="C326:C328"/>
    <mergeCell ref="O357:O358"/>
    <mergeCell ref="P357:P358"/>
    <mergeCell ref="A361:B361"/>
    <mergeCell ref="A362:B362"/>
    <mergeCell ref="A364:B364"/>
    <mergeCell ref="A366:B366"/>
    <mergeCell ref="O356:P356"/>
    <mergeCell ref="Q356:Q358"/>
    <mergeCell ref="D357:D358"/>
    <mergeCell ref="E357:F357"/>
    <mergeCell ref="G357:G358"/>
    <mergeCell ref="H357:H358"/>
    <mergeCell ref="I357:I358"/>
    <mergeCell ref="J357:J358"/>
    <mergeCell ref="K357:K358"/>
    <mergeCell ref="L357:L358"/>
    <mergeCell ref="A356:B358"/>
    <mergeCell ref="C356:C358"/>
    <mergeCell ref="D356:G356"/>
    <mergeCell ref="H356:J356"/>
    <mergeCell ref="K356:M356"/>
    <mergeCell ref="N356:N358"/>
    <mergeCell ref="M357:M358"/>
    <mergeCell ref="Q371:Q373"/>
    <mergeCell ref="D372:D373"/>
    <mergeCell ref="E372:F372"/>
    <mergeCell ref="G372:G373"/>
    <mergeCell ref="H372:H373"/>
    <mergeCell ref="I372:I373"/>
    <mergeCell ref="A367:B367"/>
    <mergeCell ref="A368:B368"/>
    <mergeCell ref="A369:B369"/>
    <mergeCell ref="A371:B373"/>
    <mergeCell ref="C371:C373"/>
    <mergeCell ref="D371:G371"/>
    <mergeCell ref="J372:J373"/>
    <mergeCell ref="K372:K373"/>
    <mergeCell ref="L372:L373"/>
    <mergeCell ref="M372:M373"/>
    <mergeCell ref="O372:O373"/>
    <mergeCell ref="P372:P373"/>
    <mergeCell ref="H371:J371"/>
    <mergeCell ref="K371:M371"/>
    <mergeCell ref="N371:N373"/>
    <mergeCell ref="O371:P371"/>
    <mergeCell ref="K384:K386"/>
    <mergeCell ref="L384:N385"/>
    <mergeCell ref="O384:O386"/>
    <mergeCell ref="P384:Q385"/>
    <mergeCell ref="R384:R386"/>
    <mergeCell ref="E385:G385"/>
    <mergeCell ref="H385:J385"/>
    <mergeCell ref="A382:B382"/>
    <mergeCell ref="A383:B383"/>
    <mergeCell ref="A384:B386"/>
    <mergeCell ref="C384:C386"/>
    <mergeCell ref="D384:D386"/>
    <mergeCell ref="E384:J384"/>
    <mergeCell ref="A411:B411"/>
    <mergeCell ref="A412:B412"/>
    <mergeCell ref="A413:A414"/>
    <mergeCell ref="A415:B415"/>
    <mergeCell ref="A416:B417"/>
    <mergeCell ref="C416:C417"/>
    <mergeCell ref="A407:B407"/>
    <mergeCell ref="A408:F408"/>
    <mergeCell ref="A409:B410"/>
    <mergeCell ref="C409:C410"/>
    <mergeCell ref="D409:D410"/>
    <mergeCell ref="E409:E410"/>
    <mergeCell ref="F409:F410"/>
    <mergeCell ref="Q421:Q423"/>
    <mergeCell ref="D422:D423"/>
    <mergeCell ref="E422:F422"/>
    <mergeCell ref="G422:G423"/>
    <mergeCell ref="H422:H423"/>
    <mergeCell ref="I422:I423"/>
    <mergeCell ref="D416:D417"/>
    <mergeCell ref="A418:B418"/>
    <mergeCell ref="A419:B419"/>
    <mergeCell ref="A420:B420"/>
    <mergeCell ref="A421:B423"/>
    <mergeCell ref="C421:C423"/>
    <mergeCell ref="D421:G421"/>
    <mergeCell ref="J422:J423"/>
    <mergeCell ref="K422:K423"/>
    <mergeCell ref="L422:L423"/>
    <mergeCell ref="M422:M423"/>
    <mergeCell ref="O422:O423"/>
    <mergeCell ref="P422:P423"/>
    <mergeCell ref="H421:J421"/>
    <mergeCell ref="K421:M421"/>
    <mergeCell ref="N421:N423"/>
    <mergeCell ref="O421:P421"/>
    <mergeCell ref="A449:B449"/>
    <mergeCell ref="A450:B450"/>
    <mergeCell ref="A451:B451"/>
    <mergeCell ref="A452:B452"/>
    <mergeCell ref="A453:B453"/>
    <mergeCell ref="A454:B454"/>
    <mergeCell ref="A424:A426"/>
    <mergeCell ref="A431:A433"/>
    <mergeCell ref="A434:A436"/>
    <mergeCell ref="A438:A440"/>
    <mergeCell ref="A441:A443"/>
    <mergeCell ref="A445:A447"/>
    <mergeCell ref="A462:B462"/>
    <mergeCell ref="A463:B463"/>
    <mergeCell ref="A466:A467"/>
    <mergeCell ref="A468:B468"/>
    <mergeCell ref="A470:B471"/>
    <mergeCell ref="C470:C471"/>
    <mergeCell ref="A455:B455"/>
    <mergeCell ref="A456:B456"/>
    <mergeCell ref="A457:B457"/>
    <mergeCell ref="A458:B458"/>
    <mergeCell ref="A459:B459"/>
    <mergeCell ref="A460:B460"/>
    <mergeCell ref="A477:A479"/>
    <mergeCell ref="A481:B481"/>
    <mergeCell ref="A482:B482"/>
    <mergeCell ref="A483:B483"/>
    <mergeCell ref="A486:B486"/>
    <mergeCell ref="A487:B487"/>
    <mergeCell ref="D470:I470"/>
    <mergeCell ref="J470:J471"/>
    <mergeCell ref="A472:B472"/>
    <mergeCell ref="A473:B473"/>
    <mergeCell ref="A474:B474"/>
    <mergeCell ref="A476:B476"/>
    <mergeCell ref="A496:B497"/>
    <mergeCell ref="C496:C497"/>
    <mergeCell ref="D496:D497"/>
    <mergeCell ref="E496:F496"/>
    <mergeCell ref="G496:I496"/>
    <mergeCell ref="A498:B498"/>
    <mergeCell ref="A488:B488"/>
    <mergeCell ref="A489:B489"/>
    <mergeCell ref="A490:B490"/>
    <mergeCell ref="A491:B491"/>
    <mergeCell ref="A492:B492"/>
    <mergeCell ref="A493:B493"/>
    <mergeCell ref="A506:B506"/>
    <mergeCell ref="A507:B507"/>
    <mergeCell ref="A508:B508"/>
    <mergeCell ref="A509:B509"/>
    <mergeCell ref="A510:B510"/>
    <mergeCell ref="A511:B511"/>
    <mergeCell ref="A499:B499"/>
    <mergeCell ref="A500:B500"/>
    <mergeCell ref="A501:B501"/>
    <mergeCell ref="A502:B502"/>
    <mergeCell ref="A504:B504"/>
    <mergeCell ref="A505:B505"/>
    <mergeCell ref="A520:B520"/>
    <mergeCell ref="A521:B521"/>
    <mergeCell ref="A522:B522"/>
    <mergeCell ref="A523:B523"/>
    <mergeCell ref="A524:B524"/>
    <mergeCell ref="A526:B526"/>
    <mergeCell ref="A513:B513"/>
    <mergeCell ref="A514:B514"/>
    <mergeCell ref="A515:B515"/>
    <mergeCell ref="A517:B517"/>
    <mergeCell ref="A518:B518"/>
    <mergeCell ref="A519:B519"/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3:B533"/>
  </mergeCells>
  <dataValidations count="1">
    <dataValidation allowBlank="1" showInputMessage="1" showErrorMessage="1" errorTitle="ERROR" error="Por favor ingrese solo Números." sqref="B517:B518 H497:I503 B487:B497 B540 A535:A539 A508 A512 A516:A525 A532 C1:D503 C504:XFD508 N509:XFD1048576 A541:M1048576 B354:B382 B384:B448 B450:B461 A441:A503 J1:XFD503 B463:B485 A1:A438 H1:I495 E1:F495 C509:M539 B1:B352 E497:F503 G1:G503" xr:uid="{00000000-0002-0000-0500-000000000000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540"/>
  <sheetViews>
    <sheetView topLeftCell="A519" workbookViewId="0">
      <selection activeCell="A531" sqref="A531:XFD531"/>
    </sheetView>
  </sheetViews>
  <sheetFormatPr baseColWidth="10" defaultColWidth="11.42578125" defaultRowHeight="10.5" x14ac:dyDescent="0.15"/>
  <cols>
    <col min="1" max="1" width="15.85546875" style="5" customWidth="1"/>
    <col min="2" max="2" width="86.42578125" style="4" customWidth="1"/>
    <col min="3" max="3" width="21.85546875" style="5" customWidth="1"/>
    <col min="4" max="4" width="19" style="5" customWidth="1"/>
    <col min="5" max="5" width="18.5703125" style="5" customWidth="1"/>
    <col min="6" max="6" width="18.42578125" style="5" customWidth="1"/>
    <col min="7" max="7" width="16.85546875" style="5" customWidth="1"/>
    <col min="8" max="13" width="15.7109375" style="5" customWidth="1"/>
    <col min="14" max="18" width="12.7109375" style="5" customWidth="1"/>
    <col min="19" max="25" width="11.42578125" style="5"/>
    <col min="26" max="26" width="5.28515625" style="5" customWidth="1"/>
    <col min="27" max="27" width="13.5703125" style="5" hidden="1" customWidth="1"/>
    <col min="28" max="28" width="11.42578125" style="5" hidden="1" customWidth="1"/>
    <col min="29" max="16384" width="11.42578125" style="5"/>
  </cols>
  <sheetData>
    <row r="1" spans="1:14" s="3" customFormat="1" ht="15" customHeight="1" x14ac:dyDescent="0.15">
      <c r="A1" s="1" t="s">
        <v>1</v>
      </c>
      <c r="B1" s="2"/>
    </row>
    <row r="2" spans="1:14" s="3" customFormat="1" ht="15" customHeight="1" x14ac:dyDescent="0.15">
      <c r="A2" s="1" t="str">
        <f>CONCATENATE("COMUNA: ",[12]NOMBRE!B2," - ","( ",[12]NOMBRE!C2,[12]NOMBRE!D2,[12]NOMBRE!E2,[12]NOMBRE!F2,[12]NOMBRE!G2," )")</f>
        <v>COMUNA: LINARES - ( 07401 )</v>
      </c>
      <c r="B2" s="2"/>
    </row>
    <row r="3" spans="1:14" ht="15" customHeight="1" x14ac:dyDescent="0.15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</row>
    <row r="4" spans="1:14" ht="15" customHeight="1" x14ac:dyDescent="0.15">
      <c r="A4" s="1" t="str">
        <f>CONCATENATE("MES: ",[12]NOMBRE!B6," - ","( ",[12]NOMBRE!C6,[12]NOMBRE!D6," )")</f>
        <v>MES: JUNIO - ( 06 )</v>
      </c>
    </row>
    <row r="5" spans="1:14" s="3" customFormat="1" ht="15" customHeight="1" x14ac:dyDescent="0.15">
      <c r="A5" s="1" t="str">
        <f>CONCATENATE("AÑO: ",[12]NOMBRE!B7)</f>
        <v>AÑO: 2018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ht="14.25" customHeight="1" x14ac:dyDescent="0.2">
      <c r="A6" s="1"/>
      <c r="B6" s="6"/>
      <c r="C6" s="8"/>
      <c r="D6" s="8" t="s">
        <v>2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2" customFormat="1" ht="14.25" customHeight="1" x14ac:dyDescent="0.15">
      <c r="A7" s="9" t="s">
        <v>3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3" customFormat="1" ht="15.95" customHeight="1" x14ac:dyDescent="0.15">
      <c r="A8" s="860" t="s">
        <v>4</v>
      </c>
      <c r="B8" s="860"/>
      <c r="C8" s="860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5.1" customHeight="1" x14ac:dyDescent="0.15">
      <c r="A9" s="13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7"/>
      <c r="G9" s="533">
        <f>E69+E72+E86+E102+H124+E159+E164+E201+E255+E263+E273+E279+E286+E320+E323</f>
        <v>880837137.5</v>
      </c>
      <c r="H9" s="7"/>
      <c r="I9" s="7"/>
      <c r="J9" s="7"/>
      <c r="K9" s="7"/>
      <c r="L9" s="7"/>
      <c r="M9" s="7"/>
      <c r="N9" s="7"/>
    </row>
    <row r="10" spans="1:14" s="3" customFormat="1" ht="20.100000000000001" customHeight="1" x14ac:dyDescent="0.15">
      <c r="A10" s="15"/>
      <c r="B10" s="16" t="s">
        <v>10</v>
      </c>
      <c r="C10" s="17">
        <f>SUM(C11:C23)</f>
        <v>12755</v>
      </c>
      <c r="D10" s="18">
        <f>SUM(D11:D23)</f>
        <v>12517</v>
      </c>
      <c r="E10" s="19">
        <f>SUM(E11:E23)</f>
        <v>125309670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ht="15" customHeight="1" x14ac:dyDescent="0.15">
      <c r="A11" s="20" t="s">
        <v>11</v>
      </c>
      <c r="B11" s="21" t="s">
        <v>12</v>
      </c>
      <c r="C11" s="22">
        <f>[12]B!C5</f>
        <v>0</v>
      </c>
      <c r="D11" s="23">
        <f>[12]B!E5</f>
        <v>0</v>
      </c>
      <c r="E11" s="24">
        <f>[12]B!AL5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ht="15" customHeight="1" x14ac:dyDescent="0.15">
      <c r="A12" s="25" t="s">
        <v>13</v>
      </c>
      <c r="B12" s="26" t="s">
        <v>14</v>
      </c>
      <c r="C12" s="22">
        <f>[12]B!C6</f>
        <v>0</v>
      </c>
      <c r="D12" s="23">
        <f>[12]B!E6</f>
        <v>0</v>
      </c>
      <c r="E12" s="24">
        <f>[12]B!AL6</f>
        <v>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ht="15" customHeight="1" x14ac:dyDescent="0.15">
      <c r="A13" s="25" t="s">
        <v>15</v>
      </c>
      <c r="B13" s="26" t="s">
        <v>16</v>
      </c>
      <c r="C13" s="22">
        <f>[12]B!C7</f>
        <v>4987</v>
      </c>
      <c r="D13" s="23">
        <f>[12]B!E7</f>
        <v>4827</v>
      </c>
      <c r="E13" s="24">
        <f>[12]B!AL7</f>
        <v>61351170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5" customHeight="1" x14ac:dyDescent="0.15">
      <c r="A14" s="25" t="s">
        <v>17</v>
      </c>
      <c r="B14" s="26" t="s">
        <v>18</v>
      </c>
      <c r="C14" s="22">
        <f>[12]B!C8</f>
        <v>0</v>
      </c>
      <c r="D14" s="23">
        <f>[12]B!E8</f>
        <v>0</v>
      </c>
      <c r="E14" s="24">
        <f>[12]B!AL8</f>
        <v>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ht="15" customHeight="1" x14ac:dyDescent="0.15">
      <c r="A15" s="25" t="s">
        <v>19</v>
      </c>
      <c r="B15" s="26" t="s">
        <v>20</v>
      </c>
      <c r="C15" s="22">
        <f>[12]B!C9</f>
        <v>0</v>
      </c>
      <c r="D15" s="23">
        <f>[12]B!E9</f>
        <v>0</v>
      </c>
      <c r="E15" s="24">
        <f>[12]B!AL9</f>
        <v>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ht="15" customHeight="1" x14ac:dyDescent="0.15">
      <c r="A16" s="25" t="s">
        <v>21</v>
      </c>
      <c r="B16" s="26" t="s">
        <v>22</v>
      </c>
      <c r="C16" s="22">
        <f>[12]B!C10</f>
        <v>0</v>
      </c>
      <c r="D16" s="23">
        <f>[12]B!E10</f>
        <v>0</v>
      </c>
      <c r="E16" s="24">
        <f>[12]B!AL10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ht="15" customHeight="1" x14ac:dyDescent="0.15">
      <c r="A17" s="25" t="s">
        <v>23</v>
      </c>
      <c r="B17" s="26" t="s">
        <v>24</v>
      </c>
      <c r="C17" s="22">
        <f>[12]B!C11</f>
        <v>255</v>
      </c>
      <c r="D17" s="23">
        <f>[12]B!E11</f>
        <v>177</v>
      </c>
      <c r="E17" s="24">
        <f>[12]B!AL11</f>
        <v>2819610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ht="24" customHeight="1" x14ac:dyDescent="0.15">
      <c r="A18" s="25" t="s">
        <v>25</v>
      </c>
      <c r="B18" s="26" t="s">
        <v>26</v>
      </c>
      <c r="C18" s="22">
        <f>[12]B!C12</f>
        <v>0</v>
      </c>
      <c r="D18" s="23">
        <f>[12]B!E12</f>
        <v>0</v>
      </c>
      <c r="E18" s="24">
        <f>[12]B!AL12</f>
        <v>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ht="24" customHeight="1" x14ac:dyDescent="0.15">
      <c r="A19" s="25" t="s">
        <v>27</v>
      </c>
      <c r="B19" s="26" t="s">
        <v>28</v>
      </c>
      <c r="C19" s="22">
        <f>[12]B!C13</f>
        <v>0</v>
      </c>
      <c r="D19" s="23">
        <f>[12]B!E13</f>
        <v>0</v>
      </c>
      <c r="E19" s="24">
        <f>[12]B!AL13</f>
        <v>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ht="24" customHeight="1" x14ac:dyDescent="0.15">
      <c r="A20" s="25" t="s">
        <v>29</v>
      </c>
      <c r="B20" s="26" t="s">
        <v>30</v>
      </c>
      <c r="C20" s="22">
        <f>[12]B!C14</f>
        <v>0</v>
      </c>
      <c r="D20" s="23">
        <f>[12]B!E14</f>
        <v>0</v>
      </c>
      <c r="E20" s="24">
        <f>[12]B!AL14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ht="24" customHeight="1" x14ac:dyDescent="0.15">
      <c r="A21" s="25" t="s">
        <v>31</v>
      </c>
      <c r="B21" s="26" t="s">
        <v>32</v>
      </c>
      <c r="C21" s="22">
        <f>[12]B!C15</f>
        <v>2434</v>
      </c>
      <c r="D21" s="23">
        <f>[12]B!E15</f>
        <v>2434</v>
      </c>
      <c r="E21" s="24">
        <f>[12]B!AL15</f>
        <v>15626280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ht="24" customHeight="1" x14ac:dyDescent="0.15">
      <c r="A22" s="25" t="s">
        <v>33</v>
      </c>
      <c r="B22" s="27" t="s">
        <v>34</v>
      </c>
      <c r="C22" s="22">
        <f>[12]B!C16</f>
        <v>1626</v>
      </c>
      <c r="D22" s="23">
        <f>[12]B!E16</f>
        <v>1626</v>
      </c>
      <c r="E22" s="24">
        <f>[12]B!AL16</f>
        <v>12536460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ht="24" customHeight="1" x14ac:dyDescent="0.15">
      <c r="A23" s="25" t="s">
        <v>35</v>
      </c>
      <c r="B23" s="26" t="s">
        <v>36</v>
      </c>
      <c r="C23" s="22">
        <f>[12]B!C17</f>
        <v>3453</v>
      </c>
      <c r="D23" s="23">
        <f>[12]B!E17</f>
        <v>3453</v>
      </c>
      <c r="E23" s="24">
        <f>[12]B!AL17</f>
        <v>32976150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ht="15" customHeight="1" x14ac:dyDescent="0.15">
      <c r="A24" s="25" t="s">
        <v>37</v>
      </c>
      <c r="B24" s="26" t="s">
        <v>38</v>
      </c>
      <c r="C24" s="22">
        <f>[12]B!C988</f>
        <v>4</v>
      </c>
      <c r="D24" s="23">
        <f>[12]B!E988</f>
        <v>4</v>
      </c>
      <c r="E24" s="24">
        <f>[12]B!AL988</f>
        <v>129200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ht="21.75" customHeight="1" x14ac:dyDescent="0.15">
      <c r="A25" s="28"/>
      <c r="B25" s="29" t="s">
        <v>39</v>
      </c>
      <c r="C25" s="30">
        <f>SUM(C26:C31)</f>
        <v>0</v>
      </c>
      <c r="D25" s="31"/>
      <c r="E25" s="32"/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ht="15" customHeight="1" x14ac:dyDescent="0.15">
      <c r="A26" s="25" t="s">
        <v>40</v>
      </c>
      <c r="B26" s="26" t="s">
        <v>41</v>
      </c>
      <c r="C26" s="33">
        <f>[12]B!C19</f>
        <v>0</v>
      </c>
      <c r="D26" s="34"/>
      <c r="E26" s="35"/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ht="15" customHeight="1" x14ac:dyDescent="0.15">
      <c r="A27" s="36"/>
      <c r="B27" s="26" t="s">
        <v>42</v>
      </c>
      <c r="C27" s="33">
        <f>[12]B!C20</f>
        <v>0</v>
      </c>
      <c r="D27" s="34"/>
      <c r="E27" s="35"/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ht="15" customHeight="1" x14ac:dyDescent="0.15">
      <c r="A28" s="25"/>
      <c r="B28" s="26" t="s">
        <v>43</v>
      </c>
      <c r="C28" s="33">
        <f>[12]B!C21</f>
        <v>0</v>
      </c>
      <c r="D28" s="34"/>
      <c r="E28" s="35"/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ht="15" customHeight="1" x14ac:dyDescent="0.15">
      <c r="A29" s="37"/>
      <c r="B29" s="26" t="s">
        <v>44</v>
      </c>
      <c r="C29" s="33">
        <f>[12]B!C22</f>
        <v>0</v>
      </c>
      <c r="D29" s="34"/>
      <c r="E29" s="35"/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ht="15" customHeight="1" x14ac:dyDescent="0.15">
      <c r="A30" s="37"/>
      <c r="B30" s="26" t="s">
        <v>45</v>
      </c>
      <c r="C30" s="33">
        <f>[12]B!C23</f>
        <v>0</v>
      </c>
      <c r="D30" s="34"/>
      <c r="E30" s="35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ht="15" customHeight="1" x14ac:dyDescent="0.15">
      <c r="A31" s="38">
        <v>101308</v>
      </c>
      <c r="B31" s="26" t="s">
        <v>46</v>
      </c>
      <c r="C31" s="33">
        <f>[12]B!C24</f>
        <v>0</v>
      </c>
      <c r="D31" s="34"/>
      <c r="E31" s="35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ht="20.100000000000001" customHeight="1" x14ac:dyDescent="0.15">
      <c r="A32" s="39"/>
      <c r="B32" s="40" t="s">
        <v>47</v>
      </c>
      <c r="C32" s="41">
        <f>SUM(C33:C43)</f>
        <v>5676</v>
      </c>
      <c r="D32" s="42">
        <f t="shared" ref="D32:E32" si="0">SUM(D33:D43)</f>
        <v>5672</v>
      </c>
      <c r="E32" s="42">
        <f t="shared" si="0"/>
        <v>11871000</v>
      </c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5" customHeight="1" x14ac:dyDescent="0.15">
      <c r="A33" s="20" t="s">
        <v>48</v>
      </c>
      <c r="B33" s="21" t="s">
        <v>49</v>
      </c>
      <c r="C33" s="43">
        <f>[12]B!$C$28</f>
        <v>2615</v>
      </c>
      <c r="D33" s="43">
        <f>[12]B!$E$28</f>
        <v>2611</v>
      </c>
      <c r="E33" s="44">
        <f>[12]B!$AL$28</f>
        <v>3263750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ht="15" customHeight="1" x14ac:dyDescent="0.15">
      <c r="A34" s="25" t="s">
        <v>50</v>
      </c>
      <c r="B34" s="26" t="s">
        <v>51</v>
      </c>
      <c r="C34" s="33">
        <f>[12]B!$C$29</f>
        <v>0</v>
      </c>
      <c r="D34" s="33">
        <f>[12]B!$E$29</f>
        <v>0</v>
      </c>
      <c r="E34" s="45">
        <f>[12]B!$AL$29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ht="15" customHeight="1" x14ac:dyDescent="0.15">
      <c r="A35" s="25" t="s">
        <v>52</v>
      </c>
      <c r="B35" s="26" t="s">
        <v>53</v>
      </c>
      <c r="C35" s="33">
        <f>[12]B!$C$30</f>
        <v>0</v>
      </c>
      <c r="D35" s="33">
        <f>[12]B!$E$30</f>
        <v>0</v>
      </c>
      <c r="E35" s="45">
        <f>[12]B!$AL$30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5" customHeight="1" x14ac:dyDescent="0.15">
      <c r="A36" s="25" t="s">
        <v>54</v>
      </c>
      <c r="B36" s="26" t="s">
        <v>55</v>
      </c>
      <c r="C36" s="33">
        <f>[12]B!$C$31</f>
        <v>181</v>
      </c>
      <c r="D36" s="33">
        <f>[12]B!$E$31</f>
        <v>181</v>
      </c>
      <c r="E36" s="45">
        <f>[12]B!$AL$31</f>
        <v>307700</v>
      </c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5" customHeight="1" x14ac:dyDescent="0.15">
      <c r="A37" s="25" t="s">
        <v>56</v>
      </c>
      <c r="B37" s="26" t="s">
        <v>57</v>
      </c>
      <c r="C37" s="33">
        <f>[12]B!$C$32</f>
        <v>1677</v>
      </c>
      <c r="D37" s="33">
        <f>[12]B!$E$32</f>
        <v>1677</v>
      </c>
      <c r="E37" s="45">
        <f>[12]B!$AL$32</f>
        <v>2297490</v>
      </c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5" customHeight="1" x14ac:dyDescent="0.15">
      <c r="A38" s="25" t="s">
        <v>58</v>
      </c>
      <c r="B38" s="26" t="s">
        <v>59</v>
      </c>
      <c r="C38" s="33">
        <f>[12]B!$C$33</f>
        <v>0</v>
      </c>
      <c r="D38" s="33">
        <f>[12]B!$E$33</f>
        <v>0</v>
      </c>
      <c r="E38" s="45">
        <f>[12]B!$AL$33</f>
        <v>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5" customHeight="1" x14ac:dyDescent="0.15">
      <c r="A39" s="25" t="s">
        <v>60</v>
      </c>
      <c r="B39" s="26" t="s">
        <v>61</v>
      </c>
      <c r="C39" s="33">
        <f>[12]B!$C$984</f>
        <v>209</v>
      </c>
      <c r="D39" s="33">
        <f>[12]B!$E$984</f>
        <v>209</v>
      </c>
      <c r="E39" s="45">
        <f>[12]B!$AL$984</f>
        <v>639540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5" customHeight="1" x14ac:dyDescent="0.15">
      <c r="A40" s="25" t="s">
        <v>62</v>
      </c>
      <c r="B40" s="26" t="s">
        <v>63</v>
      </c>
      <c r="C40" s="33">
        <f>[12]B!$C$985</f>
        <v>595</v>
      </c>
      <c r="D40" s="33">
        <f>[12]B!$E$985</f>
        <v>595</v>
      </c>
      <c r="E40" s="45">
        <f>[12]B!$AL$985</f>
        <v>1820700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5" customHeight="1" x14ac:dyDescent="0.15">
      <c r="A41" s="25" t="s">
        <v>64</v>
      </c>
      <c r="B41" s="26" t="s">
        <v>65</v>
      </c>
      <c r="C41" s="33">
        <f>[12]B!$C$986</f>
        <v>13</v>
      </c>
      <c r="D41" s="33">
        <f>[12]B!$E$986</f>
        <v>13</v>
      </c>
      <c r="E41" s="45">
        <f>[12]B!$AL$986</f>
        <v>158080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5" customHeight="1" x14ac:dyDescent="0.15">
      <c r="A42" s="25" t="s">
        <v>66</v>
      </c>
      <c r="B42" s="26" t="s">
        <v>67</v>
      </c>
      <c r="C42" s="33">
        <f>[12]B!$C$987</f>
        <v>58</v>
      </c>
      <c r="D42" s="33">
        <f>[12]B!$E$987</f>
        <v>58</v>
      </c>
      <c r="E42" s="45">
        <f>[12]B!$AL$987</f>
        <v>825340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5" customHeight="1" x14ac:dyDescent="0.15">
      <c r="A43" s="25" t="s">
        <v>68</v>
      </c>
      <c r="B43" s="26" t="s">
        <v>69</v>
      </c>
      <c r="C43" s="33">
        <f>[12]B!$C$983</f>
        <v>328</v>
      </c>
      <c r="D43" s="33">
        <f>[12]B!$E$983</f>
        <v>328</v>
      </c>
      <c r="E43" s="45">
        <f>[12]B!$AL$983</f>
        <v>2558400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5" customHeight="1" x14ac:dyDescent="0.15">
      <c r="A44" s="28"/>
      <c r="B44" s="29" t="s">
        <v>39</v>
      </c>
      <c r="C44" s="46">
        <f>SUM(C45:C49)</f>
        <v>195</v>
      </c>
      <c r="D44" s="46"/>
      <c r="E44" s="4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5" customHeight="1" x14ac:dyDescent="0.15">
      <c r="A45" s="48"/>
      <c r="B45" s="26" t="s">
        <v>70</v>
      </c>
      <c r="C45" s="33">
        <f>[12]B!$C$35</f>
        <v>195</v>
      </c>
      <c r="D45" s="49"/>
      <c r="E45" s="50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5" customHeight="1" x14ac:dyDescent="0.15">
      <c r="A46" s="48"/>
      <c r="B46" s="26" t="s">
        <v>71</v>
      </c>
      <c r="C46" s="33">
        <f>[12]B!$C$36</f>
        <v>0</v>
      </c>
      <c r="D46" s="49"/>
      <c r="E46" s="50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5" customHeight="1" x14ac:dyDescent="0.15">
      <c r="A47" s="48"/>
      <c r="B47" s="26" t="s">
        <v>72</v>
      </c>
      <c r="C47" s="33">
        <f>[12]B!$C$37</f>
        <v>0</v>
      </c>
      <c r="D47" s="49"/>
      <c r="E47" s="50"/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ht="15" customHeight="1" x14ac:dyDescent="0.15">
      <c r="A48" s="48"/>
      <c r="B48" s="26" t="s">
        <v>73</v>
      </c>
      <c r="C48" s="33">
        <f>[12]B!$C$38</f>
        <v>0</v>
      </c>
      <c r="D48" s="49"/>
      <c r="E48" s="50"/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ht="15" customHeight="1" x14ac:dyDescent="0.15">
      <c r="A49" s="51"/>
      <c r="B49" s="52" t="s">
        <v>74</v>
      </c>
      <c r="C49" s="53">
        <f>[12]B!$C$39</f>
        <v>0</v>
      </c>
      <c r="D49" s="49"/>
      <c r="E49" s="50"/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ht="20.100000000000001" customHeight="1" x14ac:dyDescent="0.15">
      <c r="A50" s="39"/>
      <c r="B50" s="40" t="s">
        <v>75</v>
      </c>
      <c r="C50" s="41">
        <f>SUM(C51:C52)</f>
        <v>0</v>
      </c>
      <c r="D50" s="42">
        <f>SUM(D51:D52)</f>
        <v>0</v>
      </c>
      <c r="E50" s="54">
        <f>SUM(E51:E52)</f>
        <v>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ht="15" customHeight="1" x14ac:dyDescent="0.15">
      <c r="A51" s="20" t="s">
        <v>76</v>
      </c>
      <c r="B51" s="21" t="s">
        <v>77</v>
      </c>
      <c r="C51" s="55">
        <f>[12]B!$C$989</f>
        <v>0</v>
      </c>
      <c r="D51" s="55">
        <f>[12]B!$E$989</f>
        <v>0</v>
      </c>
      <c r="E51" s="56">
        <f>[12]B!$AL$989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ht="15" customHeight="1" x14ac:dyDescent="0.15">
      <c r="A52" s="25" t="s">
        <v>78</v>
      </c>
      <c r="B52" s="26" t="s">
        <v>79</v>
      </c>
      <c r="C52" s="57">
        <f>[12]B!$C$990</f>
        <v>0</v>
      </c>
      <c r="D52" s="57">
        <f>[12]B!$E$990</f>
        <v>0</v>
      </c>
      <c r="E52" s="58">
        <f>[12]B!$AL$990</f>
        <v>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ht="15" customHeight="1" x14ac:dyDescent="0.15">
      <c r="A53" s="28"/>
      <c r="B53" s="59" t="s">
        <v>80</v>
      </c>
      <c r="C53" s="60">
        <f>C54</f>
        <v>0</v>
      </c>
      <c r="D53" s="60"/>
      <c r="E53" s="61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ht="24" customHeight="1" x14ac:dyDescent="0.15">
      <c r="A54" s="25" t="s">
        <v>81</v>
      </c>
      <c r="B54" s="52" t="s">
        <v>82</v>
      </c>
      <c r="C54" s="53">
        <f>[12]B!$C$961</f>
        <v>0</v>
      </c>
      <c r="D54" s="49"/>
      <c r="E54" s="5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ht="20.100000000000001" customHeight="1" x14ac:dyDescent="0.15">
      <c r="A55" s="62"/>
      <c r="B55" s="40" t="s">
        <v>83</v>
      </c>
      <c r="C55" s="41">
        <f>SUM(C56:C59)</f>
        <v>1572</v>
      </c>
      <c r="D55" s="42">
        <f>SUM(D56:D59)</f>
        <v>1572</v>
      </c>
      <c r="E55" s="54">
        <f>SUM(E56:E59)</f>
        <v>3061510</v>
      </c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ht="15" customHeight="1" x14ac:dyDescent="0.15">
      <c r="A56" s="20" t="s">
        <v>84</v>
      </c>
      <c r="B56" s="21" t="s">
        <v>85</v>
      </c>
      <c r="C56" s="55">
        <f>[12]B!$C$43</f>
        <v>68</v>
      </c>
      <c r="D56" s="55">
        <f>[12]B!$E$43</f>
        <v>68</v>
      </c>
      <c r="E56" s="56">
        <f>[12]B!$AL$43</f>
        <v>279480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ht="15" customHeight="1" x14ac:dyDescent="0.15">
      <c r="A57" s="25" t="s">
        <v>86</v>
      </c>
      <c r="B57" s="26" t="s">
        <v>87</v>
      </c>
      <c r="C57" s="57">
        <f>[12]B!$C$44</f>
        <v>1028</v>
      </c>
      <c r="D57" s="57">
        <f>[12]B!$E$44</f>
        <v>1028</v>
      </c>
      <c r="E57" s="58">
        <f>[12]B!$AL$44</f>
        <v>2323280</v>
      </c>
      <c r="F57" s="7"/>
      <c r="G57" s="7"/>
      <c r="H57" s="7"/>
      <c r="I57" s="7"/>
      <c r="J57" s="7"/>
      <c r="K57" s="7"/>
      <c r="L57" s="7"/>
      <c r="M57" s="7"/>
      <c r="N57" s="7"/>
    </row>
    <row r="58" spans="1:14" s="3" customFormat="1" ht="15" customHeight="1" x14ac:dyDescent="0.15">
      <c r="A58" s="25" t="s">
        <v>88</v>
      </c>
      <c r="B58" s="26" t="s">
        <v>89</v>
      </c>
      <c r="C58" s="57">
        <f>[12]B!$C$45</f>
        <v>83</v>
      </c>
      <c r="D58" s="57">
        <f>[12]B!$E$45</f>
        <v>83</v>
      </c>
      <c r="E58" s="58">
        <f>[12]B!$AL$45</f>
        <v>187580</v>
      </c>
      <c r="F58" s="7"/>
      <c r="G58" s="7"/>
      <c r="H58" s="7"/>
      <c r="I58" s="7"/>
      <c r="J58" s="7"/>
      <c r="K58" s="7"/>
      <c r="L58" s="7"/>
      <c r="M58" s="7"/>
      <c r="N58" s="7"/>
    </row>
    <row r="59" spans="1:14" s="3" customFormat="1" ht="15" customHeight="1" x14ac:dyDescent="0.15">
      <c r="A59" s="25" t="s">
        <v>90</v>
      </c>
      <c r="B59" s="26" t="s">
        <v>91</v>
      </c>
      <c r="C59" s="57">
        <f>[12]B!$C$46</f>
        <v>393</v>
      </c>
      <c r="D59" s="57">
        <f>[12]B!$E$46</f>
        <v>393</v>
      </c>
      <c r="E59" s="58">
        <f>[12]B!$AL$46</f>
        <v>271170</v>
      </c>
      <c r="F59" s="7"/>
      <c r="G59" s="7"/>
      <c r="H59" s="7"/>
      <c r="I59" s="7"/>
      <c r="J59" s="7"/>
      <c r="K59" s="7"/>
      <c r="L59" s="7"/>
      <c r="M59" s="7"/>
      <c r="N59" s="7"/>
    </row>
    <row r="60" spans="1:14" s="3" customFormat="1" ht="15" customHeight="1" x14ac:dyDescent="0.15">
      <c r="A60" s="63"/>
      <c r="B60" s="59" t="s">
        <v>92</v>
      </c>
      <c r="C60" s="64">
        <f>C61</f>
        <v>0</v>
      </c>
      <c r="D60" s="60"/>
      <c r="E60" s="61"/>
      <c r="F60" s="7"/>
      <c r="G60" s="7"/>
      <c r="H60" s="7"/>
      <c r="I60" s="7"/>
      <c r="J60" s="7"/>
      <c r="K60" s="7"/>
      <c r="L60" s="7"/>
      <c r="M60" s="7"/>
      <c r="N60" s="7"/>
    </row>
    <row r="61" spans="1:14" s="3" customFormat="1" ht="15" customHeight="1" x14ac:dyDescent="0.15">
      <c r="A61" s="38"/>
      <c r="B61" s="52" t="s">
        <v>93</v>
      </c>
      <c r="C61" s="65">
        <f>[12]B!$C$48</f>
        <v>0</v>
      </c>
      <c r="D61" s="49"/>
      <c r="E61" s="50"/>
      <c r="F61" s="7"/>
      <c r="G61" s="7"/>
      <c r="H61" s="7"/>
      <c r="I61" s="7"/>
      <c r="J61" s="7"/>
      <c r="K61" s="7"/>
      <c r="L61" s="7"/>
      <c r="M61" s="7"/>
      <c r="N61" s="7"/>
    </row>
    <row r="62" spans="1:14" s="3" customFormat="1" ht="20.100000000000001" customHeight="1" x14ac:dyDescent="0.15">
      <c r="A62" s="62"/>
      <c r="B62" s="40" t="s">
        <v>94</v>
      </c>
      <c r="C62" s="41">
        <f>SUM(C63:C65)</f>
        <v>662</v>
      </c>
      <c r="D62" s="42">
        <f>SUM(D63:D65)</f>
        <v>662</v>
      </c>
      <c r="E62" s="54">
        <f>SUM(E63:E65)</f>
        <v>1004530</v>
      </c>
      <c r="F62" s="7"/>
      <c r="G62" s="7"/>
      <c r="H62" s="7"/>
      <c r="I62" s="7"/>
      <c r="J62" s="7"/>
      <c r="K62" s="7"/>
      <c r="L62" s="7"/>
      <c r="M62" s="7"/>
      <c r="N62" s="7"/>
    </row>
    <row r="63" spans="1:14" s="3" customFormat="1" ht="15" customHeight="1" x14ac:dyDescent="0.15">
      <c r="A63" s="20" t="s">
        <v>95</v>
      </c>
      <c r="B63" s="21" t="s">
        <v>96</v>
      </c>
      <c r="C63" s="55">
        <f>[12]B!$C$52</f>
        <v>283</v>
      </c>
      <c r="D63" s="55">
        <f>[12]B!$E$52</f>
        <v>283</v>
      </c>
      <c r="E63" s="56">
        <f>[12]B!$AL$52</f>
        <v>554680</v>
      </c>
      <c r="F63" s="7"/>
      <c r="G63" s="7"/>
      <c r="H63" s="7"/>
      <c r="I63" s="7"/>
      <c r="J63" s="7"/>
      <c r="K63" s="7"/>
      <c r="L63" s="7"/>
      <c r="M63" s="7"/>
      <c r="N63" s="7"/>
    </row>
    <row r="64" spans="1:14" s="3" customFormat="1" ht="15" customHeight="1" x14ac:dyDescent="0.15">
      <c r="A64" s="25" t="s">
        <v>97</v>
      </c>
      <c r="B64" s="26" t="s">
        <v>98</v>
      </c>
      <c r="C64" s="57">
        <f>[12]B!$C$53</f>
        <v>26</v>
      </c>
      <c r="D64" s="57">
        <f>[12]B!$E$53</f>
        <v>26</v>
      </c>
      <c r="E64" s="58">
        <f>[12]B!$AL$53</f>
        <v>50960</v>
      </c>
      <c r="F64" s="7"/>
      <c r="G64" s="7"/>
      <c r="H64" s="7"/>
      <c r="I64" s="7"/>
      <c r="J64" s="7"/>
      <c r="K64" s="7"/>
      <c r="L64" s="7"/>
      <c r="M64" s="7"/>
      <c r="N64" s="7"/>
    </row>
    <row r="65" spans="1:14" s="3" customFormat="1" ht="15" customHeight="1" x14ac:dyDescent="0.15">
      <c r="A65" s="25" t="s">
        <v>99</v>
      </c>
      <c r="B65" s="26" t="s">
        <v>100</v>
      </c>
      <c r="C65" s="57">
        <f>[12]B!$C$54</f>
        <v>353</v>
      </c>
      <c r="D65" s="57">
        <f>[12]B!$E$54</f>
        <v>353</v>
      </c>
      <c r="E65" s="58">
        <f>[12]B!$AL$54</f>
        <v>398890</v>
      </c>
      <c r="F65" s="7"/>
      <c r="G65" s="7"/>
      <c r="H65" s="7"/>
      <c r="I65" s="7"/>
      <c r="J65" s="7"/>
      <c r="K65" s="7"/>
      <c r="L65" s="7"/>
      <c r="M65" s="7"/>
      <c r="N65" s="7"/>
    </row>
    <row r="66" spans="1:14" s="3" customFormat="1" ht="15" customHeight="1" x14ac:dyDescent="0.15">
      <c r="A66" s="28"/>
      <c r="B66" s="29" t="s">
        <v>101</v>
      </c>
      <c r="C66" s="66">
        <f>SUM(C67:C68)</f>
        <v>61</v>
      </c>
      <c r="D66" s="66"/>
      <c r="E66" s="67"/>
      <c r="F66" s="7"/>
      <c r="G66" s="7"/>
      <c r="H66" s="7"/>
      <c r="I66" s="7"/>
      <c r="J66" s="7"/>
      <c r="K66" s="7"/>
      <c r="L66" s="7"/>
      <c r="M66" s="7"/>
      <c r="N66" s="7"/>
    </row>
    <row r="67" spans="1:14" s="3" customFormat="1" ht="15" customHeight="1" x14ac:dyDescent="0.15">
      <c r="A67" s="48"/>
      <c r="B67" s="26" t="s">
        <v>102</v>
      </c>
      <c r="C67" s="57">
        <f xml:space="preserve"> [12]B!$C$56</f>
        <v>61</v>
      </c>
      <c r="D67" s="49"/>
      <c r="E67" s="68"/>
      <c r="F67" s="7"/>
      <c r="G67" s="7"/>
      <c r="H67" s="7"/>
      <c r="I67" s="7"/>
      <c r="J67" s="7"/>
      <c r="K67" s="7"/>
      <c r="L67" s="7"/>
      <c r="M67" s="7"/>
      <c r="N67" s="7"/>
    </row>
    <row r="68" spans="1:14" s="3" customFormat="1" ht="15" customHeight="1" x14ac:dyDescent="0.15">
      <c r="A68" s="51"/>
      <c r="B68" s="52" t="s">
        <v>103</v>
      </c>
      <c r="C68" s="65">
        <f>[12]B!$C$57</f>
        <v>0</v>
      </c>
      <c r="D68" s="69"/>
      <c r="E68" s="70"/>
      <c r="F68" s="7"/>
      <c r="G68" s="7"/>
      <c r="H68" s="7"/>
      <c r="I68" s="7"/>
      <c r="J68" s="7"/>
      <c r="K68" s="7"/>
      <c r="L68" s="7"/>
      <c r="M68" s="7"/>
      <c r="N68" s="7"/>
    </row>
    <row r="69" spans="1:14" s="3" customFormat="1" ht="15" customHeight="1" x14ac:dyDescent="0.15">
      <c r="A69" s="71"/>
      <c r="B69" s="13" t="s">
        <v>104</v>
      </c>
      <c r="C69" s="41">
        <f>C10+C32+C50+C55+C62+C24+C25+C44+C53+C60+C66</f>
        <v>20925</v>
      </c>
      <c r="D69" s="41">
        <f>D10+D32+D50+D55+D62+D24</f>
        <v>20427</v>
      </c>
      <c r="E69" s="72">
        <f>E10+E32+E50+E55+E62+E24</f>
        <v>141375910</v>
      </c>
      <c r="F69" s="7"/>
      <c r="G69" s="7"/>
      <c r="H69" s="7"/>
      <c r="I69" s="7"/>
      <c r="J69" s="7"/>
      <c r="K69" s="7"/>
      <c r="L69" s="7"/>
      <c r="M69" s="7"/>
      <c r="N69" s="7"/>
    </row>
    <row r="70" spans="1:14" ht="24.95" customHeight="1" x14ac:dyDescent="0.15">
      <c r="A70" s="12" t="s">
        <v>105</v>
      </c>
    </row>
    <row r="71" spans="1:14" ht="35.1" customHeight="1" x14ac:dyDescent="0.15">
      <c r="A71" s="797" t="s">
        <v>106</v>
      </c>
      <c r="B71" s="855"/>
      <c r="C71" s="73" t="s">
        <v>7</v>
      </c>
      <c r="D71" s="73" t="s">
        <v>8</v>
      </c>
      <c r="E71" s="73" t="s">
        <v>9</v>
      </c>
    </row>
    <row r="72" spans="1:14" s="76" customFormat="1" ht="15" customHeight="1" x14ac:dyDescent="0.2">
      <c r="A72" s="849" t="s">
        <v>107</v>
      </c>
      <c r="B72" s="861"/>
      <c r="C72" s="41">
        <f>SUM(C73:C78,C82:C85)</f>
        <v>76185</v>
      </c>
      <c r="D72" s="74">
        <f>SUM(D73:D77,D78,D82:D84)</f>
        <v>75554</v>
      </c>
      <c r="E72" s="75">
        <f>SUM(E73:E77,E78,E82:E84)</f>
        <v>127798340</v>
      </c>
    </row>
    <row r="73" spans="1:14" ht="15" customHeight="1" x14ac:dyDescent="0.15">
      <c r="A73" s="77" t="s">
        <v>108</v>
      </c>
      <c r="B73" s="78" t="s">
        <v>109</v>
      </c>
      <c r="C73" s="55">
        <f>[12]B!$C$210</f>
        <v>28334</v>
      </c>
      <c r="D73" s="55">
        <f>[12]B!$E$210</f>
        <v>27994</v>
      </c>
      <c r="E73" s="79">
        <f>[12]B!$AL$210</f>
        <v>32983050</v>
      </c>
    </row>
    <row r="74" spans="1:14" ht="15" customHeight="1" x14ac:dyDescent="0.15">
      <c r="A74" s="585" t="s">
        <v>110</v>
      </c>
      <c r="B74" s="81" t="s">
        <v>111</v>
      </c>
      <c r="C74" s="57">
        <f>[12]B!$C$272</f>
        <v>34247</v>
      </c>
      <c r="D74" s="57">
        <f>SUM([12]B!E212:E215,[12]B!E216:E260,[12]B!E261:E271)</f>
        <v>34020</v>
      </c>
      <c r="E74" s="82">
        <f>[12]B!$AL$272</f>
        <v>49376430</v>
      </c>
    </row>
    <row r="75" spans="1:14" ht="15" customHeight="1" x14ac:dyDescent="0.15">
      <c r="A75" s="585" t="s">
        <v>112</v>
      </c>
      <c r="B75" s="81" t="s">
        <v>113</v>
      </c>
      <c r="C75" s="57">
        <f>[12]B!$C$311</f>
        <v>2102</v>
      </c>
      <c r="D75" s="57">
        <f>[12]B!$E$311</f>
        <v>2098</v>
      </c>
      <c r="E75" s="82">
        <f>[12]B!$AL$311</f>
        <v>8338280</v>
      </c>
    </row>
    <row r="76" spans="1:14" ht="15" customHeight="1" x14ac:dyDescent="0.15">
      <c r="A76" s="585" t="s">
        <v>114</v>
      </c>
      <c r="B76" s="81" t="s">
        <v>115</v>
      </c>
      <c r="C76" s="57">
        <f>[12]B!$C$318</f>
        <v>0</v>
      </c>
      <c r="D76" s="57">
        <f>[12]B!$E$318</f>
        <v>0</v>
      </c>
      <c r="E76" s="82">
        <f>[12]B!$AL$318</f>
        <v>0</v>
      </c>
    </row>
    <row r="77" spans="1:14" ht="15" customHeight="1" x14ac:dyDescent="0.15">
      <c r="A77" s="585" t="s">
        <v>116</v>
      </c>
      <c r="B77" s="83" t="s">
        <v>117</v>
      </c>
      <c r="C77" s="84">
        <f>[12]B!$C$374</f>
        <v>2754</v>
      </c>
      <c r="D77" s="84">
        <f>[12]B!$E$374</f>
        <v>2738</v>
      </c>
      <c r="E77" s="85">
        <f>[12]B!$AL$374</f>
        <v>14558180</v>
      </c>
    </row>
    <row r="78" spans="1:14" ht="15" customHeight="1" x14ac:dyDescent="0.15">
      <c r="A78" s="862" t="s">
        <v>118</v>
      </c>
      <c r="B78" s="87" t="s">
        <v>119</v>
      </c>
      <c r="C78" s="88">
        <f>SUM(C79:C81)</f>
        <v>6184</v>
      </c>
      <c r="D78" s="88">
        <f>SUM(D79:D81)</f>
        <v>6159</v>
      </c>
      <c r="E78" s="89">
        <f>SUM(E79:E81)</f>
        <v>18912620</v>
      </c>
    </row>
    <row r="79" spans="1:14" ht="15" customHeight="1" x14ac:dyDescent="0.15">
      <c r="A79" s="862"/>
      <c r="B79" s="90" t="s">
        <v>120</v>
      </c>
      <c r="C79" s="91">
        <f>[12]B!$C$411</f>
        <v>5022</v>
      </c>
      <c r="D79" s="91">
        <f>[12]B!$E$411</f>
        <v>5005</v>
      </c>
      <c r="E79" s="92">
        <f>[12]B!$AL$411</f>
        <v>13671860</v>
      </c>
    </row>
    <row r="80" spans="1:14" ht="15" customHeight="1" x14ac:dyDescent="0.15">
      <c r="A80" s="862"/>
      <c r="B80" s="93" t="s">
        <v>121</v>
      </c>
      <c r="C80" s="57">
        <f>[12]B!$C$432</f>
        <v>21</v>
      </c>
      <c r="D80" s="57">
        <f>SUM([12]B!E413:E429,[12]B!E430:E431)</f>
        <v>21</v>
      </c>
      <c r="E80" s="82">
        <f>[12]B!$AL$432</f>
        <v>64330</v>
      </c>
    </row>
    <row r="81" spans="1:5" ht="15" customHeight="1" x14ac:dyDescent="0.15">
      <c r="A81" s="862"/>
      <c r="B81" s="93" t="s">
        <v>122</v>
      </c>
      <c r="C81" s="57">
        <f>[12]B!$C$451</f>
        <v>1141</v>
      </c>
      <c r="D81" s="57">
        <f>[12]B!$E$451</f>
        <v>1133</v>
      </c>
      <c r="E81" s="82">
        <f>[12]B!$AL$451</f>
        <v>5176430</v>
      </c>
    </row>
    <row r="82" spans="1:5" ht="15" customHeight="1" x14ac:dyDescent="0.15">
      <c r="A82" s="585" t="s">
        <v>123</v>
      </c>
      <c r="B82" s="81" t="s">
        <v>124</v>
      </c>
      <c r="C82" s="57">
        <f>[12]B!$C$461</f>
        <v>0</v>
      </c>
      <c r="D82" s="57">
        <f>[12]B!$E$461</f>
        <v>0</v>
      </c>
      <c r="E82" s="82">
        <f>[12]B!$AL$461</f>
        <v>0</v>
      </c>
    </row>
    <row r="83" spans="1:5" s="96" customFormat="1" ht="15" customHeight="1" x14ac:dyDescent="0.15">
      <c r="A83" s="585" t="s">
        <v>125</v>
      </c>
      <c r="B83" s="81" t="s">
        <v>126</v>
      </c>
      <c r="C83" s="94">
        <f>[12]B!$C$512</f>
        <v>72</v>
      </c>
      <c r="D83" s="94">
        <f>SUM([12]B!E475:E498,[12]B!E499:E511)</f>
        <v>72</v>
      </c>
      <c r="E83" s="95">
        <f>[12]B!$AL$512</f>
        <v>184040</v>
      </c>
    </row>
    <row r="84" spans="1:5" ht="15" customHeight="1" x14ac:dyDescent="0.15">
      <c r="A84" s="585" t="s">
        <v>127</v>
      </c>
      <c r="B84" s="81" t="s">
        <v>128</v>
      </c>
      <c r="C84" s="57">
        <f>[12]B!$C$542</f>
        <v>2482</v>
      </c>
      <c r="D84" s="57">
        <f>[12]B!$E$542</f>
        <v>2473</v>
      </c>
      <c r="E84" s="82">
        <f>[12]B!$AL$542</f>
        <v>3445740</v>
      </c>
    </row>
    <row r="85" spans="1:5" s="99" customFormat="1" ht="15" customHeight="1" x14ac:dyDescent="0.15">
      <c r="A85" s="97" t="s">
        <v>129</v>
      </c>
      <c r="B85" s="83" t="s">
        <v>130</v>
      </c>
      <c r="C85" s="84">
        <f>[12]B!$C$2939</f>
        <v>10</v>
      </c>
      <c r="D85" s="98"/>
      <c r="E85" s="98"/>
    </row>
    <row r="86" spans="1:5" s="3" customFormat="1" ht="15" customHeight="1" x14ac:dyDescent="0.15">
      <c r="A86" s="849" t="s">
        <v>131</v>
      </c>
      <c r="B86" s="850"/>
      <c r="C86" s="88">
        <f>+C87+C88+C89+C90+C94+C95</f>
        <v>5556</v>
      </c>
      <c r="D86" s="88">
        <f>+D87+D88+D89+D90+D94</f>
        <v>5546</v>
      </c>
      <c r="E86" s="89">
        <f>+E87+E88+E89+E90+E94</f>
        <v>109181830</v>
      </c>
    </row>
    <row r="87" spans="1:5" ht="15" customHeight="1" x14ac:dyDescent="0.15">
      <c r="A87" s="100" t="s">
        <v>132</v>
      </c>
      <c r="B87" s="101" t="s">
        <v>133</v>
      </c>
      <c r="C87" s="91">
        <f>[12]B!$C$600</f>
        <v>2949</v>
      </c>
      <c r="D87" s="91">
        <f>SUM([12]B!E545:E546,[12]B!E547,[12]B!E548,[12]B!E549:E559,[12]B!E560:E566,[12]B!E567:E575,[12]B!E576,[12]B!E577:E595,[12]B!E596:E598)</f>
        <v>2939</v>
      </c>
      <c r="E87" s="92">
        <f>[12]B!$AL$600</f>
        <v>25658700</v>
      </c>
    </row>
    <row r="88" spans="1:5" ht="15" customHeight="1" x14ac:dyDescent="0.15">
      <c r="A88" s="585" t="s">
        <v>134</v>
      </c>
      <c r="B88" s="81" t="s">
        <v>135</v>
      </c>
      <c r="C88" s="57">
        <f>[12]B!$C$623</f>
        <v>5</v>
      </c>
      <c r="D88" s="57">
        <f>[12]B!$E$623</f>
        <v>5</v>
      </c>
      <c r="E88" s="82">
        <f>[12]B!$AL$623</f>
        <v>174070</v>
      </c>
    </row>
    <row r="89" spans="1:5" ht="15" customHeight="1" x14ac:dyDescent="0.15">
      <c r="A89" s="585" t="s">
        <v>136</v>
      </c>
      <c r="B89" s="81" t="s">
        <v>137</v>
      </c>
      <c r="C89" s="57">
        <f>[12]B!$C$650</f>
        <v>1142</v>
      </c>
      <c r="D89" s="57">
        <f>[12]B!$E$650</f>
        <v>1142</v>
      </c>
      <c r="E89" s="82">
        <f>[12]B!$AL$650</f>
        <v>60649420</v>
      </c>
    </row>
    <row r="90" spans="1:5" ht="15" customHeight="1" x14ac:dyDescent="0.15">
      <c r="A90" s="862" t="s">
        <v>112</v>
      </c>
      <c r="B90" s="81" t="s">
        <v>138</v>
      </c>
      <c r="C90" s="57">
        <f>SUM(C91:C93)</f>
        <v>1460</v>
      </c>
      <c r="D90" s="57">
        <f>SUM(D91:D93)</f>
        <v>1460</v>
      </c>
      <c r="E90" s="82">
        <f>SUM(E91:E93)</f>
        <v>22699640</v>
      </c>
    </row>
    <row r="91" spans="1:5" ht="15" customHeight="1" x14ac:dyDescent="0.15">
      <c r="A91" s="862"/>
      <c r="B91" s="93" t="s">
        <v>139</v>
      </c>
      <c r="C91" s="57">
        <f>[12]B!$C$672-[12]B!C652-[12]B!C653</f>
        <v>820</v>
      </c>
      <c r="D91" s="57">
        <f>[12]B!$E$672-[12]B!E652-[12]B!E653</f>
        <v>820</v>
      </c>
      <c r="E91" s="82">
        <f>[12]B!$AL$672-[12]B!$AL$652-[12]B!$AL$653</f>
        <v>14123640</v>
      </c>
    </row>
    <row r="92" spans="1:5" ht="15" customHeight="1" x14ac:dyDescent="0.15">
      <c r="A92" s="862"/>
      <c r="B92" s="93" t="s">
        <v>140</v>
      </c>
      <c r="C92" s="57">
        <f>[12]B!$C$652</f>
        <v>320</v>
      </c>
      <c r="D92" s="57">
        <f>[12]B!$E$652</f>
        <v>320</v>
      </c>
      <c r="E92" s="82">
        <f>[12]B!$AL$652</f>
        <v>1840000</v>
      </c>
    </row>
    <row r="93" spans="1:5" ht="15" customHeight="1" x14ac:dyDescent="0.15">
      <c r="A93" s="862"/>
      <c r="B93" s="93" t="s">
        <v>141</v>
      </c>
      <c r="C93" s="57">
        <f>[12]B!$C$653</f>
        <v>320</v>
      </c>
      <c r="D93" s="57">
        <f>[12]B!$E$653</f>
        <v>320</v>
      </c>
      <c r="E93" s="82">
        <f>[12]B!$AL$653</f>
        <v>6736000</v>
      </c>
    </row>
    <row r="94" spans="1:5" ht="15" customHeight="1" x14ac:dyDescent="0.15">
      <c r="A94" s="585" t="s">
        <v>114</v>
      </c>
      <c r="B94" s="81" t="s">
        <v>142</v>
      </c>
      <c r="C94" s="57">
        <f>[12]B!$C$704</f>
        <v>0</v>
      </c>
      <c r="D94" s="57">
        <f>[12]B!$E$704</f>
        <v>0</v>
      </c>
      <c r="E94" s="82">
        <f>[12]B!$AL$704</f>
        <v>0</v>
      </c>
    </row>
    <row r="95" spans="1:5" s="99" customFormat="1" ht="15" customHeight="1" x14ac:dyDescent="0.15">
      <c r="A95" s="585"/>
      <c r="B95" s="81" t="s">
        <v>143</v>
      </c>
      <c r="C95" s="57">
        <f>[12]B!$C$763</f>
        <v>0</v>
      </c>
      <c r="D95" s="98"/>
      <c r="E95" s="98"/>
    </row>
    <row r="96" spans="1:5" s="3" customFormat="1" ht="15" customHeight="1" x14ac:dyDescent="0.15">
      <c r="A96" s="102"/>
      <c r="B96" s="102" t="s">
        <v>144</v>
      </c>
      <c r="C96" s="103">
        <f>[12]B!$C$958</f>
        <v>0</v>
      </c>
      <c r="D96" s="104">
        <f>[12]B!$E$958</f>
        <v>0</v>
      </c>
      <c r="E96" s="105">
        <f>[12]B!$AL$958</f>
        <v>0</v>
      </c>
    </row>
    <row r="97" spans="1:8" s="106" customFormat="1" ht="24.95" customHeight="1" x14ac:dyDescent="0.15">
      <c r="A97" s="866" t="s">
        <v>145</v>
      </c>
      <c r="B97" s="866"/>
      <c r="C97" s="866"/>
      <c r="D97" s="866"/>
      <c r="E97" s="866"/>
    </row>
    <row r="98" spans="1:8" s="106" customFormat="1" ht="35.1" customHeight="1" x14ac:dyDescent="0.15">
      <c r="A98" s="13" t="s">
        <v>146</v>
      </c>
      <c r="B98" s="588" t="s">
        <v>6</v>
      </c>
      <c r="C98" s="73" t="s">
        <v>7</v>
      </c>
      <c r="D98" s="73" t="s">
        <v>8</v>
      </c>
      <c r="E98" s="73" t="s">
        <v>9</v>
      </c>
    </row>
    <row r="99" spans="1:8" s="106" customFormat="1" ht="15" customHeight="1" x14ac:dyDescent="0.15">
      <c r="A99" s="20" t="s">
        <v>147</v>
      </c>
      <c r="B99" s="78" t="s">
        <v>148</v>
      </c>
      <c r="C99" s="55">
        <f>[12]B!C770+[12]B!C777+[12]B!C781+[12]B!C788+[12]B!C797+[12]B!C801+[12]B!C805+[12]B!C809+[12]B!C820+[12]B!C828+[12]B!C833+[12]B!C851+[12]B!C869+[12]B!C817</f>
        <v>0</v>
      </c>
      <c r="D99" s="55">
        <f>[12]B!E770+[12]B!E777+[12]B!E781+[12]B!E788+[12]B!E797+[12]B!E801+[12]B!E805+[12]B!E809+[12]B!E820+[12]B!E828+[12]B!E833+[12]B!E851+[12]B!E869+[12]B!E817</f>
        <v>0</v>
      </c>
      <c r="E99" s="82">
        <f>[12]B!AL770+[12]B!AL777+[12]B!AL781+[12]B!AL788+[12]B!AL797+[12]B!AL801+[12]B!AL805+[12]B!AL809+[12]B!AL820+[12]B!AL828+[12]B!AL833+[12]B!AL851+[12]B!AL869+[12]B!AL817</f>
        <v>0</v>
      </c>
    </row>
    <row r="100" spans="1:8" s="106" customFormat="1" ht="15" customHeight="1" x14ac:dyDescent="0.15">
      <c r="A100" s="25">
        <v>2001</v>
      </c>
      <c r="B100" s="81" t="s">
        <v>149</v>
      </c>
      <c r="C100" s="57">
        <f>[12]B!C2223+[12]B!C2266+[12]B!C2267</f>
        <v>996</v>
      </c>
      <c r="D100" s="57">
        <f>[12]B!E2214+[12]B!E2266+[12]B!E2267</f>
        <v>864</v>
      </c>
      <c r="E100" s="82">
        <f>[12]B!AL2214+[12]B!AL2266+[12]B!AL2267</f>
        <v>9969070</v>
      </c>
    </row>
    <row r="101" spans="1:8" s="106" customFormat="1" ht="15" customHeight="1" x14ac:dyDescent="0.15">
      <c r="A101" s="38" t="s">
        <v>150</v>
      </c>
      <c r="B101" s="108" t="s">
        <v>151</v>
      </c>
      <c r="C101" s="65">
        <f>[12]B!C2529</f>
        <v>3</v>
      </c>
      <c r="D101" s="65">
        <f>[12]B!E2529</f>
        <v>3</v>
      </c>
      <c r="E101" s="85">
        <f>[12]B!AL2529</f>
        <v>258770</v>
      </c>
    </row>
    <row r="102" spans="1:8" s="106" customFormat="1" ht="15" customHeight="1" x14ac:dyDescent="0.15">
      <c r="A102" s="71"/>
      <c r="B102" s="109" t="s">
        <v>152</v>
      </c>
      <c r="C102" s="110">
        <f>SUM(C99:C101)</f>
        <v>999</v>
      </c>
      <c r="D102" s="110">
        <f>SUM(D99:D101)</f>
        <v>867</v>
      </c>
      <c r="E102" s="111">
        <f>SUM(E99:E101)</f>
        <v>10227840</v>
      </c>
    </row>
    <row r="103" spans="1:8" s="115" customFormat="1" ht="24.95" customHeight="1" x14ac:dyDescent="0.15">
      <c r="A103" s="112" t="s">
        <v>153</v>
      </c>
      <c r="B103" s="113"/>
      <c r="C103" s="112"/>
      <c r="D103" s="112"/>
      <c r="E103" s="112"/>
      <c r="F103" s="114"/>
      <c r="G103" s="114"/>
    </row>
    <row r="104" spans="1:8" s="106" customFormat="1" ht="33.75" customHeight="1" x14ac:dyDescent="0.15">
      <c r="A104" s="586" t="s">
        <v>5</v>
      </c>
      <c r="B104" s="586" t="s">
        <v>6</v>
      </c>
      <c r="C104" s="73" t="s">
        <v>7</v>
      </c>
      <c r="D104" s="73" t="s">
        <v>8</v>
      </c>
      <c r="E104" s="73" t="s">
        <v>154</v>
      </c>
      <c r="F104" s="73" t="s">
        <v>155</v>
      </c>
      <c r="G104" s="73" t="s">
        <v>156</v>
      </c>
      <c r="H104" s="73" t="s">
        <v>9</v>
      </c>
    </row>
    <row r="105" spans="1:8" s="106" customFormat="1" ht="15" customHeight="1" x14ac:dyDescent="0.15">
      <c r="A105" s="20" t="s">
        <v>157</v>
      </c>
      <c r="B105" s="78" t="s">
        <v>158</v>
      </c>
      <c r="C105" s="55">
        <f>[12]B!$C$1125</f>
        <v>6</v>
      </c>
      <c r="D105" s="55">
        <f>[12]B!$I$1125</f>
        <v>5</v>
      </c>
      <c r="E105" s="55">
        <f>[12]B!$I$1125</f>
        <v>5</v>
      </c>
      <c r="F105" s="55">
        <f>[12]B!$L$1125</f>
        <v>0</v>
      </c>
      <c r="G105" s="117"/>
      <c r="H105" s="79">
        <f>[12]B!$AL$1125</f>
        <v>844100</v>
      </c>
    </row>
    <row r="106" spans="1:8" s="106" customFormat="1" ht="15" customHeight="1" x14ac:dyDescent="0.15">
      <c r="A106" s="25" t="s">
        <v>159</v>
      </c>
      <c r="B106" s="81" t="s">
        <v>160</v>
      </c>
      <c r="C106" s="57">
        <f>[12]B!C1262</f>
        <v>120</v>
      </c>
      <c r="D106" s="57">
        <f>[12]B!I1262</f>
        <v>113</v>
      </c>
      <c r="E106" s="57">
        <f>[12]B!I1262</f>
        <v>113</v>
      </c>
      <c r="F106" s="57">
        <f>[12]B!L1262</f>
        <v>2</v>
      </c>
      <c r="G106" s="118"/>
      <c r="H106" s="82">
        <f>[12]B!$AL$1262</f>
        <v>53408530</v>
      </c>
    </row>
    <row r="107" spans="1:8" s="106" customFormat="1" ht="15" customHeight="1" x14ac:dyDescent="0.15">
      <c r="A107" s="25" t="s">
        <v>161</v>
      </c>
      <c r="B107" s="81" t="s">
        <v>162</v>
      </c>
      <c r="C107" s="57">
        <f>[12]B!C1404</f>
        <v>53</v>
      </c>
      <c r="D107" s="57">
        <f>[12]B!I1401</f>
        <v>32</v>
      </c>
      <c r="E107" s="57">
        <f>[12]B!I1401</f>
        <v>32</v>
      </c>
      <c r="F107" s="57">
        <f>[12]B!L1401</f>
        <v>5</v>
      </c>
      <c r="G107" s="118"/>
      <c r="H107" s="82">
        <f>[12]B!$AL$1401</f>
        <v>3651325</v>
      </c>
    </row>
    <row r="108" spans="1:8" s="106" customFormat="1" ht="15" customHeight="1" x14ac:dyDescent="0.15">
      <c r="A108" s="25" t="s">
        <v>163</v>
      </c>
      <c r="B108" s="81" t="s">
        <v>164</v>
      </c>
      <c r="C108" s="57">
        <f>[12]B!C1468</f>
        <v>10</v>
      </c>
      <c r="D108" s="57">
        <f>[12]B!I1468</f>
        <v>10</v>
      </c>
      <c r="E108" s="57">
        <f>[12]B!I1468</f>
        <v>10</v>
      </c>
      <c r="F108" s="57">
        <f>[12]B!L1468</f>
        <v>0</v>
      </c>
      <c r="G108" s="118"/>
      <c r="H108" s="82">
        <f>[12]B!AL1468</f>
        <v>1043150</v>
      </c>
    </row>
    <row r="109" spans="1:8" s="106" customFormat="1" ht="15" customHeight="1" x14ac:dyDescent="0.15">
      <c r="A109" s="25" t="s">
        <v>165</v>
      </c>
      <c r="B109" s="81" t="s">
        <v>166</v>
      </c>
      <c r="C109" s="57">
        <f>[12]B!$C$1537</f>
        <v>41</v>
      </c>
      <c r="D109" s="57">
        <f>[12]B!$I$1537</f>
        <v>39</v>
      </c>
      <c r="E109" s="57">
        <f>[12]B!$I$1537</f>
        <v>39</v>
      </c>
      <c r="F109" s="57">
        <f>[12]B!$L$1537</f>
        <v>2</v>
      </c>
      <c r="G109" s="118"/>
      <c r="H109" s="82">
        <f>[12]B!$AL$1537</f>
        <v>1960935</v>
      </c>
    </row>
    <row r="110" spans="1:8" s="106" customFormat="1" ht="15" customHeight="1" x14ac:dyDescent="0.15">
      <c r="A110" s="25" t="s">
        <v>167</v>
      </c>
      <c r="B110" s="81" t="s">
        <v>168</v>
      </c>
      <c r="C110" s="57">
        <f>[12]B!$C$1582</f>
        <v>47</v>
      </c>
      <c r="D110" s="57">
        <f>[12]B!$I$1582</f>
        <v>36</v>
      </c>
      <c r="E110" s="57">
        <f>[12]B!$I$1582</f>
        <v>36</v>
      </c>
      <c r="F110" s="57">
        <f>[12]B!$L$1582</f>
        <v>4</v>
      </c>
      <c r="G110" s="118"/>
      <c r="H110" s="82">
        <f>[12]B!$AL$1582</f>
        <v>2021860</v>
      </c>
    </row>
    <row r="111" spans="1:8" s="106" customFormat="1" ht="15" customHeight="1" x14ac:dyDescent="0.15">
      <c r="A111" s="25" t="s">
        <v>169</v>
      </c>
      <c r="B111" s="81" t="s">
        <v>170</v>
      </c>
      <c r="C111" s="57">
        <f>[12]B!$C$1800</f>
        <v>2</v>
      </c>
      <c r="D111" s="57">
        <f>[12]B!$I$1787</f>
        <v>0</v>
      </c>
      <c r="E111" s="57">
        <f>[12]B!$I$1787</f>
        <v>0</v>
      </c>
      <c r="F111" s="57">
        <f>[12]B!$L$1787</f>
        <v>0</v>
      </c>
      <c r="G111" s="118"/>
      <c r="H111" s="82">
        <f>[12]B!$AL$1787</f>
        <v>0</v>
      </c>
    </row>
    <row r="112" spans="1:8" s="106" customFormat="1" ht="15" customHeight="1" x14ac:dyDescent="0.15">
      <c r="A112" s="25" t="s">
        <v>171</v>
      </c>
      <c r="B112" s="81" t="s">
        <v>172</v>
      </c>
      <c r="C112" s="57">
        <f>[12]B!$C$1870</f>
        <v>3</v>
      </c>
      <c r="D112" s="57">
        <f>[12]B!$I$1866</f>
        <v>3</v>
      </c>
      <c r="E112" s="57">
        <f>[12]B!$I$1866</f>
        <v>3</v>
      </c>
      <c r="F112" s="57">
        <f>[12]B!$L$1866</f>
        <v>0</v>
      </c>
      <c r="G112" s="118"/>
      <c r="H112" s="82">
        <f>[12]B!$AL$1866</f>
        <v>178350</v>
      </c>
    </row>
    <row r="113" spans="1:12" s="106" customFormat="1" ht="15" customHeight="1" x14ac:dyDescent="0.15">
      <c r="A113" s="25" t="s">
        <v>173</v>
      </c>
      <c r="B113" s="81" t="s">
        <v>174</v>
      </c>
      <c r="C113" s="57">
        <f>[12]B!$C$2032</f>
        <v>253</v>
      </c>
      <c r="D113" s="57">
        <f>[12]B!$I$2025</f>
        <v>179</v>
      </c>
      <c r="E113" s="57">
        <f>[12]B!$I$2025</f>
        <v>179</v>
      </c>
      <c r="F113" s="57">
        <f>[12]B!$L$2025</f>
        <v>35</v>
      </c>
      <c r="G113" s="118"/>
      <c r="H113" s="82">
        <f>[12]B!$AL$2025</f>
        <v>54728675</v>
      </c>
    </row>
    <row r="114" spans="1:12" s="106" customFormat="1" ht="15" customHeight="1" x14ac:dyDescent="0.15">
      <c r="A114" s="25" t="s">
        <v>175</v>
      </c>
      <c r="B114" s="81" t="s">
        <v>176</v>
      </c>
      <c r="C114" s="57">
        <f>[12]B!C2071</f>
        <v>10</v>
      </c>
      <c r="D114" s="57">
        <f>[12]B!I2071</f>
        <v>5</v>
      </c>
      <c r="E114" s="57">
        <f>[12]B!I2071</f>
        <v>5</v>
      </c>
      <c r="F114" s="57">
        <f>[12]B!L2071</f>
        <v>1</v>
      </c>
      <c r="G114" s="118"/>
      <c r="H114" s="82">
        <f>[12]B!AL2071</f>
        <v>751255</v>
      </c>
    </row>
    <row r="115" spans="1:12" s="106" customFormat="1" ht="15" customHeight="1" x14ac:dyDescent="0.15">
      <c r="A115" s="25" t="s">
        <v>177</v>
      </c>
      <c r="B115" s="81" t="s">
        <v>178</v>
      </c>
      <c r="C115" s="57">
        <f>[12]B!$C$2194</f>
        <v>88</v>
      </c>
      <c r="D115" s="57">
        <f>[12]B!I2194</f>
        <v>58</v>
      </c>
      <c r="E115" s="57">
        <f>[12]B!I2194</f>
        <v>58</v>
      </c>
      <c r="F115" s="57">
        <f>[12]B!L2194</f>
        <v>4</v>
      </c>
      <c r="G115" s="118"/>
      <c r="H115" s="82">
        <f>[12]B!AL2194</f>
        <v>11681390</v>
      </c>
    </row>
    <row r="116" spans="1:12" s="106" customFormat="1" ht="15" customHeight="1" x14ac:dyDescent="0.15">
      <c r="A116" s="25" t="s">
        <v>179</v>
      </c>
      <c r="B116" s="81" t="s">
        <v>180</v>
      </c>
      <c r="C116" s="57">
        <f>[12]B!$C$2229</f>
        <v>7</v>
      </c>
      <c r="D116" s="57">
        <f>[12]B!I2229</f>
        <v>7</v>
      </c>
      <c r="E116" s="57">
        <f>[12]B!I2229</f>
        <v>7</v>
      </c>
      <c r="F116" s="57">
        <f>[12]B!L2229</f>
        <v>0</v>
      </c>
      <c r="G116" s="118"/>
      <c r="H116" s="82">
        <f>[12]B!$AL$2229</f>
        <v>2059820</v>
      </c>
    </row>
    <row r="117" spans="1:12" s="106" customFormat="1" ht="15" customHeight="1" x14ac:dyDescent="0.15">
      <c r="A117" s="25" t="s">
        <v>181</v>
      </c>
      <c r="B117" s="81" t="s">
        <v>182</v>
      </c>
      <c r="C117" s="57">
        <f>[12]B!$C$2264</f>
        <v>80</v>
      </c>
      <c r="D117" s="57">
        <f>[12]B!$I$2264</f>
        <v>28</v>
      </c>
      <c r="E117" s="57">
        <f>[12]B!$I$2264</f>
        <v>28</v>
      </c>
      <c r="F117" s="57">
        <f>[12]B!$L$2264</f>
        <v>18</v>
      </c>
      <c r="G117" s="118"/>
      <c r="H117" s="82">
        <f>[12]B!$AL$2264</f>
        <v>6692775</v>
      </c>
    </row>
    <row r="118" spans="1:12" s="119" customFormat="1" ht="15" customHeight="1" x14ac:dyDescent="0.15">
      <c r="A118" s="25" t="s">
        <v>183</v>
      </c>
      <c r="B118" s="81" t="s">
        <v>184</v>
      </c>
      <c r="C118" s="57">
        <f>SUM(C119:C121)</f>
        <v>117</v>
      </c>
      <c r="D118" s="57">
        <f>SUM(D119:D121)</f>
        <v>46</v>
      </c>
      <c r="E118" s="57">
        <f>SUM(E119:E121)</f>
        <v>46</v>
      </c>
      <c r="F118" s="57">
        <f>SUM(F119:F121)</f>
        <v>0</v>
      </c>
      <c r="G118" s="118"/>
      <c r="H118" s="82">
        <f>SUM(H119:H121)</f>
        <v>6701740</v>
      </c>
    </row>
    <row r="119" spans="1:12" s="119" customFormat="1" ht="15" customHeight="1" x14ac:dyDescent="0.15">
      <c r="A119" s="25"/>
      <c r="B119" s="120" t="s">
        <v>185</v>
      </c>
      <c r="C119" s="49"/>
      <c r="D119" s="49"/>
      <c r="E119" s="49"/>
      <c r="F119" s="49"/>
      <c r="G119" s="118"/>
      <c r="H119" s="121"/>
    </row>
    <row r="120" spans="1:12" s="119" customFormat="1" ht="15" customHeight="1" x14ac:dyDescent="0.15">
      <c r="A120" s="25"/>
      <c r="B120" s="120" t="s">
        <v>186</v>
      </c>
      <c r="C120" s="49"/>
      <c r="D120" s="49"/>
      <c r="E120" s="49"/>
      <c r="F120" s="49"/>
      <c r="G120" s="118"/>
      <c r="H120" s="121"/>
    </row>
    <row r="121" spans="1:12" s="119" customFormat="1" ht="15" customHeight="1" x14ac:dyDescent="0.15">
      <c r="A121" s="25"/>
      <c r="B121" s="120" t="s">
        <v>187</v>
      </c>
      <c r="C121" s="57">
        <f>[12]B!C2272</f>
        <v>117</v>
      </c>
      <c r="D121" s="57">
        <f>[12]B!I2272</f>
        <v>46</v>
      </c>
      <c r="E121" s="57">
        <f>[12]B!I2272</f>
        <v>46</v>
      </c>
      <c r="F121" s="57">
        <f>[12]B!L2272</f>
        <v>0</v>
      </c>
      <c r="G121" s="118"/>
      <c r="H121" s="82">
        <f>[12]B!AL2272</f>
        <v>6701740</v>
      </c>
    </row>
    <row r="122" spans="1:12" s="106" customFormat="1" ht="15" customHeight="1" x14ac:dyDescent="0.15">
      <c r="A122" s="25" t="s">
        <v>188</v>
      </c>
      <c r="B122" s="81" t="s">
        <v>189</v>
      </c>
      <c r="C122" s="57">
        <f>[12]B!$C$2505</f>
        <v>75</v>
      </c>
      <c r="D122" s="57">
        <f>[12]B!$I$2505</f>
        <v>61</v>
      </c>
      <c r="E122" s="57">
        <f>[12]B!$I$2505</f>
        <v>61</v>
      </c>
      <c r="F122" s="57">
        <f>[12]B!$L$2505</f>
        <v>2</v>
      </c>
      <c r="G122" s="118"/>
      <c r="H122" s="82">
        <f>[12]B!$AL$2505</f>
        <v>15003530</v>
      </c>
    </row>
    <row r="123" spans="1:12" s="106" customFormat="1" ht="15" customHeight="1" x14ac:dyDescent="0.15">
      <c r="A123" s="38">
        <v>2106</v>
      </c>
      <c r="B123" s="108" t="s">
        <v>190</v>
      </c>
      <c r="C123" s="65">
        <f>[12]B!$C2517</f>
        <v>16</v>
      </c>
      <c r="D123" s="65">
        <f>[12]B!$I2517</f>
        <v>15</v>
      </c>
      <c r="E123" s="65">
        <f>[12]B!$I2517</f>
        <v>15</v>
      </c>
      <c r="F123" s="65">
        <f>[12]B!$L2517</f>
        <v>1</v>
      </c>
      <c r="G123" s="65">
        <f>[12]B!C2517</f>
        <v>16</v>
      </c>
      <c r="H123" s="65">
        <f>+([12]B!$AL2517)*0.75</f>
        <v>685462.5</v>
      </c>
    </row>
    <row r="124" spans="1:12" s="106" customFormat="1" ht="15" customHeight="1" x14ac:dyDescent="0.15">
      <c r="A124" s="122"/>
      <c r="B124" s="109" t="s">
        <v>191</v>
      </c>
      <c r="C124" s="88">
        <f>SUM(C105:C118)+C122+C123</f>
        <v>928</v>
      </c>
      <c r="D124" s="88">
        <f>SUM(D105:D118)+D122+D123</f>
        <v>637</v>
      </c>
      <c r="E124" s="88">
        <f>SUM(E105:E118)+E122+E123</f>
        <v>637</v>
      </c>
      <c r="F124" s="88">
        <f>SUM(F105:F118)+F122+F123</f>
        <v>74</v>
      </c>
      <c r="G124" s="65">
        <f>[12]B!C2517</f>
        <v>16</v>
      </c>
      <c r="H124" s="89">
        <f>SUM(H105:H118)+H122+H123</f>
        <v>161412897.5</v>
      </c>
    </row>
    <row r="125" spans="1:12" s="12" customFormat="1" ht="24.95" customHeight="1" x14ac:dyDescent="0.15">
      <c r="A125" s="868" t="s">
        <v>192</v>
      </c>
      <c r="B125" s="866"/>
      <c r="C125" s="123"/>
      <c r="D125" s="123"/>
      <c r="E125" s="124"/>
      <c r="F125" s="11"/>
      <c r="G125" s="11"/>
      <c r="H125" s="11"/>
      <c r="I125" s="11"/>
      <c r="J125" s="11"/>
      <c r="K125" s="11"/>
      <c r="L125" s="11"/>
    </row>
    <row r="126" spans="1:12" s="3" customFormat="1" ht="35.1" customHeight="1" x14ac:dyDescent="0.15">
      <c r="A126" s="13" t="s">
        <v>5</v>
      </c>
      <c r="B126" s="13" t="s">
        <v>6</v>
      </c>
      <c r="C126" s="73" t="s">
        <v>7</v>
      </c>
      <c r="D126" s="73" t="s">
        <v>8</v>
      </c>
      <c r="E126" s="73" t="s">
        <v>9</v>
      </c>
      <c r="F126" s="7"/>
      <c r="G126" s="7"/>
      <c r="H126" s="7"/>
      <c r="I126" s="7"/>
      <c r="J126" s="7"/>
      <c r="K126" s="7"/>
      <c r="L126" s="7"/>
    </row>
    <row r="127" spans="1:12" s="3" customFormat="1" ht="20.100000000000001" customHeight="1" x14ac:dyDescent="0.15">
      <c r="A127" s="13"/>
      <c r="B127" s="125" t="s">
        <v>193</v>
      </c>
      <c r="C127" s="41"/>
      <c r="D127" s="41"/>
      <c r="E127" s="75"/>
      <c r="F127" s="7"/>
      <c r="G127" s="7"/>
      <c r="H127" s="7"/>
      <c r="I127" s="7"/>
      <c r="J127" s="7"/>
      <c r="K127" s="7"/>
      <c r="L127" s="7"/>
    </row>
    <row r="128" spans="1:12" s="3" customFormat="1" ht="24" customHeight="1" x14ac:dyDescent="0.15">
      <c r="A128" s="20" t="s">
        <v>194</v>
      </c>
      <c r="B128" s="78" t="s">
        <v>195</v>
      </c>
      <c r="C128" s="126">
        <f>[12]B!$C$115</f>
        <v>5050</v>
      </c>
      <c r="D128" s="126">
        <f>[12]B!$E$115</f>
        <v>4688</v>
      </c>
      <c r="E128" s="127">
        <f>[12]B!$AL$115</f>
        <v>174909280</v>
      </c>
      <c r="F128" s="7"/>
      <c r="G128" s="7"/>
      <c r="H128" s="7"/>
      <c r="I128" s="7"/>
      <c r="J128" s="7"/>
      <c r="K128" s="7"/>
      <c r="L128" s="7"/>
    </row>
    <row r="129" spans="1:12" s="3" customFormat="1" ht="24" customHeight="1" x14ac:dyDescent="0.15">
      <c r="A129" s="25" t="s">
        <v>196</v>
      </c>
      <c r="B129" s="81" t="s">
        <v>197</v>
      </c>
      <c r="C129" s="128">
        <f>[12]B!$C$116</f>
        <v>0</v>
      </c>
      <c r="D129" s="128">
        <f>[12]B!$E$116</f>
        <v>0</v>
      </c>
      <c r="E129" s="129">
        <f>[12]B!$AL$116</f>
        <v>0</v>
      </c>
      <c r="F129" s="7"/>
      <c r="G129" s="7"/>
      <c r="H129" s="7"/>
      <c r="I129" s="7"/>
      <c r="J129" s="7"/>
      <c r="K129" s="7"/>
      <c r="L129" s="7"/>
    </row>
    <row r="130" spans="1:12" s="3" customFormat="1" ht="24" customHeight="1" x14ac:dyDescent="0.15">
      <c r="A130" s="25" t="s">
        <v>198</v>
      </c>
      <c r="B130" s="81" t="s">
        <v>199</v>
      </c>
      <c r="C130" s="128">
        <f>[12]B!$C$117</f>
        <v>0</v>
      </c>
      <c r="D130" s="128">
        <f>[12]B!$E$117</f>
        <v>0</v>
      </c>
      <c r="E130" s="129">
        <f>[12]B!$AL$117</f>
        <v>0</v>
      </c>
      <c r="F130" s="7"/>
      <c r="G130" s="7"/>
      <c r="H130" s="7"/>
      <c r="I130" s="7"/>
      <c r="J130" s="7"/>
      <c r="K130" s="7"/>
      <c r="L130" s="7"/>
    </row>
    <row r="131" spans="1:12" s="3" customFormat="1" ht="15" customHeight="1" x14ac:dyDescent="0.15">
      <c r="A131" s="25" t="s">
        <v>200</v>
      </c>
      <c r="B131" s="81" t="s">
        <v>201</v>
      </c>
      <c r="C131" s="128">
        <f>[12]B!$C$118</f>
        <v>229</v>
      </c>
      <c r="D131" s="128">
        <f>[12]B!$E$118</f>
        <v>229</v>
      </c>
      <c r="E131" s="129">
        <f>[12]B!$AL$118</f>
        <v>35520190</v>
      </c>
      <c r="F131" s="7"/>
      <c r="G131" s="7"/>
      <c r="H131" s="7"/>
      <c r="I131" s="7"/>
      <c r="J131" s="7"/>
      <c r="K131" s="7"/>
      <c r="L131" s="7"/>
    </row>
    <row r="132" spans="1:12" s="3" customFormat="1" ht="15" customHeight="1" x14ac:dyDescent="0.15">
      <c r="A132" s="25" t="s">
        <v>202</v>
      </c>
      <c r="B132" s="81" t="s">
        <v>203</v>
      </c>
      <c r="C132" s="128">
        <f>[12]B!$C$119</f>
        <v>0</v>
      </c>
      <c r="D132" s="128">
        <f>[12]B!$E$119</f>
        <v>0</v>
      </c>
      <c r="E132" s="129">
        <f>[12]B!$AL$119</f>
        <v>0</v>
      </c>
      <c r="F132" s="7"/>
      <c r="G132" s="7"/>
      <c r="H132" s="7"/>
      <c r="I132" s="7"/>
      <c r="J132" s="7"/>
      <c r="K132" s="7"/>
      <c r="L132" s="7"/>
    </row>
    <row r="133" spans="1:12" s="3" customFormat="1" ht="15" customHeight="1" x14ac:dyDescent="0.15">
      <c r="A133" s="25" t="s">
        <v>204</v>
      </c>
      <c r="B133" s="81" t="s">
        <v>205</v>
      </c>
      <c r="C133" s="128">
        <f>[12]B!$C$120</f>
        <v>0</v>
      </c>
      <c r="D133" s="128">
        <f>[12]B!$E$120</f>
        <v>0</v>
      </c>
      <c r="E133" s="129">
        <f>[12]B!$AL$120</f>
        <v>0</v>
      </c>
      <c r="F133" s="7"/>
      <c r="G133" s="7"/>
      <c r="H133" s="7"/>
      <c r="I133" s="7"/>
      <c r="J133" s="7"/>
      <c r="K133" s="7"/>
      <c r="L133" s="7"/>
    </row>
    <row r="134" spans="1:12" s="3" customFormat="1" ht="15" customHeight="1" x14ac:dyDescent="0.15">
      <c r="A134" s="25" t="s">
        <v>206</v>
      </c>
      <c r="B134" s="81" t="s">
        <v>207</v>
      </c>
      <c r="C134" s="128">
        <f>[12]B!$C$121</f>
        <v>172</v>
      </c>
      <c r="D134" s="128">
        <f>[12]B!$E$121</f>
        <v>163</v>
      </c>
      <c r="E134" s="129">
        <f>[12]B!$AL$121</f>
        <v>12211960</v>
      </c>
      <c r="F134" s="7"/>
      <c r="G134" s="7"/>
      <c r="H134" s="7"/>
      <c r="I134" s="7"/>
      <c r="J134" s="7"/>
      <c r="K134" s="7"/>
      <c r="L134" s="7"/>
    </row>
    <row r="135" spans="1:12" s="3" customFormat="1" ht="15" customHeight="1" x14ac:dyDescent="0.15">
      <c r="A135" s="25" t="s">
        <v>208</v>
      </c>
      <c r="B135" s="81" t="s">
        <v>209</v>
      </c>
      <c r="C135" s="128">
        <f>[12]B!$C$122</f>
        <v>118</v>
      </c>
      <c r="D135" s="128">
        <f>[12]B!$E$122</f>
        <v>118</v>
      </c>
      <c r="E135" s="129">
        <f>[12]B!$AL$122</f>
        <v>8840560</v>
      </c>
      <c r="F135" s="7"/>
      <c r="G135" s="7"/>
      <c r="H135" s="7"/>
      <c r="I135" s="7"/>
      <c r="J135" s="7"/>
      <c r="K135" s="7"/>
      <c r="L135" s="7"/>
    </row>
    <row r="136" spans="1:12" s="3" customFormat="1" ht="15" customHeight="1" x14ac:dyDescent="0.15">
      <c r="A136" s="25" t="s">
        <v>210</v>
      </c>
      <c r="B136" s="81" t="s">
        <v>211</v>
      </c>
      <c r="C136" s="128">
        <f>[12]B!$C$123</f>
        <v>0</v>
      </c>
      <c r="D136" s="128">
        <f>[12]B!$E$123</f>
        <v>0</v>
      </c>
      <c r="E136" s="129">
        <f>[12]B!$AL$123</f>
        <v>0</v>
      </c>
      <c r="F136" s="7"/>
      <c r="G136" s="7"/>
      <c r="H136" s="7"/>
      <c r="I136" s="7"/>
      <c r="J136" s="7"/>
      <c r="K136" s="7"/>
      <c r="L136" s="7"/>
    </row>
    <row r="137" spans="1:12" s="3" customFormat="1" ht="15" customHeight="1" x14ac:dyDescent="0.15">
      <c r="A137" s="25" t="s">
        <v>212</v>
      </c>
      <c r="B137" s="81" t="s">
        <v>213</v>
      </c>
      <c r="C137" s="128">
        <f>[12]B!$C$124</f>
        <v>117</v>
      </c>
      <c r="D137" s="128">
        <f>[12]B!$E$124</f>
        <v>117</v>
      </c>
      <c r="E137" s="129">
        <f>[12]B!$AL$124</f>
        <v>7863570</v>
      </c>
      <c r="F137" s="7"/>
      <c r="G137" s="7"/>
      <c r="H137" s="7"/>
      <c r="I137" s="7"/>
      <c r="J137" s="7"/>
      <c r="K137" s="7"/>
      <c r="L137" s="7"/>
    </row>
    <row r="138" spans="1:12" s="3" customFormat="1" ht="15" customHeight="1" x14ac:dyDescent="0.15">
      <c r="A138" s="25" t="s">
        <v>214</v>
      </c>
      <c r="B138" s="81" t="s">
        <v>215</v>
      </c>
      <c r="C138" s="128">
        <f>[12]B!$C$125</f>
        <v>0</v>
      </c>
      <c r="D138" s="128">
        <f>[12]B!$E$125</f>
        <v>0</v>
      </c>
      <c r="E138" s="129">
        <f>[12]B!$AL$125</f>
        <v>0</v>
      </c>
      <c r="F138" s="7"/>
      <c r="G138" s="7"/>
      <c r="H138" s="7"/>
      <c r="I138" s="7"/>
      <c r="J138" s="7"/>
      <c r="K138" s="7"/>
      <c r="L138" s="7"/>
    </row>
    <row r="139" spans="1:12" s="3" customFormat="1" ht="15" customHeight="1" x14ac:dyDescent="0.15">
      <c r="A139" s="25" t="s">
        <v>216</v>
      </c>
      <c r="B139" s="81" t="s">
        <v>217</v>
      </c>
      <c r="C139" s="128">
        <f>[12]B!$C$126</f>
        <v>0</v>
      </c>
      <c r="D139" s="128">
        <f>[12]B!$E$126</f>
        <v>0</v>
      </c>
      <c r="E139" s="129">
        <f>[12]B!$AL$126</f>
        <v>0</v>
      </c>
      <c r="F139" s="7"/>
      <c r="G139" s="7"/>
      <c r="H139" s="7"/>
      <c r="I139" s="7"/>
      <c r="J139" s="7"/>
      <c r="K139" s="7"/>
      <c r="L139" s="7"/>
    </row>
    <row r="140" spans="1:12" s="3" customFormat="1" ht="15" customHeight="1" x14ac:dyDescent="0.15">
      <c r="A140" s="38" t="s">
        <v>218</v>
      </c>
      <c r="B140" s="108" t="s">
        <v>219</v>
      </c>
      <c r="C140" s="130">
        <f>[12]B!$C$127</f>
        <v>0</v>
      </c>
      <c r="D140" s="130">
        <f>[12]B!$E$127</f>
        <v>0</v>
      </c>
      <c r="E140" s="131">
        <f>[12]B!$AL$127</f>
        <v>0</v>
      </c>
      <c r="F140" s="7"/>
      <c r="G140" s="7"/>
      <c r="H140" s="7"/>
      <c r="I140" s="7"/>
      <c r="J140" s="7"/>
      <c r="K140" s="7"/>
      <c r="L140" s="7"/>
    </row>
    <row r="141" spans="1:12" s="3" customFormat="1" ht="20.100000000000001" customHeight="1" x14ac:dyDescent="0.15">
      <c r="A141" s="122"/>
      <c r="B141" s="109" t="s">
        <v>220</v>
      </c>
      <c r="C141" s="132">
        <f>SUM(C128:C140)</f>
        <v>5686</v>
      </c>
      <c r="D141" s="132">
        <f>SUM(D128:D140)</f>
        <v>5315</v>
      </c>
      <c r="E141" s="89">
        <f>SUM(E128:E140)</f>
        <v>239345560</v>
      </c>
      <c r="F141" s="7"/>
      <c r="G141" s="7"/>
      <c r="H141" s="7"/>
      <c r="I141" s="7"/>
      <c r="J141" s="7"/>
      <c r="K141" s="7"/>
      <c r="L141" s="7"/>
    </row>
    <row r="142" spans="1:12" s="3" customFormat="1" ht="20.100000000000001" customHeight="1" x14ac:dyDescent="0.15">
      <c r="A142" s="122"/>
      <c r="B142" s="133" t="s">
        <v>221</v>
      </c>
      <c r="C142" s="132">
        <f>SUM(C143:C152)</f>
        <v>809</v>
      </c>
      <c r="D142" s="132">
        <f>SUM(D143:D152)</f>
        <v>809</v>
      </c>
      <c r="E142" s="89">
        <f>SUM(E143:E152)</f>
        <v>4537040</v>
      </c>
      <c r="F142" s="7"/>
      <c r="G142" s="7"/>
      <c r="H142" s="7"/>
      <c r="I142" s="7"/>
      <c r="J142" s="7"/>
      <c r="K142" s="7"/>
      <c r="L142" s="7"/>
    </row>
    <row r="143" spans="1:12" s="3" customFormat="1" ht="15" customHeight="1" x14ac:dyDescent="0.15">
      <c r="A143" s="20" t="s">
        <v>222</v>
      </c>
      <c r="B143" s="78" t="s">
        <v>223</v>
      </c>
      <c r="C143" s="134">
        <f>[12]B!$C$130</f>
        <v>0</v>
      </c>
      <c r="D143" s="134">
        <f>[12]B!$E$130</f>
        <v>0</v>
      </c>
      <c r="E143" s="127">
        <f>[12]B!$AL$130</f>
        <v>0</v>
      </c>
      <c r="F143" s="7"/>
      <c r="G143" s="7"/>
      <c r="H143" s="7"/>
      <c r="I143" s="7"/>
      <c r="J143" s="7"/>
      <c r="K143" s="7"/>
      <c r="L143" s="7"/>
    </row>
    <row r="144" spans="1:12" s="3" customFormat="1" ht="15" customHeight="1" x14ac:dyDescent="0.15">
      <c r="A144" s="25" t="s">
        <v>224</v>
      </c>
      <c r="B144" s="81" t="s">
        <v>225</v>
      </c>
      <c r="C144" s="135">
        <f>[12]B!$C$131</f>
        <v>0</v>
      </c>
      <c r="D144" s="135">
        <f>[12]B!$E$131</f>
        <v>0</v>
      </c>
      <c r="E144" s="129">
        <f>[12]B!$AL$131</f>
        <v>0</v>
      </c>
      <c r="F144" s="7"/>
      <c r="G144" s="7"/>
      <c r="H144" s="7"/>
      <c r="I144" s="7"/>
      <c r="J144" s="7"/>
      <c r="K144" s="7"/>
      <c r="L144" s="7"/>
    </row>
    <row r="145" spans="1:12" s="3" customFormat="1" ht="15" customHeight="1" x14ac:dyDescent="0.15">
      <c r="A145" s="25" t="s">
        <v>226</v>
      </c>
      <c r="B145" s="81" t="s">
        <v>227</v>
      </c>
      <c r="C145" s="135">
        <f>[12]B!$C$132</f>
        <v>0</v>
      </c>
      <c r="D145" s="135">
        <f>[12]B!$E$132</f>
        <v>0</v>
      </c>
      <c r="E145" s="129">
        <f>[12]B!$AL$132</f>
        <v>0</v>
      </c>
      <c r="F145" s="7"/>
      <c r="G145" s="7"/>
      <c r="H145" s="7"/>
      <c r="I145" s="7"/>
      <c r="J145" s="7"/>
      <c r="K145" s="7"/>
      <c r="L145" s="7"/>
    </row>
    <row r="146" spans="1:12" s="3" customFormat="1" ht="15" customHeight="1" x14ac:dyDescent="0.15">
      <c r="A146" s="25" t="s">
        <v>228</v>
      </c>
      <c r="B146" s="81" t="s">
        <v>229</v>
      </c>
      <c r="C146" s="135">
        <f>[12]B!$C$133</f>
        <v>772</v>
      </c>
      <c r="D146" s="135">
        <f>[12]B!$E$133</f>
        <v>772</v>
      </c>
      <c r="E146" s="129">
        <f>[12]B!$AL$133</f>
        <v>4269160</v>
      </c>
      <c r="F146" s="7"/>
      <c r="G146" s="7"/>
      <c r="H146" s="7"/>
      <c r="I146" s="7"/>
      <c r="J146" s="7"/>
      <c r="K146" s="7"/>
      <c r="L146" s="7"/>
    </row>
    <row r="147" spans="1:12" s="3" customFormat="1" ht="15" customHeight="1" x14ac:dyDescent="0.15">
      <c r="A147" s="25" t="s">
        <v>230</v>
      </c>
      <c r="B147" s="81" t="s">
        <v>231</v>
      </c>
      <c r="C147" s="135">
        <f>[12]B!$C$134</f>
        <v>0</v>
      </c>
      <c r="D147" s="135">
        <f>[12]B!$E$134</f>
        <v>0</v>
      </c>
      <c r="E147" s="129">
        <f>[12]B!$AL$134</f>
        <v>0</v>
      </c>
      <c r="F147" s="7"/>
      <c r="G147" s="7"/>
      <c r="H147" s="7"/>
      <c r="I147" s="7"/>
      <c r="J147" s="7"/>
      <c r="K147" s="7"/>
      <c r="L147" s="7"/>
    </row>
    <row r="148" spans="1:12" s="3" customFormat="1" ht="15" customHeight="1" x14ac:dyDescent="0.15">
      <c r="A148" s="25" t="s">
        <v>232</v>
      </c>
      <c r="B148" s="81" t="s">
        <v>233</v>
      </c>
      <c r="C148" s="135">
        <f>[12]B!$C$135</f>
        <v>0</v>
      </c>
      <c r="D148" s="135">
        <f>[12]B!$E$135</f>
        <v>0</v>
      </c>
      <c r="E148" s="129">
        <f>[12]B!$AL$135</f>
        <v>0</v>
      </c>
      <c r="F148" s="7"/>
      <c r="G148" s="7"/>
      <c r="H148" s="7"/>
      <c r="I148" s="7"/>
      <c r="J148" s="7"/>
      <c r="K148" s="7"/>
      <c r="L148" s="7"/>
    </row>
    <row r="149" spans="1:12" s="3" customFormat="1" ht="15" customHeight="1" x14ac:dyDescent="0.15">
      <c r="A149" s="25" t="s">
        <v>234</v>
      </c>
      <c r="B149" s="81" t="s">
        <v>235</v>
      </c>
      <c r="C149" s="135">
        <f>[12]B!$C$136</f>
        <v>0</v>
      </c>
      <c r="D149" s="135">
        <f>[12]B!$E$136</f>
        <v>0</v>
      </c>
      <c r="E149" s="129">
        <f>[12]B!$AL$136</f>
        <v>0</v>
      </c>
      <c r="F149" s="7"/>
      <c r="G149" s="7"/>
      <c r="H149" s="7"/>
      <c r="I149" s="7"/>
      <c r="J149" s="7"/>
      <c r="K149" s="7"/>
      <c r="L149" s="7"/>
    </row>
    <row r="150" spans="1:12" s="3" customFormat="1" ht="15" customHeight="1" x14ac:dyDescent="0.15">
      <c r="A150" s="25" t="s">
        <v>236</v>
      </c>
      <c r="B150" s="81" t="s">
        <v>237</v>
      </c>
      <c r="C150" s="135">
        <f>[12]B!$C$137</f>
        <v>37</v>
      </c>
      <c r="D150" s="135">
        <f>[12]B!$E$137</f>
        <v>37</v>
      </c>
      <c r="E150" s="129">
        <f>[12]B!$AL$137</f>
        <v>267880</v>
      </c>
      <c r="F150" s="7"/>
      <c r="G150" s="7"/>
      <c r="H150" s="7"/>
      <c r="I150" s="7"/>
      <c r="J150" s="7"/>
      <c r="K150" s="7"/>
      <c r="L150" s="7"/>
    </row>
    <row r="151" spans="1:12" s="3" customFormat="1" ht="14.1" customHeight="1" x14ac:dyDescent="0.15">
      <c r="A151" s="25" t="s">
        <v>238</v>
      </c>
      <c r="B151" s="81" t="s">
        <v>239</v>
      </c>
      <c r="C151" s="135">
        <f>[12]B!$C$138</f>
        <v>0</v>
      </c>
      <c r="D151" s="135">
        <f>[12]B!$E$138</f>
        <v>0</v>
      </c>
      <c r="E151" s="129">
        <f>[12]B!$AL$138</f>
        <v>0</v>
      </c>
      <c r="F151" s="7"/>
      <c r="G151" s="7"/>
      <c r="H151" s="7"/>
      <c r="I151" s="7"/>
      <c r="J151" s="7"/>
      <c r="K151" s="7"/>
      <c r="L151" s="7"/>
    </row>
    <row r="152" spans="1:12" s="3" customFormat="1" ht="15" customHeight="1" x14ac:dyDescent="0.15">
      <c r="A152" s="38" t="s">
        <v>240</v>
      </c>
      <c r="B152" s="108" t="s">
        <v>241</v>
      </c>
      <c r="C152" s="136">
        <f>[12]B!$C$139</f>
        <v>0</v>
      </c>
      <c r="D152" s="136">
        <f>[12]B!$E$139</f>
        <v>0</v>
      </c>
      <c r="E152" s="131">
        <f>[12]B!$AL$139</f>
        <v>0</v>
      </c>
      <c r="F152" s="7"/>
      <c r="G152" s="7"/>
      <c r="H152" s="7"/>
      <c r="I152" s="7"/>
      <c r="J152" s="7"/>
      <c r="K152" s="7"/>
      <c r="L152" s="7"/>
    </row>
    <row r="153" spans="1:12" s="3" customFormat="1" ht="15" customHeight="1" x14ac:dyDescent="0.15">
      <c r="A153" s="137"/>
      <c r="B153" s="138" t="s">
        <v>242</v>
      </c>
      <c r="C153" s="139">
        <f>SUM(C154:C158)</f>
        <v>0</v>
      </c>
      <c r="D153" s="139"/>
      <c r="E153" s="140"/>
      <c r="F153" s="7"/>
      <c r="G153" s="7"/>
      <c r="H153" s="7"/>
      <c r="I153" s="7"/>
      <c r="J153" s="7"/>
      <c r="K153" s="7"/>
      <c r="L153" s="7"/>
    </row>
    <row r="154" spans="1:12" s="3" customFormat="1" ht="14.1" customHeight="1" x14ac:dyDescent="0.15">
      <c r="A154" s="38">
        <v>203211</v>
      </c>
      <c r="B154" s="108" t="s">
        <v>243</v>
      </c>
      <c r="C154" s="135">
        <f>[12]B!$C$141</f>
        <v>0</v>
      </c>
      <c r="D154" s="141"/>
      <c r="E154" s="142"/>
      <c r="F154" s="7"/>
      <c r="G154" s="7"/>
      <c r="H154" s="7"/>
      <c r="I154" s="7"/>
      <c r="J154" s="7"/>
      <c r="K154" s="7"/>
      <c r="L154" s="7"/>
    </row>
    <row r="155" spans="1:12" s="3" customFormat="1" ht="23.25" customHeight="1" x14ac:dyDescent="0.15">
      <c r="A155" s="143" t="s">
        <v>244</v>
      </c>
      <c r="B155" s="144" t="s">
        <v>245</v>
      </c>
      <c r="C155" s="135">
        <f>[12]B!C142</f>
        <v>0</v>
      </c>
      <c r="D155" s="145"/>
      <c r="E155" s="146"/>
      <c r="F155" s="7"/>
      <c r="G155" s="7"/>
      <c r="H155" s="7"/>
      <c r="I155" s="7"/>
      <c r="J155" s="7"/>
      <c r="K155" s="7"/>
      <c r="L155" s="7"/>
    </row>
    <row r="156" spans="1:12" s="3" customFormat="1" ht="14.1" customHeight="1" x14ac:dyDescent="0.15">
      <c r="A156" s="143" t="s">
        <v>246</v>
      </c>
      <c r="B156" s="144" t="s">
        <v>247</v>
      </c>
      <c r="C156" s="135">
        <f>[12]B!C143</f>
        <v>0</v>
      </c>
      <c r="D156" s="145"/>
      <c r="E156" s="146"/>
      <c r="F156" s="7"/>
      <c r="G156" s="7"/>
      <c r="H156" s="7"/>
      <c r="I156" s="7"/>
      <c r="J156" s="7"/>
      <c r="K156" s="7"/>
      <c r="L156" s="7"/>
    </row>
    <row r="157" spans="1:12" s="3" customFormat="1" ht="14.1" customHeight="1" x14ac:dyDescent="0.15">
      <c r="A157" s="143" t="s">
        <v>248</v>
      </c>
      <c r="B157" s="144" t="s">
        <v>249</v>
      </c>
      <c r="C157" s="135">
        <f>[12]B!C144</f>
        <v>0</v>
      </c>
      <c r="D157" s="145"/>
      <c r="E157" s="146"/>
      <c r="F157" s="7"/>
      <c r="G157" s="7"/>
      <c r="H157" s="7"/>
      <c r="I157" s="7"/>
      <c r="J157" s="7"/>
      <c r="K157" s="7"/>
      <c r="L157" s="7"/>
    </row>
    <row r="158" spans="1:12" s="3" customFormat="1" ht="24" customHeight="1" x14ac:dyDescent="0.15">
      <c r="A158" s="143" t="s">
        <v>250</v>
      </c>
      <c r="B158" s="144" t="s">
        <v>251</v>
      </c>
      <c r="C158" s="135">
        <f>[12]B!C145</f>
        <v>0</v>
      </c>
      <c r="D158" s="145"/>
      <c r="E158" s="146"/>
      <c r="F158" s="7"/>
      <c r="G158" s="7"/>
      <c r="H158" s="7"/>
      <c r="I158" s="7"/>
      <c r="J158" s="7"/>
      <c r="K158" s="7"/>
      <c r="L158" s="7"/>
    </row>
    <row r="159" spans="1:12" s="3" customFormat="1" ht="15" customHeight="1" x14ac:dyDescent="0.15">
      <c r="A159" s="122"/>
      <c r="B159" s="147" t="s">
        <v>252</v>
      </c>
      <c r="C159" s="148">
        <f>(C141+C142+C153)</f>
        <v>6495</v>
      </c>
      <c r="D159" s="148">
        <f>(D141+D142)</f>
        <v>6124</v>
      </c>
      <c r="E159" s="89">
        <f>(E141+E142)</f>
        <v>243882600</v>
      </c>
      <c r="F159" s="7"/>
      <c r="G159" s="7"/>
      <c r="H159" s="7"/>
      <c r="I159" s="7"/>
      <c r="J159" s="7"/>
      <c r="K159" s="7"/>
      <c r="L159" s="7"/>
    </row>
    <row r="160" spans="1:12" s="12" customFormat="1" ht="24.95" customHeight="1" x14ac:dyDescent="0.15">
      <c r="A160" s="112" t="s">
        <v>253</v>
      </c>
      <c r="B160" s="149"/>
      <c r="C160" s="123"/>
      <c r="D160" s="123"/>
      <c r="E160" s="124"/>
      <c r="F160" s="11"/>
      <c r="G160" s="11"/>
      <c r="H160" s="11"/>
      <c r="I160" s="11"/>
      <c r="J160" s="11"/>
      <c r="K160" s="11"/>
      <c r="L160" s="11"/>
    </row>
    <row r="161" spans="1:14" s="3" customFormat="1" ht="35.1" customHeight="1" x14ac:dyDescent="0.15">
      <c r="A161" s="13" t="s">
        <v>5</v>
      </c>
      <c r="B161" s="13" t="s">
        <v>6</v>
      </c>
      <c r="C161" s="73" t="s">
        <v>7</v>
      </c>
      <c r="D161" s="73" t="s">
        <v>8</v>
      </c>
      <c r="E161" s="73" t="s">
        <v>9</v>
      </c>
      <c r="F161" s="7"/>
      <c r="G161" s="7"/>
      <c r="H161" s="7"/>
      <c r="I161" s="7"/>
      <c r="J161" s="7"/>
      <c r="K161" s="7"/>
      <c r="L161" s="7"/>
    </row>
    <row r="162" spans="1:14" s="3" customFormat="1" ht="15" customHeight="1" x14ac:dyDescent="0.15">
      <c r="A162" s="20" t="s">
        <v>254</v>
      </c>
      <c r="B162" s="78" t="s">
        <v>255</v>
      </c>
      <c r="C162" s="150">
        <f>[12]B!$C$61</f>
        <v>192</v>
      </c>
      <c r="D162" s="150">
        <f>[12]B!$E$61</f>
        <v>192</v>
      </c>
      <c r="E162" s="129">
        <f>[12]B!$AL$61</f>
        <v>163200</v>
      </c>
      <c r="F162" s="7"/>
      <c r="G162" s="7"/>
      <c r="H162" s="7"/>
      <c r="I162" s="7"/>
      <c r="J162" s="7"/>
      <c r="K162" s="7"/>
      <c r="L162" s="7"/>
    </row>
    <row r="163" spans="1:14" s="3" customFormat="1" ht="15" customHeight="1" x14ac:dyDescent="0.15">
      <c r="A163" s="38" t="s">
        <v>256</v>
      </c>
      <c r="B163" s="108" t="s">
        <v>257</v>
      </c>
      <c r="C163" s="65">
        <f>SUM([12]B!$C$62+[12]B!$C$63)</f>
        <v>0</v>
      </c>
      <c r="D163" s="151">
        <f>SUM([12]B!$E$62+[12]B!$E$63)</f>
        <v>0</v>
      </c>
      <c r="E163" s="129">
        <f>SUM([12]B!$AL$62+[12]B!$AL$63)</f>
        <v>0</v>
      </c>
      <c r="F163" s="7"/>
      <c r="G163" s="7"/>
      <c r="H163" s="7"/>
      <c r="I163" s="7"/>
      <c r="J163" s="7"/>
      <c r="K163" s="7"/>
      <c r="L163" s="7"/>
    </row>
    <row r="164" spans="1:14" s="3" customFormat="1" ht="15" customHeight="1" x14ac:dyDescent="0.15">
      <c r="A164" s="152"/>
      <c r="B164" s="153" t="s">
        <v>258</v>
      </c>
      <c r="C164" s="154">
        <f>SUM(C162:C163)</f>
        <v>192</v>
      </c>
      <c r="D164" s="154">
        <f>SUM(D162:D163)</f>
        <v>192</v>
      </c>
      <c r="E164" s="155">
        <f>SUM(E162:E163)</f>
        <v>163200</v>
      </c>
      <c r="F164" s="7"/>
      <c r="G164" s="7"/>
      <c r="H164" s="7"/>
      <c r="I164" s="7"/>
      <c r="J164" s="7"/>
      <c r="K164" s="7"/>
      <c r="L164" s="7"/>
    </row>
    <row r="165" spans="1:14" s="3" customFormat="1" ht="24.95" customHeight="1" x14ac:dyDescent="0.15">
      <c r="A165" s="112" t="s">
        <v>259</v>
      </c>
      <c r="B165" s="156"/>
      <c r="C165" s="157"/>
      <c r="D165" s="157"/>
      <c r="E165" s="158"/>
      <c r="F165" s="7"/>
      <c r="G165" s="7"/>
      <c r="H165" s="7"/>
      <c r="I165" s="7"/>
      <c r="J165" s="7"/>
      <c r="K165" s="7"/>
      <c r="L165" s="7"/>
      <c r="M165" s="7"/>
      <c r="N165" s="7"/>
    </row>
    <row r="166" spans="1:14" s="3" customFormat="1" ht="35.1" customHeight="1" x14ac:dyDescent="0.15">
      <c r="A166" s="13" t="s">
        <v>5</v>
      </c>
      <c r="B166" s="13" t="s">
        <v>6</v>
      </c>
      <c r="C166" s="73" t="s">
        <v>7</v>
      </c>
      <c r="D166" s="159" t="s">
        <v>8</v>
      </c>
      <c r="E166" s="73" t="s">
        <v>9</v>
      </c>
      <c r="F166" s="7"/>
      <c r="G166" s="7"/>
      <c r="H166" s="7"/>
      <c r="I166" s="7"/>
      <c r="J166" s="7"/>
      <c r="K166" s="7"/>
      <c r="L166" s="7"/>
      <c r="M166" s="7"/>
      <c r="N166" s="7"/>
    </row>
    <row r="167" spans="1:14" s="3" customFormat="1" ht="15" customHeight="1" x14ac:dyDescent="0.15">
      <c r="A167" s="20">
        <v>1101004</v>
      </c>
      <c r="B167" s="78" t="s">
        <v>260</v>
      </c>
      <c r="C167" s="160">
        <f>[12]B!$C$993</f>
        <v>0</v>
      </c>
      <c r="D167" s="160">
        <f>[12]B!$E$993</f>
        <v>0</v>
      </c>
      <c r="E167" s="129">
        <f>[12]B!$AL$993</f>
        <v>0</v>
      </c>
      <c r="F167" s="7"/>
      <c r="G167" s="7"/>
      <c r="H167" s="7"/>
      <c r="I167" s="7"/>
      <c r="J167" s="7"/>
      <c r="K167" s="7"/>
      <c r="L167" s="7"/>
      <c r="M167" s="7"/>
      <c r="N167" s="7"/>
    </row>
    <row r="168" spans="1:14" s="3" customFormat="1" ht="15" customHeight="1" x14ac:dyDescent="0.15">
      <c r="A168" s="25">
        <v>1101006</v>
      </c>
      <c r="B168" s="81" t="s">
        <v>261</v>
      </c>
      <c r="C168" s="161">
        <f>[12]B!$C$994</f>
        <v>0</v>
      </c>
      <c r="D168" s="161">
        <f>[12]B!$E$994</f>
        <v>0</v>
      </c>
      <c r="E168" s="129">
        <f>[12]B!$AL$994</f>
        <v>0</v>
      </c>
      <c r="F168" s="7"/>
      <c r="G168" s="7"/>
      <c r="H168" s="7"/>
      <c r="I168" s="7"/>
      <c r="J168" s="7"/>
      <c r="K168" s="7"/>
      <c r="L168" s="7"/>
      <c r="M168" s="7"/>
      <c r="N168" s="7"/>
    </row>
    <row r="169" spans="1:14" s="3" customFormat="1" ht="15" customHeight="1" x14ac:dyDescent="0.15">
      <c r="A169" s="25" t="s">
        <v>262</v>
      </c>
      <c r="B169" s="81" t="s">
        <v>263</v>
      </c>
      <c r="C169" s="161">
        <f>[12]B!$C$1693</f>
        <v>765</v>
      </c>
      <c r="D169" s="161">
        <f>[12]B!$E$1693</f>
        <v>752</v>
      </c>
      <c r="E169" s="129">
        <f>[12]B!$AL$1693</f>
        <v>4151040</v>
      </c>
      <c r="F169" s="7"/>
      <c r="G169" s="7"/>
      <c r="H169" s="7"/>
      <c r="I169" s="7"/>
      <c r="J169" s="7"/>
      <c r="K169" s="7"/>
      <c r="L169" s="7"/>
      <c r="M169" s="7"/>
      <c r="N169" s="7"/>
    </row>
    <row r="170" spans="1:14" s="3" customFormat="1" ht="24" customHeight="1" x14ac:dyDescent="0.15">
      <c r="A170" s="25" t="s">
        <v>264</v>
      </c>
      <c r="B170" s="81" t="s">
        <v>265</v>
      </c>
      <c r="C170" s="161">
        <f>[12]B!$C$1694</f>
        <v>0</v>
      </c>
      <c r="D170" s="161">
        <f>[12]B!$E$1694</f>
        <v>0</v>
      </c>
      <c r="E170" s="129">
        <f>[12]B!$AL$1694</f>
        <v>0</v>
      </c>
      <c r="F170" s="7"/>
      <c r="G170" s="7"/>
      <c r="H170" s="7"/>
      <c r="I170" s="7"/>
      <c r="J170" s="7"/>
      <c r="K170" s="7"/>
      <c r="L170" s="7"/>
      <c r="M170" s="7"/>
      <c r="N170" s="7"/>
    </row>
    <row r="171" spans="1:14" s="3" customFormat="1" ht="24" customHeight="1" x14ac:dyDescent="0.15">
      <c r="A171" s="25" t="s">
        <v>266</v>
      </c>
      <c r="B171" s="81" t="s">
        <v>267</v>
      </c>
      <c r="C171" s="161">
        <f>[12]B!$C$1695</f>
        <v>0</v>
      </c>
      <c r="D171" s="161">
        <f>[12]B!$E$1695</f>
        <v>0</v>
      </c>
      <c r="E171" s="129">
        <f>[12]B!$AL$1695</f>
        <v>0</v>
      </c>
      <c r="F171" s="7"/>
      <c r="G171" s="7"/>
      <c r="H171" s="7"/>
      <c r="I171" s="7"/>
      <c r="J171" s="7"/>
      <c r="K171" s="7"/>
      <c r="L171" s="7"/>
      <c r="M171" s="7"/>
      <c r="N171" s="7"/>
    </row>
    <row r="172" spans="1:14" s="3" customFormat="1" ht="15" customHeight="1" x14ac:dyDescent="0.15">
      <c r="A172" s="25" t="s">
        <v>268</v>
      </c>
      <c r="B172" s="81" t="s">
        <v>269</v>
      </c>
      <c r="C172" s="161">
        <f>[12]B!$C$1696</f>
        <v>0</v>
      </c>
      <c r="D172" s="161">
        <f>[12]B!$E$1696</f>
        <v>0</v>
      </c>
      <c r="E172" s="129">
        <f>[12]B!$AL$1696</f>
        <v>0</v>
      </c>
      <c r="F172" s="7"/>
      <c r="G172" s="7"/>
      <c r="H172" s="7"/>
      <c r="I172" s="7"/>
      <c r="J172" s="7"/>
      <c r="K172" s="7"/>
      <c r="L172" s="7"/>
      <c r="M172" s="7"/>
      <c r="N172" s="7"/>
    </row>
    <row r="173" spans="1:14" s="3" customFormat="1" ht="15" customHeight="1" x14ac:dyDescent="0.15">
      <c r="A173" s="25" t="s">
        <v>270</v>
      </c>
      <c r="B173" s="81" t="s">
        <v>271</v>
      </c>
      <c r="C173" s="161">
        <f>[12]B!$C$1697</f>
        <v>154</v>
      </c>
      <c r="D173" s="161">
        <f>[12]B!$E$1697</f>
        <v>154</v>
      </c>
      <c r="E173" s="129">
        <f>[12]B!$AL$1697</f>
        <v>8644020</v>
      </c>
      <c r="F173" s="7"/>
      <c r="G173" s="7"/>
      <c r="H173" s="7"/>
      <c r="I173" s="7"/>
      <c r="J173" s="7"/>
      <c r="K173" s="7"/>
      <c r="L173" s="7"/>
      <c r="M173" s="7"/>
      <c r="N173" s="7"/>
    </row>
    <row r="174" spans="1:14" s="3" customFormat="1" ht="24" customHeight="1" x14ac:dyDescent="0.15">
      <c r="A174" s="25" t="s">
        <v>272</v>
      </c>
      <c r="B174" s="81" t="s">
        <v>273</v>
      </c>
      <c r="C174" s="161">
        <f>[12]B!$C$1698</f>
        <v>0</v>
      </c>
      <c r="D174" s="161">
        <f>[12]B!$E$1698</f>
        <v>0</v>
      </c>
      <c r="E174" s="129">
        <f>[12]B!$AL$1698</f>
        <v>0</v>
      </c>
      <c r="F174" s="7"/>
      <c r="G174" s="7"/>
      <c r="H174" s="7"/>
      <c r="I174" s="7"/>
      <c r="J174" s="7"/>
      <c r="K174" s="7"/>
      <c r="L174" s="7"/>
      <c r="M174" s="7"/>
      <c r="N174" s="7"/>
    </row>
    <row r="175" spans="1:14" s="3" customFormat="1" ht="15" customHeight="1" x14ac:dyDescent="0.15">
      <c r="A175" s="25" t="s">
        <v>274</v>
      </c>
      <c r="B175" s="81" t="s">
        <v>275</v>
      </c>
      <c r="C175" s="161">
        <f>[12]B!$C$1699</f>
        <v>0</v>
      </c>
      <c r="D175" s="161">
        <f>[12]B!$E$1699</f>
        <v>0</v>
      </c>
      <c r="E175" s="129">
        <f>[12]B!$AL$1699</f>
        <v>0</v>
      </c>
      <c r="F175" s="7"/>
      <c r="G175" s="7"/>
      <c r="H175" s="7"/>
      <c r="I175" s="7"/>
      <c r="J175" s="7"/>
      <c r="K175" s="7"/>
      <c r="L175" s="7"/>
      <c r="M175" s="7"/>
      <c r="N175" s="7"/>
    </row>
    <row r="176" spans="1:14" s="3" customFormat="1" ht="15" customHeight="1" x14ac:dyDescent="0.15">
      <c r="A176" s="25" t="s">
        <v>276</v>
      </c>
      <c r="B176" s="81" t="s">
        <v>277</v>
      </c>
      <c r="C176" s="161">
        <f>[12]B!$C$1700</f>
        <v>0</v>
      </c>
      <c r="D176" s="161">
        <f>[12]B!$E$1700</f>
        <v>0</v>
      </c>
      <c r="E176" s="129">
        <f>[12]B!$AL$1700</f>
        <v>0</v>
      </c>
      <c r="F176" s="7"/>
      <c r="G176" s="7"/>
      <c r="H176" s="7"/>
      <c r="I176" s="7"/>
      <c r="J176" s="7"/>
      <c r="K176" s="7"/>
      <c r="L176" s="7"/>
      <c r="M176" s="7"/>
      <c r="N176" s="7"/>
    </row>
    <row r="177" spans="1:14" s="3" customFormat="1" ht="15" customHeight="1" x14ac:dyDescent="0.15">
      <c r="A177" s="25" t="s">
        <v>278</v>
      </c>
      <c r="B177" s="81" t="s">
        <v>279</v>
      </c>
      <c r="C177" s="161">
        <f>[12]B!$C$1701</f>
        <v>0</v>
      </c>
      <c r="D177" s="161">
        <f>[12]B!$E$1701</f>
        <v>0</v>
      </c>
      <c r="E177" s="129">
        <f>[12]B!$AL$1701</f>
        <v>0</v>
      </c>
      <c r="F177" s="7"/>
      <c r="G177" s="7"/>
      <c r="H177" s="7"/>
      <c r="I177" s="7"/>
      <c r="J177" s="7"/>
      <c r="K177" s="7"/>
      <c r="L177" s="7"/>
      <c r="M177" s="7"/>
      <c r="N177" s="7"/>
    </row>
    <row r="178" spans="1:14" s="3" customFormat="1" ht="15" customHeight="1" x14ac:dyDescent="0.15">
      <c r="A178" s="25" t="s">
        <v>280</v>
      </c>
      <c r="B178" s="81" t="s">
        <v>281</v>
      </c>
      <c r="C178" s="161">
        <f>[12]B!$C$1702</f>
        <v>0</v>
      </c>
      <c r="D178" s="161">
        <f>[12]B!$E$1702</f>
        <v>0</v>
      </c>
      <c r="E178" s="129">
        <f>[12]B!$AL$1702</f>
        <v>0</v>
      </c>
      <c r="F178" s="7"/>
      <c r="G178" s="7"/>
      <c r="H178" s="7"/>
      <c r="I178" s="7"/>
      <c r="J178" s="7"/>
      <c r="K178" s="7"/>
      <c r="L178" s="7"/>
      <c r="M178" s="7"/>
      <c r="N178" s="7"/>
    </row>
    <row r="179" spans="1:14" s="3" customFormat="1" ht="15" customHeight="1" x14ac:dyDescent="0.15">
      <c r="A179" s="25" t="s">
        <v>282</v>
      </c>
      <c r="B179" s="81" t="s">
        <v>283</v>
      </c>
      <c r="C179" s="161">
        <f>[12]B!$C$1703</f>
        <v>0</v>
      </c>
      <c r="D179" s="161">
        <f>[12]B!$E$1703</f>
        <v>0</v>
      </c>
      <c r="E179" s="129">
        <f>[12]B!$AL$1703</f>
        <v>0</v>
      </c>
      <c r="F179" s="7"/>
      <c r="G179" s="7"/>
      <c r="H179" s="7"/>
      <c r="I179" s="7"/>
      <c r="J179" s="7"/>
      <c r="K179" s="7"/>
      <c r="L179" s="7"/>
      <c r="M179" s="7"/>
      <c r="N179" s="7"/>
    </row>
    <row r="180" spans="1:14" s="3" customFormat="1" ht="15" customHeight="1" x14ac:dyDescent="0.15">
      <c r="A180" s="25" t="s">
        <v>284</v>
      </c>
      <c r="B180" s="81" t="s">
        <v>285</v>
      </c>
      <c r="C180" s="161">
        <f>[12]B!$C$1704</f>
        <v>0</v>
      </c>
      <c r="D180" s="161">
        <f>[12]B!$E$1704</f>
        <v>0</v>
      </c>
      <c r="E180" s="129">
        <f>[12]B!$AL$1704</f>
        <v>0</v>
      </c>
      <c r="F180" s="7"/>
      <c r="G180" s="7"/>
      <c r="H180" s="7"/>
      <c r="I180" s="7"/>
      <c r="J180" s="7"/>
      <c r="K180" s="7"/>
      <c r="L180" s="7"/>
      <c r="M180" s="7"/>
      <c r="N180" s="7"/>
    </row>
    <row r="181" spans="1:14" s="3" customFormat="1" ht="15" customHeight="1" x14ac:dyDescent="0.15">
      <c r="A181" s="25" t="s">
        <v>286</v>
      </c>
      <c r="B181" s="81" t="s">
        <v>287</v>
      </c>
      <c r="C181" s="161">
        <f>[12]B!$C$1705</f>
        <v>0</v>
      </c>
      <c r="D181" s="161">
        <f>[12]B!$E$1705</f>
        <v>0</v>
      </c>
      <c r="E181" s="129">
        <f>[12]B!$AL$1705</f>
        <v>0</v>
      </c>
      <c r="F181" s="7"/>
      <c r="G181" s="7"/>
      <c r="H181" s="7"/>
      <c r="I181" s="7"/>
      <c r="J181" s="7"/>
      <c r="K181" s="7"/>
      <c r="L181" s="7"/>
      <c r="M181" s="7"/>
      <c r="N181" s="7"/>
    </row>
    <row r="182" spans="1:14" s="3" customFormat="1" ht="15" customHeight="1" x14ac:dyDescent="0.15">
      <c r="A182" s="25" t="s">
        <v>288</v>
      </c>
      <c r="B182" s="81" t="s">
        <v>289</v>
      </c>
      <c r="C182" s="161">
        <f>[12]B!$C$1706</f>
        <v>0</v>
      </c>
      <c r="D182" s="161">
        <f>[12]B!$E$1706</f>
        <v>0</v>
      </c>
      <c r="E182" s="129">
        <f>[12]B!$AL$1706</f>
        <v>0</v>
      </c>
      <c r="F182" s="7"/>
      <c r="G182" s="7"/>
      <c r="H182" s="7"/>
      <c r="I182" s="7"/>
      <c r="J182" s="7"/>
      <c r="K182" s="7"/>
      <c r="L182" s="7"/>
      <c r="M182" s="7"/>
      <c r="N182" s="7"/>
    </row>
    <row r="183" spans="1:14" s="3" customFormat="1" ht="24" customHeight="1" x14ac:dyDescent="0.15">
      <c r="A183" s="25" t="s">
        <v>290</v>
      </c>
      <c r="B183" s="81" t="s">
        <v>291</v>
      </c>
      <c r="C183" s="161">
        <f>[12]B!$C$1707</f>
        <v>0</v>
      </c>
      <c r="D183" s="161">
        <f>[12]B!$E$1707</f>
        <v>0</v>
      </c>
      <c r="E183" s="129">
        <f>[12]B!$AL$1707</f>
        <v>0</v>
      </c>
      <c r="F183" s="7"/>
      <c r="G183" s="7"/>
      <c r="H183" s="7"/>
      <c r="I183" s="7"/>
      <c r="J183" s="7"/>
      <c r="K183" s="7"/>
      <c r="L183" s="7"/>
      <c r="M183" s="7"/>
      <c r="N183" s="7"/>
    </row>
    <row r="184" spans="1:14" s="3" customFormat="1" ht="15" customHeight="1" x14ac:dyDescent="0.15">
      <c r="A184" s="25" t="s">
        <v>292</v>
      </c>
      <c r="B184" s="81" t="s">
        <v>293</v>
      </c>
      <c r="C184" s="161">
        <f>[12]B!$C$1708</f>
        <v>0</v>
      </c>
      <c r="D184" s="161">
        <f>[12]B!$E$1708</f>
        <v>0</v>
      </c>
      <c r="E184" s="129">
        <f>[12]B!$AL$1708</f>
        <v>0</v>
      </c>
      <c r="F184" s="7"/>
      <c r="G184" s="7"/>
      <c r="H184" s="7"/>
      <c r="I184" s="7"/>
      <c r="J184" s="7"/>
      <c r="K184" s="7"/>
      <c r="L184" s="7"/>
      <c r="M184" s="7"/>
      <c r="N184" s="7"/>
    </row>
    <row r="185" spans="1:14" s="3" customFormat="1" ht="15" customHeight="1" x14ac:dyDescent="0.15">
      <c r="A185" s="25" t="s">
        <v>294</v>
      </c>
      <c r="B185" s="81" t="s">
        <v>295</v>
      </c>
      <c r="C185" s="161">
        <f>[12]B!$C$1709</f>
        <v>0</v>
      </c>
      <c r="D185" s="161">
        <f>[12]B!$E$1709</f>
        <v>0</v>
      </c>
      <c r="E185" s="129">
        <f>[12]B!$AL$1709</f>
        <v>0</v>
      </c>
      <c r="F185" s="7"/>
      <c r="G185" s="7"/>
      <c r="H185" s="7"/>
      <c r="I185" s="7"/>
      <c r="J185" s="7"/>
      <c r="K185" s="7"/>
      <c r="L185" s="7"/>
      <c r="M185" s="7"/>
      <c r="N185" s="7"/>
    </row>
    <row r="186" spans="1:14" s="3" customFormat="1" ht="15" customHeight="1" x14ac:dyDescent="0.15">
      <c r="A186" s="25" t="s">
        <v>296</v>
      </c>
      <c r="B186" s="81" t="s">
        <v>297</v>
      </c>
      <c r="C186" s="161">
        <f>[12]B!$C$1710</f>
        <v>0</v>
      </c>
      <c r="D186" s="161">
        <f>[12]B!$E$1710</f>
        <v>0</v>
      </c>
      <c r="E186" s="129">
        <f>[12]B!$AL$1710</f>
        <v>0</v>
      </c>
      <c r="F186" s="7"/>
      <c r="G186" s="7"/>
      <c r="H186" s="7"/>
      <c r="I186" s="7"/>
      <c r="J186" s="7"/>
      <c r="K186" s="7"/>
      <c r="L186" s="7"/>
      <c r="M186" s="7"/>
      <c r="N186" s="7"/>
    </row>
    <row r="187" spans="1:14" s="3" customFormat="1" ht="15" customHeight="1" x14ac:dyDescent="0.15">
      <c r="A187" s="25" t="s">
        <v>298</v>
      </c>
      <c r="B187" s="81" t="s">
        <v>299</v>
      </c>
      <c r="C187" s="161">
        <f>[12]B!$C$1711</f>
        <v>0</v>
      </c>
      <c r="D187" s="161">
        <f>[12]B!$E$1711</f>
        <v>0</v>
      </c>
      <c r="E187" s="129">
        <f>[12]B!$AL$1711</f>
        <v>0</v>
      </c>
      <c r="F187" s="7"/>
      <c r="G187" s="7"/>
      <c r="H187" s="7"/>
      <c r="I187" s="7"/>
      <c r="J187" s="7"/>
      <c r="K187" s="7"/>
      <c r="L187" s="7"/>
      <c r="M187" s="7"/>
      <c r="N187" s="7"/>
    </row>
    <row r="188" spans="1:14" s="3" customFormat="1" ht="15" customHeight="1" x14ac:dyDescent="0.15">
      <c r="A188" s="25" t="s">
        <v>300</v>
      </c>
      <c r="B188" s="81" t="s">
        <v>301</v>
      </c>
      <c r="C188" s="161">
        <f>[12]B!$C$1712</f>
        <v>0</v>
      </c>
      <c r="D188" s="161">
        <f>[12]B!$E$1712</f>
        <v>0</v>
      </c>
      <c r="E188" s="129">
        <f>[12]B!$AL$1712</f>
        <v>0</v>
      </c>
      <c r="F188" s="7"/>
      <c r="G188" s="7"/>
      <c r="H188" s="7"/>
      <c r="I188" s="7"/>
      <c r="J188" s="7"/>
      <c r="K188" s="7"/>
      <c r="L188" s="7"/>
      <c r="M188" s="7"/>
      <c r="N188" s="7"/>
    </row>
    <row r="189" spans="1:14" s="3" customFormat="1" ht="15" customHeight="1" x14ac:dyDescent="0.15">
      <c r="A189" s="25" t="s">
        <v>302</v>
      </c>
      <c r="B189" s="81" t="s">
        <v>303</v>
      </c>
      <c r="C189" s="161">
        <f>[12]B!$C$1713</f>
        <v>0</v>
      </c>
      <c r="D189" s="161">
        <f>[12]B!$E$1713</f>
        <v>0</v>
      </c>
      <c r="E189" s="129">
        <f>[12]B!$AL$1713</f>
        <v>0</v>
      </c>
      <c r="F189" s="7"/>
      <c r="G189" s="7"/>
      <c r="H189" s="7"/>
      <c r="I189" s="7"/>
      <c r="J189" s="7"/>
      <c r="K189" s="7"/>
      <c r="L189" s="7"/>
      <c r="M189" s="7"/>
      <c r="N189" s="7"/>
    </row>
    <row r="190" spans="1:14" s="3" customFormat="1" ht="15" customHeight="1" x14ac:dyDescent="0.15">
      <c r="A190" s="25" t="s">
        <v>304</v>
      </c>
      <c r="B190" s="81" t="s">
        <v>305</v>
      </c>
      <c r="C190" s="161">
        <f>[12]B!$C$1714</f>
        <v>0</v>
      </c>
      <c r="D190" s="161">
        <f>[12]B!$E$1714</f>
        <v>0</v>
      </c>
      <c r="E190" s="129">
        <f>[12]B!$AL$1714</f>
        <v>0</v>
      </c>
      <c r="F190" s="7"/>
      <c r="G190" s="7"/>
      <c r="H190" s="7"/>
      <c r="I190" s="7"/>
      <c r="J190" s="7"/>
      <c r="K190" s="7"/>
      <c r="L190" s="7"/>
      <c r="M190" s="7"/>
      <c r="N190" s="7"/>
    </row>
    <row r="191" spans="1:14" s="3" customFormat="1" ht="15" customHeight="1" x14ac:dyDescent="0.15">
      <c r="A191" s="25" t="s">
        <v>306</v>
      </c>
      <c r="B191" s="81" t="s">
        <v>307</v>
      </c>
      <c r="C191" s="161">
        <f>[12]B!$C$1715</f>
        <v>0</v>
      </c>
      <c r="D191" s="161">
        <f>[12]B!$E$1715</f>
        <v>0</v>
      </c>
      <c r="E191" s="129">
        <f>[12]B!$AL$1715</f>
        <v>0</v>
      </c>
      <c r="F191" s="7"/>
      <c r="G191" s="7"/>
      <c r="H191" s="7"/>
      <c r="I191" s="7"/>
      <c r="J191" s="7"/>
      <c r="K191" s="7"/>
      <c r="L191" s="7"/>
      <c r="M191" s="7"/>
      <c r="N191" s="7"/>
    </row>
    <row r="192" spans="1:14" s="3" customFormat="1" ht="15" customHeight="1" x14ac:dyDescent="0.15">
      <c r="A192" s="25" t="s">
        <v>308</v>
      </c>
      <c r="B192" s="81" t="s">
        <v>309</v>
      </c>
      <c r="C192" s="161">
        <f>[12]B!$C$1716</f>
        <v>0</v>
      </c>
      <c r="D192" s="161">
        <f>[12]B!$E$1716</f>
        <v>0</v>
      </c>
      <c r="E192" s="129">
        <f>[12]B!$AL$1716</f>
        <v>0</v>
      </c>
      <c r="F192" s="7"/>
      <c r="G192" s="7"/>
      <c r="H192" s="7"/>
      <c r="I192" s="7"/>
      <c r="J192" s="7"/>
      <c r="K192" s="7"/>
      <c r="L192" s="7"/>
      <c r="M192" s="7"/>
      <c r="N192" s="7"/>
    </row>
    <row r="193" spans="1:14" s="3" customFormat="1" ht="15" customHeight="1" x14ac:dyDescent="0.15">
      <c r="A193" s="25">
        <v>1801001</v>
      </c>
      <c r="B193" s="81" t="s">
        <v>310</v>
      </c>
      <c r="C193" s="161">
        <f>[12]B!$C$1937</f>
        <v>106</v>
      </c>
      <c r="D193" s="161">
        <f>[12]B!$E$1937</f>
        <v>105</v>
      </c>
      <c r="E193" s="129">
        <f>[12]B!$AL$1937</f>
        <v>4000500</v>
      </c>
      <c r="F193" s="7"/>
      <c r="G193" s="7"/>
      <c r="H193" s="7"/>
      <c r="I193" s="7"/>
      <c r="J193" s="7"/>
      <c r="K193" s="7"/>
      <c r="L193" s="7"/>
      <c r="M193" s="7"/>
      <c r="N193" s="7"/>
    </row>
    <row r="194" spans="1:14" s="3" customFormat="1" ht="15" customHeight="1" x14ac:dyDescent="0.15">
      <c r="A194" s="25">
        <v>1801003</v>
      </c>
      <c r="B194" s="81" t="s">
        <v>311</v>
      </c>
      <c r="C194" s="161">
        <f>[12]B!$C$1938</f>
        <v>0</v>
      </c>
      <c r="D194" s="161">
        <f>[12]B!$E$1938</f>
        <v>0</v>
      </c>
      <c r="E194" s="129">
        <f>[12]B!$AL$1938</f>
        <v>0</v>
      </c>
      <c r="F194" s="7"/>
      <c r="G194" s="7"/>
      <c r="H194" s="7"/>
      <c r="I194" s="7"/>
      <c r="J194" s="7"/>
      <c r="K194" s="7"/>
      <c r="L194" s="7"/>
      <c r="M194" s="7"/>
      <c r="N194" s="7"/>
    </row>
    <row r="195" spans="1:14" s="3" customFormat="1" ht="15" customHeight="1" x14ac:dyDescent="0.15">
      <c r="A195" s="25">
        <v>1801006</v>
      </c>
      <c r="B195" s="81" t="s">
        <v>312</v>
      </c>
      <c r="C195" s="161">
        <f>[12]B!$C$1939</f>
        <v>22</v>
      </c>
      <c r="D195" s="161">
        <f>[12]B!$E$1939</f>
        <v>19</v>
      </c>
      <c r="E195" s="129">
        <f>[12]B!$AL$1939</f>
        <v>930050</v>
      </c>
      <c r="F195" s="7"/>
      <c r="G195" s="7"/>
      <c r="H195" s="7"/>
      <c r="I195" s="7"/>
      <c r="J195" s="7"/>
      <c r="K195" s="7"/>
      <c r="L195" s="7"/>
      <c r="M195" s="7"/>
      <c r="N195" s="7"/>
    </row>
    <row r="196" spans="1:14" s="3" customFormat="1" ht="15" customHeight="1" x14ac:dyDescent="0.15">
      <c r="A196" s="25">
        <v>1401001</v>
      </c>
      <c r="B196" s="81" t="s">
        <v>313</v>
      </c>
      <c r="C196" s="161">
        <f>[12]B!$C$1406</f>
        <v>0</v>
      </c>
      <c r="D196" s="161">
        <f>[12]B!$E$1406</f>
        <v>0</v>
      </c>
      <c r="E196" s="129">
        <f>[12]B!$AL$1406</f>
        <v>0</v>
      </c>
      <c r="F196" s="7"/>
      <c r="G196" s="7"/>
      <c r="H196" s="7"/>
      <c r="I196" s="7"/>
      <c r="J196" s="7"/>
      <c r="K196" s="7"/>
      <c r="L196" s="7"/>
      <c r="M196" s="7"/>
      <c r="N196" s="7"/>
    </row>
    <row r="197" spans="1:14" s="3" customFormat="1" ht="24" customHeight="1" x14ac:dyDescent="0.15">
      <c r="A197" s="25">
        <v>1101113</v>
      </c>
      <c r="B197" s="81" t="s">
        <v>314</v>
      </c>
      <c r="C197" s="161">
        <f>[12]B!$C$995</f>
        <v>0</v>
      </c>
      <c r="D197" s="161">
        <f>[12]B!$E$995</f>
        <v>0</v>
      </c>
      <c r="E197" s="129">
        <f>[12]B!$AL$995</f>
        <v>0</v>
      </c>
      <c r="F197" s="7"/>
      <c r="G197" s="7"/>
      <c r="H197" s="7"/>
      <c r="I197" s="7"/>
      <c r="J197" s="7"/>
      <c r="K197" s="7"/>
      <c r="L197" s="7"/>
      <c r="M197" s="7"/>
      <c r="N197" s="7"/>
    </row>
    <row r="198" spans="1:14" s="3" customFormat="1" ht="24" customHeight="1" x14ac:dyDescent="0.15">
      <c r="A198" s="25">
        <v>1101140</v>
      </c>
      <c r="B198" s="81" t="s">
        <v>315</v>
      </c>
      <c r="C198" s="161">
        <f>[12]B!$C$996</f>
        <v>0</v>
      </c>
      <c r="D198" s="161">
        <f>[12]B!$E$996</f>
        <v>0</v>
      </c>
      <c r="E198" s="129">
        <f>[12]B!$AL$996</f>
        <v>0</v>
      </c>
      <c r="F198" s="7"/>
      <c r="G198" s="7"/>
      <c r="H198" s="7"/>
      <c r="I198" s="7"/>
      <c r="J198" s="7"/>
      <c r="K198" s="7"/>
      <c r="L198" s="7"/>
      <c r="M198" s="7"/>
      <c r="N198" s="7"/>
    </row>
    <row r="199" spans="1:14" s="3" customFormat="1" ht="15" customHeight="1" x14ac:dyDescent="0.15">
      <c r="A199" s="25">
        <v>1101141</v>
      </c>
      <c r="B199" s="81" t="s">
        <v>316</v>
      </c>
      <c r="C199" s="161">
        <f>[12]B!$C$997</f>
        <v>0</v>
      </c>
      <c r="D199" s="161">
        <f>[12]B!$E$997</f>
        <v>0</v>
      </c>
      <c r="E199" s="129">
        <f>[12]B!$AL$997</f>
        <v>0</v>
      </c>
      <c r="F199" s="7"/>
      <c r="G199" s="7"/>
      <c r="H199" s="7"/>
      <c r="I199" s="7"/>
      <c r="J199" s="7"/>
      <c r="K199" s="7"/>
      <c r="L199" s="7"/>
      <c r="M199" s="7"/>
      <c r="N199" s="7"/>
    </row>
    <row r="200" spans="1:14" s="3" customFormat="1" ht="15" customHeight="1" x14ac:dyDescent="0.15">
      <c r="A200" s="38">
        <v>1101142</v>
      </c>
      <c r="B200" s="108" t="s">
        <v>317</v>
      </c>
      <c r="C200" s="162">
        <f>[12]B!$C$998</f>
        <v>0</v>
      </c>
      <c r="D200" s="162">
        <f>[12]B!$E$998</f>
        <v>0</v>
      </c>
      <c r="E200" s="129">
        <f>[12]B!$AL$998</f>
        <v>0</v>
      </c>
      <c r="F200" s="7"/>
      <c r="G200" s="7"/>
      <c r="H200" s="7"/>
      <c r="I200" s="7"/>
      <c r="J200" s="7"/>
      <c r="K200" s="7"/>
      <c r="L200" s="7"/>
      <c r="M200" s="7"/>
      <c r="N200" s="7"/>
    </row>
    <row r="201" spans="1:14" s="3" customFormat="1" ht="15" customHeight="1" x14ac:dyDescent="0.15">
      <c r="A201" s="122"/>
      <c r="B201" s="109" t="s">
        <v>318</v>
      </c>
      <c r="C201" s="163">
        <f>SUM(C167:C200)</f>
        <v>1047</v>
      </c>
      <c r="D201" s="163">
        <f>SUM(D167:D200)</f>
        <v>1030</v>
      </c>
      <c r="E201" s="164">
        <f>SUM(E167:E200)</f>
        <v>17725610</v>
      </c>
      <c r="F201" s="7"/>
      <c r="G201" s="7"/>
      <c r="H201" s="7"/>
      <c r="I201" s="7"/>
      <c r="J201" s="7"/>
      <c r="K201" s="7"/>
      <c r="L201" s="7"/>
      <c r="M201" s="7"/>
      <c r="N201" s="7"/>
    </row>
    <row r="202" spans="1:14" s="3" customFormat="1" ht="24.95" customHeight="1" x14ac:dyDescent="0.15">
      <c r="A202" s="165" t="s">
        <v>319</v>
      </c>
      <c r="B202" s="166"/>
      <c r="C202" s="167"/>
      <c r="D202" s="167"/>
      <c r="E202" s="168"/>
      <c r="F202" s="7"/>
      <c r="G202" s="7"/>
      <c r="H202" s="7"/>
      <c r="I202" s="7"/>
      <c r="J202" s="7"/>
      <c r="K202" s="7"/>
      <c r="L202" s="7"/>
    </row>
    <row r="203" spans="1:14" s="3" customFormat="1" ht="35.1" customHeight="1" x14ac:dyDescent="0.15">
      <c r="A203" s="869" t="s">
        <v>5</v>
      </c>
      <c r="B203" s="587"/>
      <c r="C203" s="73" t="s">
        <v>7</v>
      </c>
      <c r="D203" s="159" t="s">
        <v>8</v>
      </c>
      <c r="E203" s="73" t="s">
        <v>9</v>
      </c>
      <c r="F203" s="7"/>
      <c r="G203" s="7"/>
      <c r="H203" s="7"/>
      <c r="I203" s="7"/>
      <c r="J203" s="7"/>
      <c r="K203" s="7"/>
      <c r="L203" s="7"/>
    </row>
    <row r="204" spans="1:14" s="3" customFormat="1" ht="15" customHeight="1" x14ac:dyDescent="0.15">
      <c r="A204" s="870"/>
      <c r="B204" s="171" t="s">
        <v>320</v>
      </c>
      <c r="C204" s="172">
        <f>SUM(C205:C218)</f>
        <v>0</v>
      </c>
      <c r="D204" s="172">
        <f>SUM(D205:D218)</f>
        <v>0</v>
      </c>
      <c r="E204" s="173">
        <f>SUM(E205:E218)</f>
        <v>0</v>
      </c>
      <c r="F204" s="7"/>
      <c r="G204" s="7"/>
      <c r="H204" s="7"/>
      <c r="I204" s="7"/>
      <c r="J204" s="7"/>
      <c r="K204" s="7"/>
      <c r="L204" s="7"/>
    </row>
    <row r="205" spans="1:14" s="3" customFormat="1" ht="15" customHeight="1" x14ac:dyDescent="0.15">
      <c r="A205" s="20" t="s">
        <v>321</v>
      </c>
      <c r="B205" s="78" t="s">
        <v>322</v>
      </c>
      <c r="C205" s="150">
        <f>[12]B!$C$2745</f>
        <v>0</v>
      </c>
      <c r="D205" s="150">
        <f>[12]B!$E$2745</f>
        <v>0</v>
      </c>
      <c r="E205" s="129">
        <f>[12]B!$AL$2745</f>
        <v>0</v>
      </c>
      <c r="F205" s="7"/>
      <c r="G205" s="7"/>
      <c r="H205" s="7"/>
      <c r="I205" s="7"/>
      <c r="J205" s="7"/>
      <c r="K205" s="7"/>
      <c r="L205" s="7"/>
    </row>
    <row r="206" spans="1:14" s="3" customFormat="1" ht="15" customHeight="1" x14ac:dyDescent="0.15">
      <c r="A206" s="25" t="s">
        <v>323</v>
      </c>
      <c r="B206" s="81" t="s">
        <v>324</v>
      </c>
      <c r="C206" s="22">
        <f>[12]B!$C$2746</f>
        <v>0</v>
      </c>
      <c r="D206" s="22">
        <f>[12]B!$E$2746</f>
        <v>0</v>
      </c>
      <c r="E206" s="129">
        <f>[12]B!$AL$2746</f>
        <v>0</v>
      </c>
      <c r="F206" s="7"/>
      <c r="G206" s="7"/>
      <c r="H206" s="7"/>
      <c r="I206" s="7"/>
      <c r="J206" s="7"/>
      <c r="K206" s="7"/>
      <c r="L206" s="7"/>
    </row>
    <row r="207" spans="1:14" s="3" customFormat="1" ht="15" customHeight="1" x14ac:dyDescent="0.15">
      <c r="A207" s="25" t="s">
        <v>325</v>
      </c>
      <c r="B207" s="81" t="s">
        <v>326</v>
      </c>
      <c r="C207" s="22">
        <f>[12]B!$C$2747</f>
        <v>0</v>
      </c>
      <c r="D207" s="22">
        <f>[12]B!$E$2747</f>
        <v>0</v>
      </c>
      <c r="E207" s="129">
        <f>[12]B!$AL$2747</f>
        <v>0</v>
      </c>
      <c r="F207" s="7"/>
      <c r="G207" s="7"/>
      <c r="H207" s="7"/>
      <c r="I207" s="7"/>
      <c r="J207" s="7"/>
      <c r="K207" s="7"/>
      <c r="L207" s="7"/>
    </row>
    <row r="208" spans="1:14" s="3" customFormat="1" ht="15" customHeight="1" x14ac:dyDescent="0.15">
      <c r="A208" s="25" t="s">
        <v>327</v>
      </c>
      <c r="B208" s="81" t="s">
        <v>328</v>
      </c>
      <c r="C208" s="22">
        <f>[12]B!$C$2748</f>
        <v>0</v>
      </c>
      <c r="D208" s="22">
        <f>[12]B!$E$2748</f>
        <v>0</v>
      </c>
      <c r="E208" s="129">
        <f>[12]B!$AL$2748</f>
        <v>0</v>
      </c>
      <c r="F208" s="7"/>
      <c r="G208" s="7"/>
      <c r="H208" s="7"/>
      <c r="I208" s="7"/>
      <c r="J208" s="7"/>
      <c r="K208" s="7"/>
      <c r="L208" s="7"/>
    </row>
    <row r="209" spans="1:12" s="3" customFormat="1" ht="15" customHeight="1" x14ac:dyDescent="0.15">
      <c r="A209" s="25" t="s">
        <v>329</v>
      </c>
      <c r="B209" s="81" t="s">
        <v>330</v>
      </c>
      <c r="C209" s="22">
        <f>[12]B!$C$2749</f>
        <v>0</v>
      </c>
      <c r="D209" s="22">
        <f>[12]B!$E$2749</f>
        <v>0</v>
      </c>
      <c r="E209" s="129">
        <f>[12]B!$AL$2749</f>
        <v>0</v>
      </c>
      <c r="F209" s="7"/>
      <c r="G209" s="7"/>
      <c r="H209" s="7"/>
      <c r="I209" s="7"/>
      <c r="J209" s="7"/>
      <c r="K209" s="7"/>
      <c r="L209" s="7"/>
    </row>
    <row r="210" spans="1:12" s="3" customFormat="1" ht="15" customHeight="1" x14ac:dyDescent="0.15">
      <c r="A210" s="25" t="s">
        <v>331</v>
      </c>
      <c r="B210" s="81" t="s">
        <v>332</v>
      </c>
      <c r="C210" s="22">
        <f>[12]B!$C$2750</f>
        <v>0</v>
      </c>
      <c r="D210" s="22">
        <f>[12]B!$E$2750</f>
        <v>0</v>
      </c>
      <c r="E210" s="129">
        <f>[12]B!$AL$2750</f>
        <v>0</v>
      </c>
      <c r="F210" s="7"/>
      <c r="G210" s="7"/>
      <c r="H210" s="7"/>
      <c r="I210" s="7"/>
      <c r="J210" s="7"/>
      <c r="K210" s="7"/>
      <c r="L210" s="7"/>
    </row>
    <row r="211" spans="1:12" s="3" customFormat="1" ht="15" customHeight="1" x14ac:dyDescent="0.15">
      <c r="A211" s="25" t="s">
        <v>333</v>
      </c>
      <c r="B211" s="81" t="s">
        <v>334</v>
      </c>
      <c r="C211" s="22">
        <f>[12]B!$C$2751</f>
        <v>0</v>
      </c>
      <c r="D211" s="22">
        <f>[12]B!$E$2751</f>
        <v>0</v>
      </c>
      <c r="E211" s="129">
        <f>[12]B!$AL$2751</f>
        <v>0</v>
      </c>
      <c r="F211" s="7"/>
      <c r="G211" s="7"/>
      <c r="H211" s="7"/>
      <c r="I211" s="7"/>
      <c r="J211" s="7"/>
      <c r="K211" s="7"/>
      <c r="L211" s="7"/>
    </row>
    <row r="212" spans="1:12" s="3" customFormat="1" ht="15" customHeight="1" x14ac:dyDescent="0.15">
      <c r="A212" s="25" t="s">
        <v>335</v>
      </c>
      <c r="B212" s="81" t="s">
        <v>336</v>
      </c>
      <c r="C212" s="22">
        <f>[12]B!$C$2752</f>
        <v>0</v>
      </c>
      <c r="D212" s="22">
        <f>[12]B!$E$2752</f>
        <v>0</v>
      </c>
      <c r="E212" s="129">
        <f>[12]B!$AL$2752</f>
        <v>0</v>
      </c>
      <c r="F212" s="7"/>
      <c r="G212" s="7"/>
      <c r="H212" s="7"/>
      <c r="I212" s="7"/>
      <c r="J212" s="7"/>
      <c r="K212" s="7"/>
      <c r="L212" s="7"/>
    </row>
    <row r="213" spans="1:12" s="3" customFormat="1" ht="15" customHeight="1" x14ac:dyDescent="0.15">
      <c r="A213" s="25" t="s">
        <v>337</v>
      </c>
      <c r="B213" s="81" t="s">
        <v>338</v>
      </c>
      <c r="C213" s="22">
        <f>[12]B!$C$2753</f>
        <v>0</v>
      </c>
      <c r="D213" s="22">
        <f>[12]B!$E$2753</f>
        <v>0</v>
      </c>
      <c r="E213" s="129">
        <f>[12]B!$AL$2753</f>
        <v>0</v>
      </c>
      <c r="F213" s="7"/>
      <c r="G213" s="7"/>
      <c r="H213" s="7"/>
      <c r="I213" s="7"/>
      <c r="J213" s="7"/>
      <c r="K213" s="7"/>
      <c r="L213" s="7"/>
    </row>
    <row r="214" spans="1:12" s="3" customFormat="1" ht="15" customHeight="1" x14ac:dyDescent="0.15">
      <c r="A214" s="25" t="s">
        <v>339</v>
      </c>
      <c r="B214" s="81" t="s">
        <v>340</v>
      </c>
      <c r="C214" s="22">
        <f>[12]B!$C$2754</f>
        <v>0</v>
      </c>
      <c r="D214" s="22">
        <f>[12]B!$E$2754</f>
        <v>0</v>
      </c>
      <c r="E214" s="129">
        <f>[12]B!$AL$2754</f>
        <v>0</v>
      </c>
      <c r="F214" s="7"/>
      <c r="G214" s="7"/>
      <c r="H214" s="7"/>
      <c r="I214" s="7"/>
      <c r="J214" s="7"/>
      <c r="K214" s="7"/>
      <c r="L214" s="7"/>
    </row>
    <row r="215" spans="1:12" s="3" customFormat="1" ht="15" customHeight="1" x14ac:dyDescent="0.15">
      <c r="A215" s="25" t="s">
        <v>341</v>
      </c>
      <c r="B215" s="81" t="s">
        <v>342</v>
      </c>
      <c r="C215" s="22">
        <f>[12]B!$C$2755</f>
        <v>0</v>
      </c>
      <c r="D215" s="22">
        <f>[12]B!$E$2755</f>
        <v>0</v>
      </c>
      <c r="E215" s="129">
        <f>[12]B!$AL$2755</f>
        <v>0</v>
      </c>
      <c r="F215" s="7"/>
      <c r="G215" s="7"/>
      <c r="H215" s="7"/>
      <c r="I215" s="7"/>
      <c r="J215" s="7"/>
      <c r="K215" s="7"/>
      <c r="L215" s="7"/>
    </row>
    <row r="216" spans="1:12" s="3" customFormat="1" ht="15" customHeight="1" x14ac:dyDescent="0.15">
      <c r="A216" s="25" t="s">
        <v>343</v>
      </c>
      <c r="B216" s="81" t="s">
        <v>344</v>
      </c>
      <c r="C216" s="22">
        <f>[12]B!$C$2756</f>
        <v>0</v>
      </c>
      <c r="D216" s="22">
        <f>[12]B!$E$2756</f>
        <v>0</v>
      </c>
      <c r="E216" s="129">
        <f>[12]B!$AL$2756</f>
        <v>0</v>
      </c>
      <c r="F216" s="7"/>
      <c r="G216" s="7"/>
      <c r="H216" s="7"/>
      <c r="I216" s="7"/>
      <c r="J216" s="7"/>
      <c r="K216" s="7"/>
      <c r="L216" s="7"/>
    </row>
    <row r="217" spans="1:12" s="3" customFormat="1" ht="15" customHeight="1" x14ac:dyDescent="0.15">
      <c r="A217" s="25" t="s">
        <v>345</v>
      </c>
      <c r="B217" s="81" t="s">
        <v>346</v>
      </c>
      <c r="C217" s="22">
        <f>[12]B!$C$2757</f>
        <v>0</v>
      </c>
      <c r="D217" s="22">
        <f>[12]B!$E$2757</f>
        <v>0</v>
      </c>
      <c r="E217" s="129">
        <f>[12]B!$AL$2757</f>
        <v>0</v>
      </c>
      <c r="F217" s="7"/>
      <c r="G217" s="7"/>
      <c r="H217" s="7"/>
      <c r="I217" s="7"/>
      <c r="J217" s="7"/>
      <c r="K217" s="7"/>
      <c r="L217" s="7"/>
    </row>
    <row r="218" spans="1:12" s="3" customFormat="1" ht="15" customHeight="1" x14ac:dyDescent="0.15">
      <c r="A218" s="38" t="s">
        <v>347</v>
      </c>
      <c r="B218" s="108" t="s">
        <v>348</v>
      </c>
      <c r="C218" s="151">
        <f>[12]B!$C$2758</f>
        <v>0</v>
      </c>
      <c r="D218" s="151">
        <f>[12]B!$E$2758</f>
        <v>0</v>
      </c>
      <c r="E218" s="129">
        <f>[12]B!$AL$2758</f>
        <v>0</v>
      </c>
      <c r="F218" s="7"/>
      <c r="G218" s="7"/>
      <c r="H218" s="7"/>
      <c r="I218" s="7"/>
      <c r="J218" s="7"/>
      <c r="K218" s="7"/>
      <c r="L218" s="7"/>
    </row>
    <row r="219" spans="1:12" s="3" customFormat="1" ht="15" customHeight="1" x14ac:dyDescent="0.15">
      <c r="A219" s="871" t="s">
        <v>349</v>
      </c>
      <c r="B219" s="872"/>
      <c r="C219" s="172">
        <f>SUM(C220:C237)</f>
        <v>0</v>
      </c>
      <c r="D219" s="172">
        <f>SUM(D220:D237)</f>
        <v>0</v>
      </c>
      <c r="E219" s="164">
        <f>SUM(E220:E237)</f>
        <v>0</v>
      </c>
      <c r="F219" s="7"/>
      <c r="G219" s="7"/>
      <c r="H219" s="7"/>
      <c r="I219" s="7"/>
      <c r="J219" s="7"/>
      <c r="K219" s="7"/>
      <c r="L219" s="7"/>
    </row>
    <row r="220" spans="1:12" s="3" customFormat="1" ht="15" customHeight="1" x14ac:dyDescent="0.15">
      <c r="A220" s="20" t="s">
        <v>350</v>
      </c>
      <c r="B220" s="78" t="s">
        <v>322</v>
      </c>
      <c r="C220" s="150">
        <f>[12]B!$C$2759</f>
        <v>0</v>
      </c>
      <c r="D220" s="150">
        <f>[12]B!$E$2759</f>
        <v>0</v>
      </c>
      <c r="E220" s="129">
        <f>[12]B!$AL$2759</f>
        <v>0</v>
      </c>
      <c r="F220" s="7"/>
      <c r="G220" s="7"/>
      <c r="H220" s="7"/>
      <c r="I220" s="7"/>
      <c r="J220" s="7"/>
      <c r="K220" s="7"/>
      <c r="L220" s="7"/>
    </row>
    <row r="221" spans="1:12" s="3" customFormat="1" ht="15" customHeight="1" x14ac:dyDescent="0.15">
      <c r="A221" s="25" t="s">
        <v>351</v>
      </c>
      <c r="B221" s="81" t="s">
        <v>352</v>
      </c>
      <c r="C221" s="22">
        <f>[12]B!$C$2760</f>
        <v>0</v>
      </c>
      <c r="D221" s="22">
        <f>[12]B!$E$2760</f>
        <v>0</v>
      </c>
      <c r="E221" s="129">
        <f>[12]B!$AL$2760</f>
        <v>0</v>
      </c>
      <c r="F221" s="7"/>
      <c r="G221" s="7"/>
      <c r="H221" s="7"/>
      <c r="I221" s="7"/>
      <c r="J221" s="7"/>
      <c r="K221" s="7"/>
      <c r="L221" s="7"/>
    </row>
    <row r="222" spans="1:12" s="3" customFormat="1" ht="15" customHeight="1" x14ac:dyDescent="0.15">
      <c r="A222" s="25" t="s">
        <v>353</v>
      </c>
      <c r="B222" s="81" t="s">
        <v>354</v>
      </c>
      <c r="C222" s="22">
        <f>[12]B!$C$2761</f>
        <v>0</v>
      </c>
      <c r="D222" s="22">
        <f>[12]B!$E$2761</f>
        <v>0</v>
      </c>
      <c r="E222" s="129">
        <f>[12]B!$AL$2761</f>
        <v>0</v>
      </c>
      <c r="F222" s="7"/>
      <c r="G222" s="7"/>
      <c r="H222" s="7"/>
      <c r="I222" s="7"/>
      <c r="J222" s="7"/>
      <c r="K222" s="7"/>
      <c r="L222" s="7"/>
    </row>
    <row r="223" spans="1:12" s="3" customFormat="1" ht="15" customHeight="1" x14ac:dyDescent="0.15">
      <c r="A223" s="25" t="s">
        <v>355</v>
      </c>
      <c r="B223" s="81" t="s">
        <v>356</v>
      </c>
      <c r="C223" s="22">
        <f>[12]B!$C$2762</f>
        <v>0</v>
      </c>
      <c r="D223" s="22">
        <f>[12]B!$E$2762</f>
        <v>0</v>
      </c>
      <c r="E223" s="129">
        <f>[12]B!$AL$2762</f>
        <v>0</v>
      </c>
      <c r="F223" s="7"/>
      <c r="G223" s="7"/>
      <c r="H223" s="7"/>
      <c r="I223" s="7"/>
      <c r="J223" s="7"/>
      <c r="K223" s="7"/>
      <c r="L223" s="7"/>
    </row>
    <row r="224" spans="1:12" s="3" customFormat="1" ht="15" customHeight="1" x14ac:dyDescent="0.15">
      <c r="A224" s="25" t="s">
        <v>357</v>
      </c>
      <c r="B224" s="81" t="s">
        <v>358</v>
      </c>
      <c r="C224" s="22">
        <f>[12]B!$C$2763</f>
        <v>0</v>
      </c>
      <c r="D224" s="22">
        <f>[12]B!$E$2763</f>
        <v>0</v>
      </c>
      <c r="E224" s="129">
        <f>[12]B!$AL$2763</f>
        <v>0</v>
      </c>
      <c r="F224" s="7"/>
      <c r="G224" s="7"/>
      <c r="H224" s="7"/>
      <c r="I224" s="7"/>
      <c r="J224" s="7"/>
      <c r="K224" s="7"/>
      <c r="L224" s="7"/>
    </row>
    <row r="225" spans="1:12" s="3" customFormat="1" ht="15" customHeight="1" x14ac:dyDescent="0.15">
      <c r="A225" s="25" t="s">
        <v>359</v>
      </c>
      <c r="B225" s="81" t="s">
        <v>360</v>
      </c>
      <c r="C225" s="22">
        <f>[12]B!$C$2764</f>
        <v>0</v>
      </c>
      <c r="D225" s="22">
        <f>[12]B!$E$2764</f>
        <v>0</v>
      </c>
      <c r="E225" s="129">
        <f>[12]B!$AL$2764</f>
        <v>0</v>
      </c>
      <c r="F225" s="7"/>
      <c r="G225" s="7"/>
      <c r="H225" s="7"/>
      <c r="I225" s="7"/>
      <c r="J225" s="7"/>
      <c r="K225" s="7"/>
      <c r="L225" s="7"/>
    </row>
    <row r="226" spans="1:12" s="3" customFormat="1" ht="15" customHeight="1" x14ac:dyDescent="0.15">
      <c r="A226" s="25" t="s">
        <v>361</v>
      </c>
      <c r="B226" s="81" t="s">
        <v>362</v>
      </c>
      <c r="C226" s="22">
        <f>[12]B!$C$2765</f>
        <v>0</v>
      </c>
      <c r="D226" s="22">
        <f>[12]B!$E$2765</f>
        <v>0</v>
      </c>
      <c r="E226" s="129">
        <f>[12]B!$AL$2765</f>
        <v>0</v>
      </c>
      <c r="F226" s="7"/>
      <c r="G226" s="7"/>
      <c r="H226" s="7"/>
      <c r="I226" s="7"/>
      <c r="J226" s="7"/>
      <c r="K226" s="7"/>
      <c r="L226" s="7"/>
    </row>
    <row r="227" spans="1:12" s="3" customFormat="1" ht="15" customHeight="1" x14ac:dyDescent="0.15">
      <c r="A227" s="25" t="s">
        <v>363</v>
      </c>
      <c r="B227" s="81" t="s">
        <v>364</v>
      </c>
      <c r="C227" s="22">
        <f>[12]B!$C$2766</f>
        <v>0</v>
      </c>
      <c r="D227" s="22">
        <f>[12]B!$E$2766</f>
        <v>0</v>
      </c>
      <c r="E227" s="129">
        <f>[12]B!$AL$2766</f>
        <v>0</v>
      </c>
      <c r="F227" s="7"/>
      <c r="G227" s="7"/>
      <c r="H227" s="7"/>
      <c r="I227" s="7"/>
      <c r="J227" s="7"/>
      <c r="K227" s="7"/>
      <c r="L227" s="7"/>
    </row>
    <row r="228" spans="1:12" s="3" customFormat="1" ht="15" customHeight="1" x14ac:dyDescent="0.15">
      <c r="A228" s="25" t="s">
        <v>365</v>
      </c>
      <c r="B228" s="81" t="s">
        <v>366</v>
      </c>
      <c r="C228" s="22">
        <f>[12]B!$C$2767</f>
        <v>0</v>
      </c>
      <c r="D228" s="22">
        <f>[12]B!$E$2767</f>
        <v>0</v>
      </c>
      <c r="E228" s="129">
        <f>[12]B!$AL$2767</f>
        <v>0</v>
      </c>
      <c r="F228" s="7"/>
      <c r="G228" s="7"/>
      <c r="H228" s="7"/>
      <c r="I228" s="7"/>
      <c r="J228" s="7"/>
      <c r="K228" s="7"/>
      <c r="L228" s="7"/>
    </row>
    <row r="229" spans="1:12" s="3" customFormat="1" ht="15" customHeight="1" x14ac:dyDescent="0.15">
      <c r="A229" s="25" t="s">
        <v>367</v>
      </c>
      <c r="B229" s="81" t="s">
        <v>368</v>
      </c>
      <c r="C229" s="22">
        <f>[12]B!$C$2768</f>
        <v>0</v>
      </c>
      <c r="D229" s="22">
        <f>[12]B!$E$2768</f>
        <v>0</v>
      </c>
      <c r="E229" s="129">
        <f>[12]B!$AL$2768</f>
        <v>0</v>
      </c>
      <c r="F229" s="7"/>
      <c r="G229" s="7"/>
      <c r="H229" s="7"/>
      <c r="I229" s="7"/>
      <c r="J229" s="7"/>
      <c r="K229" s="7"/>
      <c r="L229" s="7"/>
    </row>
    <row r="230" spans="1:12" s="3" customFormat="1" ht="15" customHeight="1" x14ac:dyDescent="0.15">
      <c r="A230" s="25" t="s">
        <v>369</v>
      </c>
      <c r="B230" s="81" t="s">
        <v>370</v>
      </c>
      <c r="C230" s="22">
        <f>[12]B!$C$2769</f>
        <v>0</v>
      </c>
      <c r="D230" s="22">
        <f>[12]B!$E$2769</f>
        <v>0</v>
      </c>
      <c r="E230" s="129">
        <f>[12]B!$AL$2769</f>
        <v>0</v>
      </c>
      <c r="F230" s="7"/>
      <c r="G230" s="7"/>
      <c r="H230" s="7"/>
      <c r="I230" s="7"/>
      <c r="J230" s="7"/>
      <c r="K230" s="7"/>
      <c r="L230" s="7"/>
    </row>
    <row r="231" spans="1:12" s="3" customFormat="1" ht="15" customHeight="1" x14ac:dyDescent="0.15">
      <c r="A231" s="25" t="s">
        <v>371</v>
      </c>
      <c r="B231" s="81" t="s">
        <v>372</v>
      </c>
      <c r="C231" s="22">
        <f>[12]B!$C$2770</f>
        <v>0</v>
      </c>
      <c r="D231" s="22">
        <f>[12]B!$E$2770</f>
        <v>0</v>
      </c>
      <c r="E231" s="129">
        <f>[12]B!$AL$2770</f>
        <v>0</v>
      </c>
      <c r="F231" s="7"/>
      <c r="G231" s="7"/>
      <c r="H231" s="7"/>
      <c r="I231" s="7"/>
      <c r="J231" s="7"/>
      <c r="K231" s="7"/>
      <c r="L231" s="7"/>
    </row>
    <row r="232" spans="1:12" s="3" customFormat="1" ht="15" customHeight="1" x14ac:dyDescent="0.15">
      <c r="A232" s="25" t="s">
        <v>373</v>
      </c>
      <c r="B232" s="81" t="s">
        <v>374</v>
      </c>
      <c r="C232" s="22">
        <f>[12]B!$C$2771</f>
        <v>0</v>
      </c>
      <c r="D232" s="22">
        <f>[12]B!$E$2771</f>
        <v>0</v>
      </c>
      <c r="E232" s="129">
        <f>[12]B!$AL$2771</f>
        <v>0</v>
      </c>
      <c r="F232" s="7"/>
      <c r="G232" s="7"/>
      <c r="H232" s="7"/>
      <c r="I232" s="7"/>
      <c r="J232" s="7"/>
      <c r="K232" s="7"/>
      <c r="L232" s="7"/>
    </row>
    <row r="233" spans="1:12" s="3" customFormat="1" ht="15" customHeight="1" x14ac:dyDescent="0.15">
      <c r="A233" s="25" t="s">
        <v>375</v>
      </c>
      <c r="B233" s="81" t="s">
        <v>376</v>
      </c>
      <c r="C233" s="22">
        <f>[12]B!$C$2772</f>
        <v>0</v>
      </c>
      <c r="D233" s="22">
        <f>[12]B!$E$2772</f>
        <v>0</v>
      </c>
      <c r="E233" s="129">
        <f>[12]B!$AL$2772</f>
        <v>0</v>
      </c>
      <c r="F233" s="7"/>
      <c r="G233" s="7"/>
      <c r="H233" s="7"/>
      <c r="I233" s="7"/>
      <c r="J233" s="7"/>
      <c r="K233" s="7"/>
      <c r="L233" s="7"/>
    </row>
    <row r="234" spans="1:12" s="3" customFormat="1" ht="15" customHeight="1" x14ac:dyDescent="0.15">
      <c r="A234" s="25" t="s">
        <v>377</v>
      </c>
      <c r="B234" s="81" t="s">
        <v>378</v>
      </c>
      <c r="C234" s="22">
        <f>[12]B!$C$2773</f>
        <v>0</v>
      </c>
      <c r="D234" s="22">
        <f>[12]B!$E$2773</f>
        <v>0</v>
      </c>
      <c r="E234" s="129">
        <f>[12]B!$AL$2773</f>
        <v>0</v>
      </c>
      <c r="F234" s="7"/>
      <c r="G234" s="7"/>
      <c r="H234" s="7"/>
      <c r="I234" s="7"/>
      <c r="J234" s="7"/>
      <c r="K234" s="7"/>
      <c r="L234" s="7"/>
    </row>
    <row r="235" spans="1:12" s="3" customFormat="1" ht="15" customHeight="1" x14ac:dyDescent="0.15">
      <c r="A235" s="25" t="s">
        <v>379</v>
      </c>
      <c r="B235" s="81" t="s">
        <v>380</v>
      </c>
      <c r="C235" s="22">
        <f>[12]B!$C$2774</f>
        <v>0</v>
      </c>
      <c r="D235" s="22">
        <f>[12]B!$E$2774</f>
        <v>0</v>
      </c>
      <c r="E235" s="129">
        <f>[12]B!$AL$2774</f>
        <v>0</v>
      </c>
      <c r="F235" s="7"/>
      <c r="G235" s="7"/>
      <c r="H235" s="7"/>
      <c r="I235" s="7"/>
      <c r="J235" s="7"/>
      <c r="K235" s="7"/>
      <c r="L235" s="7"/>
    </row>
    <row r="236" spans="1:12" s="3" customFormat="1" ht="15" customHeight="1" x14ac:dyDescent="0.15">
      <c r="A236" s="25" t="s">
        <v>381</v>
      </c>
      <c r="B236" s="81" t="s">
        <v>382</v>
      </c>
      <c r="C236" s="22">
        <f>[12]B!$C$2775</f>
        <v>0</v>
      </c>
      <c r="D236" s="22">
        <f>[12]B!$E$2775</f>
        <v>0</v>
      </c>
      <c r="E236" s="129">
        <f>[12]B!$AL$2775</f>
        <v>0</v>
      </c>
      <c r="F236" s="7"/>
      <c r="G236" s="7"/>
      <c r="H236" s="7"/>
      <c r="I236" s="7"/>
      <c r="J236" s="7"/>
      <c r="K236" s="7"/>
      <c r="L236" s="7"/>
    </row>
    <row r="237" spans="1:12" s="3" customFormat="1" ht="15" customHeight="1" x14ac:dyDescent="0.15">
      <c r="A237" s="38" t="s">
        <v>383</v>
      </c>
      <c r="B237" s="108" t="s">
        <v>384</v>
      </c>
      <c r="C237" s="151">
        <f>[12]B!$C$2776</f>
        <v>0</v>
      </c>
      <c r="D237" s="151">
        <f>[12]B!$E$2776</f>
        <v>0</v>
      </c>
      <c r="E237" s="129">
        <f>[12]B!$AL$2776</f>
        <v>0</v>
      </c>
      <c r="F237" s="7"/>
      <c r="G237" s="7"/>
      <c r="H237" s="7"/>
      <c r="I237" s="7"/>
      <c r="J237" s="7"/>
      <c r="K237" s="7"/>
      <c r="L237" s="7"/>
    </row>
    <row r="238" spans="1:12" s="3" customFormat="1" ht="15" customHeight="1" x14ac:dyDescent="0.15">
      <c r="A238" s="122"/>
      <c r="B238" s="40" t="s">
        <v>385</v>
      </c>
      <c r="C238" s="172">
        <f>SUM(C239:C244)</f>
        <v>142</v>
      </c>
      <c r="D238" s="172">
        <f>SUM(D239:D244)</f>
        <v>142</v>
      </c>
      <c r="E238" s="164">
        <f>SUM(E239:E244)</f>
        <v>5617520</v>
      </c>
      <c r="F238" s="7"/>
      <c r="G238" s="7"/>
      <c r="H238" s="7"/>
      <c r="I238" s="7"/>
      <c r="J238" s="7"/>
      <c r="K238" s="7"/>
      <c r="L238" s="7"/>
    </row>
    <row r="239" spans="1:12" s="3" customFormat="1" ht="15" customHeight="1" x14ac:dyDescent="0.15">
      <c r="A239" s="20" t="s">
        <v>386</v>
      </c>
      <c r="B239" s="78" t="s">
        <v>387</v>
      </c>
      <c r="C239" s="150">
        <f>[12]B!$C$2777</f>
        <v>0</v>
      </c>
      <c r="D239" s="150">
        <f>[12]B!$E$2777</f>
        <v>0</v>
      </c>
      <c r="E239" s="129">
        <f>[12]B!$AL$2777</f>
        <v>0</v>
      </c>
      <c r="F239" s="7"/>
      <c r="G239" s="7"/>
      <c r="H239" s="7"/>
      <c r="I239" s="7"/>
      <c r="J239" s="7"/>
      <c r="K239" s="7"/>
      <c r="L239" s="7"/>
    </row>
    <row r="240" spans="1:12" s="3" customFormat="1" ht="15" customHeight="1" x14ac:dyDescent="0.15">
      <c r="A240" s="25" t="s">
        <v>388</v>
      </c>
      <c r="B240" s="81" t="s">
        <v>389</v>
      </c>
      <c r="C240" s="22">
        <f>[12]B!$C$2778</f>
        <v>0</v>
      </c>
      <c r="D240" s="22">
        <f>[12]B!$E$2778</f>
        <v>0</v>
      </c>
      <c r="E240" s="129">
        <f>[12]B!$AL$2778</f>
        <v>0</v>
      </c>
      <c r="F240" s="7"/>
      <c r="G240" s="7"/>
      <c r="H240" s="7"/>
      <c r="I240" s="7"/>
      <c r="J240" s="7"/>
      <c r="K240" s="7"/>
      <c r="L240" s="7"/>
    </row>
    <row r="241" spans="1:12" s="3" customFormat="1" ht="15" customHeight="1" x14ac:dyDescent="0.15">
      <c r="A241" s="25" t="s">
        <v>390</v>
      </c>
      <c r="B241" s="81" t="s">
        <v>391</v>
      </c>
      <c r="C241" s="22">
        <f>[12]B!$C$2779</f>
        <v>0</v>
      </c>
      <c r="D241" s="22">
        <f>[12]B!$E$2779</f>
        <v>0</v>
      </c>
      <c r="E241" s="129">
        <f>[12]B!$AL$2779</f>
        <v>0</v>
      </c>
      <c r="F241" s="7"/>
      <c r="G241" s="7"/>
      <c r="H241" s="7"/>
      <c r="I241" s="7"/>
      <c r="J241" s="7"/>
      <c r="K241" s="7"/>
      <c r="L241" s="7"/>
    </row>
    <row r="242" spans="1:12" s="3" customFormat="1" ht="15" customHeight="1" x14ac:dyDescent="0.15">
      <c r="A242" s="25" t="s">
        <v>392</v>
      </c>
      <c r="B242" s="81" t="s">
        <v>393</v>
      </c>
      <c r="C242" s="22">
        <f>[12]B!$C$2780</f>
        <v>0</v>
      </c>
      <c r="D242" s="22">
        <f>[12]B!$E$2780</f>
        <v>0</v>
      </c>
      <c r="E242" s="129">
        <f>[12]B!$AL$2780</f>
        <v>0</v>
      </c>
      <c r="F242" s="7"/>
      <c r="G242" s="7"/>
      <c r="H242" s="7"/>
      <c r="I242" s="7"/>
      <c r="J242" s="7"/>
      <c r="K242" s="7"/>
      <c r="L242" s="7"/>
    </row>
    <row r="243" spans="1:12" s="3" customFormat="1" ht="15" customHeight="1" x14ac:dyDescent="0.15">
      <c r="A243" s="25" t="s">
        <v>394</v>
      </c>
      <c r="B243" s="81" t="s">
        <v>395</v>
      </c>
      <c r="C243" s="22">
        <f>[12]B!$C$2781</f>
        <v>0</v>
      </c>
      <c r="D243" s="22">
        <f>[12]B!$E$2781</f>
        <v>0</v>
      </c>
      <c r="E243" s="129">
        <f>[12]B!$AL$2781</f>
        <v>0</v>
      </c>
      <c r="F243" s="7"/>
      <c r="G243" s="7"/>
      <c r="H243" s="7"/>
      <c r="I243" s="7"/>
      <c r="J243" s="7"/>
      <c r="K243" s="7"/>
      <c r="L243" s="7"/>
    </row>
    <row r="244" spans="1:12" s="3" customFormat="1" ht="15" customHeight="1" x14ac:dyDescent="0.15">
      <c r="A244" s="38" t="s">
        <v>396</v>
      </c>
      <c r="B244" s="108" t="s">
        <v>397</v>
      </c>
      <c r="C244" s="65">
        <f>[12]B!$C$2782</f>
        <v>142</v>
      </c>
      <c r="D244" s="65">
        <f>[12]B!$E$2782</f>
        <v>142</v>
      </c>
      <c r="E244" s="129">
        <f>[12]B!$AL$2782</f>
        <v>5617520</v>
      </c>
      <c r="F244" s="7"/>
      <c r="G244" s="7"/>
      <c r="H244" s="7"/>
      <c r="I244" s="7"/>
      <c r="J244" s="7"/>
      <c r="K244" s="7"/>
      <c r="L244" s="7"/>
    </row>
    <row r="245" spans="1:12" s="3" customFormat="1" ht="15" customHeight="1" x14ac:dyDescent="0.15">
      <c r="A245" s="122"/>
      <c r="B245" s="109" t="s">
        <v>398</v>
      </c>
      <c r="C245" s="172">
        <f>SUM(C246:C252)</f>
        <v>0</v>
      </c>
      <c r="D245" s="172"/>
      <c r="E245" s="164"/>
      <c r="F245" s="7"/>
      <c r="G245" s="7"/>
      <c r="H245" s="7"/>
      <c r="I245" s="7"/>
      <c r="J245" s="7"/>
      <c r="K245" s="7"/>
      <c r="L245" s="7"/>
    </row>
    <row r="246" spans="1:12" s="3" customFormat="1" ht="15" customHeight="1" x14ac:dyDescent="0.15">
      <c r="A246" s="20"/>
      <c r="B246" s="176" t="s">
        <v>399</v>
      </c>
      <c r="C246" s="134">
        <f>[12]B!$C$2785</f>
        <v>0</v>
      </c>
      <c r="D246" s="177"/>
      <c r="E246" s="178"/>
      <c r="F246" s="7"/>
      <c r="G246" s="7"/>
      <c r="H246" s="7"/>
      <c r="I246" s="7"/>
      <c r="J246" s="7"/>
      <c r="K246" s="7"/>
      <c r="L246" s="7"/>
    </row>
    <row r="247" spans="1:12" s="3" customFormat="1" ht="15" customHeight="1" x14ac:dyDescent="0.15">
      <c r="A247" s="25"/>
      <c r="B247" s="179" t="s">
        <v>400</v>
      </c>
      <c r="C247" s="135">
        <f>[12]B!$C$2786</f>
        <v>0</v>
      </c>
      <c r="D247" s="141"/>
      <c r="E247" s="142"/>
      <c r="F247" s="7"/>
      <c r="G247" s="7"/>
      <c r="H247" s="7"/>
      <c r="I247" s="7"/>
      <c r="J247" s="7"/>
      <c r="K247" s="7"/>
      <c r="L247" s="7"/>
    </row>
    <row r="248" spans="1:12" s="3" customFormat="1" ht="15" customHeight="1" x14ac:dyDescent="0.15">
      <c r="A248" s="25"/>
      <c r="B248" s="179" t="s">
        <v>401</v>
      </c>
      <c r="C248" s="135">
        <f>[12]B!$C$2787</f>
        <v>0</v>
      </c>
      <c r="D248" s="141"/>
      <c r="E248" s="142"/>
      <c r="F248" s="7"/>
      <c r="G248" s="7"/>
      <c r="H248" s="7"/>
      <c r="I248" s="7"/>
      <c r="J248" s="7"/>
      <c r="K248" s="7"/>
      <c r="L248" s="7"/>
    </row>
    <row r="249" spans="1:12" s="3" customFormat="1" ht="15" customHeight="1" x14ac:dyDescent="0.15">
      <c r="A249" s="25"/>
      <c r="B249" s="179" t="s">
        <v>402</v>
      </c>
      <c r="C249" s="135">
        <f>[12]B!$C$2788</f>
        <v>0</v>
      </c>
      <c r="D249" s="141"/>
      <c r="E249" s="142"/>
      <c r="F249" s="7"/>
      <c r="G249" s="7"/>
      <c r="H249" s="7"/>
      <c r="I249" s="7"/>
      <c r="J249" s="7"/>
      <c r="K249" s="7"/>
      <c r="L249" s="7"/>
    </row>
    <row r="250" spans="1:12" s="3" customFormat="1" ht="15" customHeight="1" x14ac:dyDescent="0.15">
      <c r="A250" s="25"/>
      <c r="B250" s="179" t="s">
        <v>403</v>
      </c>
      <c r="C250" s="135">
        <f>[12]B!$C$2789</f>
        <v>0</v>
      </c>
      <c r="D250" s="141"/>
      <c r="E250" s="142"/>
      <c r="F250" s="7"/>
      <c r="G250" s="7"/>
      <c r="H250" s="7"/>
      <c r="I250" s="7"/>
      <c r="J250" s="7"/>
      <c r="K250" s="7"/>
      <c r="L250" s="7"/>
    </row>
    <row r="251" spans="1:12" s="3" customFormat="1" ht="15" customHeight="1" x14ac:dyDescent="0.15">
      <c r="A251" s="25"/>
      <c r="B251" s="179" t="s">
        <v>404</v>
      </c>
      <c r="C251" s="135">
        <f>[12]B!$C$2790</f>
        <v>0</v>
      </c>
      <c r="D251" s="141"/>
      <c r="E251" s="142"/>
      <c r="F251" s="7"/>
      <c r="G251" s="7"/>
      <c r="H251" s="7"/>
      <c r="I251" s="7"/>
      <c r="J251" s="7"/>
      <c r="K251" s="7"/>
      <c r="L251" s="7"/>
    </row>
    <row r="252" spans="1:12" s="3" customFormat="1" ht="15" customHeight="1" x14ac:dyDescent="0.15">
      <c r="A252" s="38"/>
      <c r="B252" s="180" t="s">
        <v>405</v>
      </c>
      <c r="C252" s="136">
        <f>[12]B!$C$2791</f>
        <v>0</v>
      </c>
      <c r="D252" s="181"/>
      <c r="E252" s="182"/>
      <c r="F252" s="7"/>
      <c r="G252" s="7"/>
      <c r="H252" s="7"/>
      <c r="I252" s="7"/>
      <c r="J252" s="7"/>
      <c r="K252" s="7"/>
      <c r="L252" s="7"/>
    </row>
    <row r="253" spans="1:12" s="3" customFormat="1" ht="15" customHeight="1" x14ac:dyDescent="0.15">
      <c r="A253" s="122"/>
      <c r="B253" s="183" t="s">
        <v>406</v>
      </c>
      <c r="C253" s="139">
        <f>+C254</f>
        <v>0</v>
      </c>
      <c r="D253" s="542"/>
      <c r="E253" s="543"/>
      <c r="F253" s="7"/>
      <c r="G253" s="7"/>
      <c r="H253" s="7"/>
      <c r="I253" s="7"/>
      <c r="J253" s="7"/>
      <c r="K253" s="7"/>
      <c r="L253" s="7"/>
    </row>
    <row r="254" spans="1:12" s="3" customFormat="1" ht="15" customHeight="1" x14ac:dyDescent="0.15">
      <c r="A254" s="122"/>
      <c r="B254" s="185" t="s">
        <v>407</v>
      </c>
      <c r="C254" s="139">
        <f>[12]B!$C$2812</f>
        <v>0</v>
      </c>
      <c r="D254" s="544"/>
      <c r="E254" s="545"/>
      <c r="F254" s="7"/>
      <c r="G254" s="7"/>
      <c r="H254" s="7"/>
      <c r="I254" s="7"/>
      <c r="J254" s="7"/>
      <c r="K254" s="7"/>
      <c r="L254" s="7"/>
    </row>
    <row r="255" spans="1:12" s="3" customFormat="1" ht="15" customHeight="1" x14ac:dyDescent="0.15">
      <c r="A255" s="122"/>
      <c r="B255" s="186" t="s">
        <v>104</v>
      </c>
      <c r="C255" s="187">
        <f>SUM(C204+C219+C238+C245+C253)</f>
        <v>142</v>
      </c>
      <c r="D255" s="187">
        <f>SUM(D204+D219+D238)</f>
        <v>142</v>
      </c>
      <c r="E255" s="164">
        <f>SUM(E204+E219+E238)</f>
        <v>5617520</v>
      </c>
      <c r="F255" s="7"/>
      <c r="G255" s="7"/>
      <c r="H255" s="7"/>
      <c r="I255" s="7"/>
      <c r="J255" s="7"/>
      <c r="K255" s="7"/>
      <c r="L255" s="7"/>
    </row>
    <row r="256" spans="1:12" s="3" customFormat="1" ht="24.95" customHeight="1" x14ac:dyDescent="0.15">
      <c r="A256" s="165" t="s">
        <v>408</v>
      </c>
      <c r="B256" s="166"/>
      <c r="C256" s="167"/>
      <c r="D256" s="167"/>
      <c r="E256" s="168"/>
      <c r="F256" s="7"/>
      <c r="G256" s="7"/>
      <c r="H256" s="7"/>
      <c r="I256" s="7"/>
      <c r="J256" s="7"/>
      <c r="K256" s="7"/>
      <c r="L256" s="7"/>
    </row>
    <row r="257" spans="1:22" s="3" customFormat="1" ht="30" customHeight="1" x14ac:dyDescent="0.15">
      <c r="A257" s="13" t="s">
        <v>5</v>
      </c>
      <c r="B257" s="587" t="s">
        <v>409</v>
      </c>
      <c r="C257" s="73" t="s">
        <v>7</v>
      </c>
      <c r="D257" s="159" t="s">
        <v>8</v>
      </c>
      <c r="E257" s="73" t="s">
        <v>9</v>
      </c>
      <c r="F257" s="7"/>
      <c r="G257" s="7"/>
      <c r="H257" s="7"/>
      <c r="I257" s="7"/>
      <c r="J257" s="7"/>
      <c r="K257" s="7"/>
      <c r="L257" s="7"/>
    </row>
    <row r="258" spans="1:22" s="3" customFormat="1" ht="15" customHeight="1" x14ac:dyDescent="0.15">
      <c r="A258" s="20" t="s">
        <v>410</v>
      </c>
      <c r="B258" s="176" t="s">
        <v>411</v>
      </c>
      <c r="C258" s="188">
        <f>[12]B!$C$2814</f>
        <v>7</v>
      </c>
      <c r="D258" s="188">
        <f>[12]B!$E$2814</f>
        <v>7</v>
      </c>
      <c r="E258" s="56">
        <f>[12]B!$AL$2814</f>
        <v>54530</v>
      </c>
      <c r="F258" s="7"/>
      <c r="G258" s="7"/>
      <c r="H258" s="7"/>
      <c r="I258" s="7"/>
      <c r="J258" s="7"/>
      <c r="K258" s="7"/>
      <c r="L258" s="7"/>
    </row>
    <row r="259" spans="1:22" s="3" customFormat="1" ht="15" customHeight="1" x14ac:dyDescent="0.15">
      <c r="A259" s="25" t="s">
        <v>412</v>
      </c>
      <c r="B259" s="179" t="s">
        <v>413</v>
      </c>
      <c r="C259" s="189">
        <f>[12]B!$C$2815</f>
        <v>0</v>
      </c>
      <c r="D259" s="189">
        <f>[12]B!$E$2815</f>
        <v>0</v>
      </c>
      <c r="E259" s="58">
        <f>[12]B!$AL$2815</f>
        <v>0</v>
      </c>
      <c r="F259" s="7"/>
      <c r="G259" s="7"/>
      <c r="H259" s="7"/>
      <c r="I259" s="7"/>
      <c r="J259" s="7"/>
      <c r="K259" s="7"/>
      <c r="L259" s="7"/>
    </row>
    <row r="260" spans="1:22" s="3" customFormat="1" ht="15" customHeight="1" x14ac:dyDescent="0.15">
      <c r="A260" s="25" t="s">
        <v>414</v>
      </c>
      <c r="B260" s="179" t="s">
        <v>415</v>
      </c>
      <c r="C260" s="189">
        <f>[12]B!$C$2816</f>
        <v>0</v>
      </c>
      <c r="D260" s="189">
        <f>[12]B!$E$2816</f>
        <v>0</v>
      </c>
      <c r="E260" s="58">
        <f>[12]B!$AL$2816</f>
        <v>0</v>
      </c>
      <c r="F260" s="7"/>
      <c r="G260" s="7"/>
      <c r="H260" s="7"/>
      <c r="I260" s="7"/>
      <c r="J260" s="7"/>
      <c r="K260" s="7"/>
      <c r="L260" s="7"/>
    </row>
    <row r="261" spans="1:22" s="3" customFormat="1" ht="15" customHeight="1" x14ac:dyDescent="0.15">
      <c r="A261" s="25" t="s">
        <v>416</v>
      </c>
      <c r="B261" s="179" t="s">
        <v>417</v>
      </c>
      <c r="C261" s="189">
        <f>[12]B!$C$2817</f>
        <v>0</v>
      </c>
      <c r="D261" s="189">
        <f>[12]B!$E$2817</f>
        <v>0</v>
      </c>
      <c r="E261" s="58">
        <f>[12]B!$AL$2817</f>
        <v>0</v>
      </c>
      <c r="F261" s="7"/>
      <c r="G261" s="7"/>
      <c r="H261" s="7"/>
      <c r="I261" s="7"/>
      <c r="J261" s="7"/>
      <c r="K261" s="7"/>
      <c r="L261" s="7"/>
    </row>
    <row r="262" spans="1:22" s="3" customFormat="1" ht="15" customHeight="1" x14ac:dyDescent="0.15">
      <c r="A262" s="38" t="s">
        <v>418</v>
      </c>
      <c r="B262" s="180" t="s">
        <v>419</v>
      </c>
      <c r="C262" s="190">
        <f>[12]B!$C$2818</f>
        <v>0</v>
      </c>
      <c r="D262" s="190">
        <f>[12]B!$E$2818</f>
        <v>0</v>
      </c>
      <c r="E262" s="191">
        <f>[12]B!$AL$2818</f>
        <v>0</v>
      </c>
      <c r="F262" s="7"/>
      <c r="G262" s="7"/>
      <c r="H262" s="7"/>
      <c r="I262" s="7"/>
      <c r="J262" s="7"/>
      <c r="K262" s="7"/>
      <c r="L262" s="7"/>
    </row>
    <row r="263" spans="1:22" s="3" customFormat="1" ht="15" customHeight="1" x14ac:dyDescent="0.15">
      <c r="A263" s="122"/>
      <c r="B263" s="192" t="s">
        <v>420</v>
      </c>
      <c r="C263" s="193">
        <f>SUM(C258:C262)</f>
        <v>7</v>
      </c>
      <c r="D263" s="193">
        <f>SUM(D258:D262)</f>
        <v>7</v>
      </c>
      <c r="E263" s="164">
        <f>SUM(E258:E262)</f>
        <v>54530</v>
      </c>
      <c r="F263" s="7"/>
      <c r="G263" s="7"/>
      <c r="H263" s="7"/>
      <c r="I263" s="7"/>
      <c r="J263" s="7"/>
      <c r="K263" s="7"/>
      <c r="L263" s="7"/>
    </row>
    <row r="264" spans="1:22" s="196" customFormat="1" ht="24.95" customHeight="1" x14ac:dyDescent="0.15">
      <c r="A264" s="873" t="s">
        <v>421</v>
      </c>
      <c r="B264" s="873"/>
      <c r="C264" s="194"/>
      <c r="D264" s="194"/>
      <c r="E264" s="195"/>
    </row>
    <row r="265" spans="1:22" s="3" customFormat="1" ht="35.1" customHeight="1" x14ac:dyDescent="0.15">
      <c r="A265" s="13" t="s">
        <v>5</v>
      </c>
      <c r="B265" s="587" t="s">
        <v>422</v>
      </c>
      <c r="C265" s="73" t="s">
        <v>7</v>
      </c>
      <c r="D265" s="159" t="s">
        <v>8</v>
      </c>
      <c r="E265" s="73" t="s">
        <v>9</v>
      </c>
      <c r="F265" s="7"/>
      <c r="G265" s="7"/>
      <c r="H265" s="7"/>
      <c r="I265" s="7"/>
      <c r="J265" s="7"/>
      <c r="K265" s="7"/>
      <c r="L265" s="7"/>
    </row>
    <row r="266" spans="1:22" s="3" customFormat="1" ht="15" customHeight="1" x14ac:dyDescent="0.15">
      <c r="A266" s="20" t="s">
        <v>423</v>
      </c>
      <c r="B266" s="176" t="s">
        <v>424</v>
      </c>
      <c r="C266" s="188">
        <f>[12]B!$C$2598</f>
        <v>187</v>
      </c>
      <c r="D266" s="188">
        <f>[12]B!$E$2598</f>
        <v>187</v>
      </c>
      <c r="E266" s="56">
        <f>[12]B!$AL$2598</f>
        <v>3893340</v>
      </c>
      <c r="F266" s="7"/>
      <c r="G266" s="7"/>
      <c r="H266" s="7"/>
      <c r="I266" s="7"/>
      <c r="J266" s="7"/>
      <c r="K266" s="7"/>
      <c r="L266" s="7"/>
    </row>
    <row r="267" spans="1:22" s="3" customFormat="1" ht="15" customHeight="1" x14ac:dyDescent="0.15">
      <c r="A267" s="25" t="s">
        <v>425</v>
      </c>
      <c r="B267" s="179" t="s">
        <v>426</v>
      </c>
      <c r="C267" s="189">
        <f>[12]B!$C$2599</f>
        <v>249</v>
      </c>
      <c r="D267" s="189">
        <f>[12]B!$E$2599</f>
        <v>249</v>
      </c>
      <c r="E267" s="58">
        <f>[12]B!$AL$2599</f>
        <v>16309500</v>
      </c>
      <c r="F267" s="7"/>
      <c r="G267" s="7"/>
      <c r="H267" s="7"/>
      <c r="I267" s="7"/>
      <c r="J267" s="7"/>
      <c r="K267" s="7"/>
      <c r="L267" s="7"/>
    </row>
    <row r="268" spans="1:22" s="3" customFormat="1" ht="15" customHeight="1" x14ac:dyDescent="0.15">
      <c r="A268" s="25" t="s">
        <v>427</v>
      </c>
      <c r="B268" s="179" t="s">
        <v>428</v>
      </c>
      <c r="C268" s="189">
        <f>[12]B!$C$2600</f>
        <v>0</v>
      </c>
      <c r="D268" s="189">
        <f>[12]B!$E$2600</f>
        <v>0</v>
      </c>
      <c r="E268" s="58">
        <f>[12]B!$AL$2600</f>
        <v>0</v>
      </c>
      <c r="F268" s="7"/>
      <c r="G268" s="7"/>
      <c r="H268" s="7"/>
      <c r="I268" s="7"/>
      <c r="J268" s="7"/>
      <c r="K268" s="7"/>
      <c r="L268" s="7"/>
    </row>
    <row r="269" spans="1:22" s="3" customFormat="1" ht="15" customHeight="1" x14ac:dyDescent="0.15">
      <c r="A269" s="25" t="s">
        <v>429</v>
      </c>
      <c r="B269" s="179" t="s">
        <v>430</v>
      </c>
      <c r="C269" s="189">
        <f>[12]B!$C$2601</f>
        <v>248</v>
      </c>
      <c r="D269" s="189">
        <f>[12]B!$E$2601</f>
        <v>247</v>
      </c>
      <c r="E269" s="58">
        <f>[12]B!$AL$2601</f>
        <v>703950</v>
      </c>
      <c r="F269" s="7"/>
      <c r="G269" s="7"/>
      <c r="H269" s="7"/>
      <c r="I269" s="7"/>
      <c r="J269" s="7"/>
      <c r="K269" s="7"/>
      <c r="L269" s="7"/>
    </row>
    <row r="270" spans="1:22" s="3" customFormat="1" ht="15" customHeight="1" x14ac:dyDescent="0.15">
      <c r="A270" s="25" t="s">
        <v>431</v>
      </c>
      <c r="B270" s="179" t="s">
        <v>432</v>
      </c>
      <c r="C270" s="189">
        <f>[12]B!$C$2602</f>
        <v>0</v>
      </c>
      <c r="D270" s="189">
        <f>[12]B!$E$2602</f>
        <v>0</v>
      </c>
      <c r="E270" s="58">
        <f>[12]B!$AL$2602</f>
        <v>0</v>
      </c>
      <c r="F270" s="7"/>
      <c r="G270" s="7"/>
      <c r="H270" s="7"/>
      <c r="I270" s="7"/>
      <c r="J270" s="7"/>
      <c r="K270" s="7"/>
      <c r="L270" s="7"/>
    </row>
    <row r="271" spans="1:22" s="3" customFormat="1" ht="15" customHeight="1" x14ac:dyDescent="0.15">
      <c r="A271" s="25" t="s">
        <v>433</v>
      </c>
      <c r="B271" s="179" t="s">
        <v>434</v>
      </c>
      <c r="C271" s="189">
        <f>[12]B!$C$2603</f>
        <v>0</v>
      </c>
      <c r="D271" s="189">
        <f>[12]B!$E$2603</f>
        <v>0</v>
      </c>
      <c r="E271" s="58">
        <f>[12]B!$AL$2603</f>
        <v>0</v>
      </c>
      <c r="F271" s="7"/>
      <c r="G271" s="7"/>
      <c r="H271" s="7"/>
      <c r="I271" s="7"/>
      <c r="J271" s="7"/>
      <c r="K271" s="7"/>
      <c r="L271" s="7"/>
      <c r="V271" s="197"/>
    </row>
    <row r="272" spans="1:22" s="3" customFormat="1" ht="15" customHeight="1" x14ac:dyDescent="0.15">
      <c r="A272" s="38" t="s">
        <v>435</v>
      </c>
      <c r="B272" s="180" t="s">
        <v>436</v>
      </c>
      <c r="C272" s="190">
        <f>[12]B!$C$2604</f>
        <v>0</v>
      </c>
      <c r="D272" s="190">
        <f>[12]B!$E$2604</f>
        <v>0</v>
      </c>
      <c r="E272" s="191">
        <f>[12]B!$AL$2604</f>
        <v>0</v>
      </c>
      <c r="F272" s="7"/>
      <c r="G272" s="7"/>
      <c r="H272" s="7"/>
      <c r="I272" s="7"/>
      <c r="J272" s="7"/>
      <c r="K272" s="7"/>
      <c r="L272" s="7"/>
      <c r="V272" s="197"/>
    </row>
    <row r="273" spans="1:22" s="3" customFormat="1" ht="15" customHeight="1" x14ac:dyDescent="0.15">
      <c r="A273" s="122"/>
      <c r="B273" s="192" t="s">
        <v>437</v>
      </c>
      <c r="C273" s="198">
        <f>SUM(C266:C272)</f>
        <v>684</v>
      </c>
      <c r="D273" s="198">
        <f>SUM(D266:D272)</f>
        <v>683</v>
      </c>
      <c r="E273" s="164">
        <f>SUM(E266:E272)</f>
        <v>20906790</v>
      </c>
      <c r="F273" s="7"/>
      <c r="G273" s="7"/>
      <c r="H273" s="7"/>
      <c r="I273" s="7"/>
      <c r="J273" s="7"/>
      <c r="K273" s="7"/>
      <c r="L273" s="7"/>
      <c r="V273" s="197"/>
    </row>
    <row r="274" spans="1:22" s="202" customFormat="1" ht="24.95" customHeight="1" x14ac:dyDescent="0.15">
      <c r="A274" s="866" t="s">
        <v>438</v>
      </c>
      <c r="B274" s="866"/>
      <c r="C274" s="199"/>
      <c r="D274" s="199"/>
      <c r="E274" s="158"/>
      <c r="F274" s="200"/>
      <c r="G274" s="200"/>
      <c r="H274" s="200"/>
      <c r="I274" s="200"/>
      <c r="J274" s="200"/>
      <c r="K274" s="200"/>
      <c r="L274" s="200"/>
      <c r="M274" s="200"/>
      <c r="N274" s="200"/>
      <c r="O274" s="201"/>
      <c r="V274" s="203"/>
    </row>
    <row r="275" spans="1:22" ht="35.1" customHeight="1" x14ac:dyDescent="0.15">
      <c r="A275" s="13" t="s">
        <v>5</v>
      </c>
      <c r="B275" s="13" t="s">
        <v>6</v>
      </c>
      <c r="C275" s="73" t="s">
        <v>7</v>
      </c>
      <c r="D275" s="159" t="s">
        <v>8</v>
      </c>
      <c r="E275" s="73" t="s">
        <v>9</v>
      </c>
      <c r="F275" s="204"/>
      <c r="G275" s="204"/>
      <c r="H275" s="204"/>
      <c r="I275" s="204"/>
      <c r="J275" s="204"/>
      <c r="K275" s="204"/>
      <c r="L275" s="204"/>
      <c r="M275" s="204"/>
      <c r="N275" s="204"/>
      <c r="O275" s="205"/>
      <c r="V275" s="206"/>
    </row>
    <row r="276" spans="1:22" ht="15" customHeight="1" x14ac:dyDescent="0.15">
      <c r="A276" s="20" t="s">
        <v>439</v>
      </c>
      <c r="B276" s="176" t="s">
        <v>440</v>
      </c>
      <c r="C276" s="188">
        <f>[12]B!$C$2273</f>
        <v>77</v>
      </c>
      <c r="D276" s="188">
        <f>[12]B!$E$2273</f>
        <v>69</v>
      </c>
      <c r="E276" s="56">
        <f>[12]B!$AL$2273</f>
        <v>10052610</v>
      </c>
      <c r="F276" s="204"/>
      <c r="G276" s="204"/>
      <c r="H276" s="204"/>
      <c r="I276" s="204"/>
      <c r="J276" s="204"/>
      <c r="K276" s="204"/>
      <c r="L276" s="204"/>
      <c r="M276" s="204"/>
      <c r="N276" s="204"/>
      <c r="O276" s="205"/>
      <c r="V276" s="206"/>
    </row>
    <row r="277" spans="1:22" ht="15" customHeight="1" x14ac:dyDescent="0.15">
      <c r="A277" s="38" t="s">
        <v>441</v>
      </c>
      <c r="B277" s="180" t="s">
        <v>442</v>
      </c>
      <c r="C277" s="190">
        <f>[12]B!$C$2274</f>
        <v>1</v>
      </c>
      <c r="D277" s="190">
        <f>[12]B!$E$2274</f>
        <v>1</v>
      </c>
      <c r="E277" s="191">
        <f>[12]B!$AL$2274</f>
        <v>153280</v>
      </c>
      <c r="F277" s="204"/>
      <c r="G277" s="204"/>
      <c r="H277" s="204"/>
      <c r="I277" s="204"/>
      <c r="J277" s="204"/>
      <c r="K277" s="204"/>
      <c r="L277" s="204"/>
      <c r="M277" s="204"/>
      <c r="N277" s="204"/>
      <c r="O277" s="205"/>
      <c r="V277" s="206"/>
    </row>
    <row r="278" spans="1:22" ht="15" customHeight="1" x14ac:dyDescent="0.15">
      <c r="A278" s="143">
        <v>2004003</v>
      </c>
      <c r="B278" s="180" t="s">
        <v>443</v>
      </c>
      <c r="C278" s="207">
        <f>[12]B!C2278</f>
        <v>0</v>
      </c>
      <c r="D278" s="181"/>
      <c r="E278" s="70"/>
      <c r="F278" s="204"/>
      <c r="G278" s="204"/>
      <c r="H278" s="204"/>
      <c r="I278" s="204"/>
      <c r="J278" s="204"/>
      <c r="K278" s="204"/>
      <c r="L278" s="204"/>
      <c r="M278" s="204"/>
      <c r="N278" s="204"/>
      <c r="O278" s="205"/>
      <c r="V278" s="206"/>
    </row>
    <row r="279" spans="1:22" ht="15" customHeight="1" x14ac:dyDescent="0.15">
      <c r="A279" s="122"/>
      <c r="B279" s="192" t="s">
        <v>444</v>
      </c>
      <c r="C279" s="193">
        <f>SUM(C276:C277)</f>
        <v>78</v>
      </c>
      <c r="D279" s="193">
        <f>SUM(D276:D277)</f>
        <v>70</v>
      </c>
      <c r="E279" s="164">
        <f>SUM(E276:E277)</f>
        <v>10205890</v>
      </c>
      <c r="F279" s="204"/>
      <c r="G279" s="204"/>
      <c r="H279" s="204"/>
      <c r="I279" s="204"/>
      <c r="J279" s="204"/>
      <c r="K279" s="204"/>
      <c r="L279" s="204"/>
      <c r="M279" s="204"/>
      <c r="N279" s="204"/>
      <c r="O279" s="205"/>
      <c r="V279" s="206"/>
    </row>
    <row r="280" spans="1:22" s="202" customFormat="1" ht="24.95" customHeight="1" x14ac:dyDescent="0.15">
      <c r="A280" s="866" t="s">
        <v>445</v>
      </c>
      <c r="B280" s="866"/>
      <c r="C280" s="208"/>
      <c r="D280" s="208"/>
      <c r="E280" s="158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1"/>
      <c r="V280" s="209"/>
    </row>
    <row r="281" spans="1:22" ht="35.1" customHeight="1" x14ac:dyDescent="0.15">
      <c r="A281" s="13"/>
      <c r="B281" s="13" t="s">
        <v>446</v>
      </c>
      <c r="C281" s="73" t="s">
        <v>7</v>
      </c>
      <c r="D281" s="159" t="s">
        <v>8</v>
      </c>
      <c r="E281" s="14" t="s">
        <v>9</v>
      </c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5"/>
    </row>
    <row r="282" spans="1:22" ht="15" customHeight="1" x14ac:dyDescent="0.15">
      <c r="A282" s="20" t="s">
        <v>447</v>
      </c>
      <c r="B282" s="176" t="s">
        <v>448</v>
      </c>
      <c r="C282" s="134">
        <f>[12]B!$C$2625</f>
        <v>1292</v>
      </c>
      <c r="D282" s="134">
        <f>[12]B!$E$2625</f>
        <v>1292</v>
      </c>
      <c r="E282" s="56">
        <f>[12]B!$AL$2625</f>
        <v>5769400</v>
      </c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5"/>
    </row>
    <row r="283" spans="1:22" ht="15" customHeight="1" x14ac:dyDescent="0.15">
      <c r="A283" s="25" t="s">
        <v>449</v>
      </c>
      <c r="B283" s="179" t="s">
        <v>450</v>
      </c>
      <c r="C283" s="135">
        <f>[12]B!C2662+[12]B!C2684+[12]B!C2685</f>
        <v>430</v>
      </c>
      <c r="D283" s="135">
        <f>[12]B!E2651+[12]B!E2684+[12]B!E2685</f>
        <v>429</v>
      </c>
      <c r="E283" s="58">
        <f>[12]B!$AL$2651+[12]B!AL2684+[12]B!AL2685</f>
        <v>11581980</v>
      </c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5"/>
    </row>
    <row r="284" spans="1:22" ht="15" customHeight="1" x14ac:dyDescent="0.15">
      <c r="A284" s="25" t="s">
        <v>451</v>
      </c>
      <c r="B284" s="179" t="s">
        <v>452</v>
      </c>
      <c r="C284" s="135">
        <f>[12]B!$C$2688</f>
        <v>110</v>
      </c>
      <c r="D284" s="135">
        <f>[12]B!$H$2688</f>
        <v>110</v>
      </c>
      <c r="E284" s="58">
        <f>[12]B!$AL$2688</f>
        <v>4287010</v>
      </c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5"/>
    </row>
    <row r="285" spans="1:22" ht="15" customHeight="1" x14ac:dyDescent="0.15">
      <c r="A285" s="38"/>
      <c r="B285" s="180" t="s">
        <v>453</v>
      </c>
      <c r="C285" s="136">
        <f>[12]B!$C$2738</f>
        <v>0</v>
      </c>
      <c r="D285" s="181"/>
      <c r="E285" s="70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5"/>
    </row>
    <row r="286" spans="1:22" ht="15" customHeight="1" x14ac:dyDescent="0.15">
      <c r="A286" s="122"/>
      <c r="B286" s="192" t="s">
        <v>454</v>
      </c>
      <c r="C286" s="210">
        <f>SUM(C282:C285)</f>
        <v>1832</v>
      </c>
      <c r="D286" s="210">
        <f>SUM(D282:D284)</f>
        <v>1831</v>
      </c>
      <c r="E286" s="211">
        <f>SUM(E282:E284)</f>
        <v>21638390</v>
      </c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5"/>
    </row>
    <row r="287" spans="1:22" ht="15" customHeight="1" x14ac:dyDescent="0.15">
      <c r="A287" s="867" t="s">
        <v>455</v>
      </c>
      <c r="B287" s="867"/>
      <c r="C287" s="212"/>
      <c r="D287" s="212"/>
      <c r="E287" s="213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5"/>
    </row>
    <row r="288" spans="1:22" ht="32.25" customHeight="1" x14ac:dyDescent="0.15">
      <c r="A288" s="13" t="s">
        <v>5</v>
      </c>
      <c r="B288" s="13" t="s">
        <v>6</v>
      </c>
      <c r="C288" s="73" t="s">
        <v>7</v>
      </c>
      <c r="D288" s="159" t="s">
        <v>8</v>
      </c>
      <c r="E288" s="73" t="s">
        <v>9</v>
      </c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5"/>
    </row>
    <row r="289" spans="1:17" ht="15" customHeight="1" x14ac:dyDescent="0.2">
      <c r="A289" s="20">
        <v>1901023</v>
      </c>
      <c r="B289" s="176" t="s">
        <v>456</v>
      </c>
      <c r="C289" s="134">
        <f>[12]B!$C$2101</f>
        <v>0</v>
      </c>
      <c r="D289" s="134">
        <f>[12]B!$E$2101</f>
        <v>0</v>
      </c>
      <c r="E289" s="214">
        <f>[12]B!$AL$2101</f>
        <v>0</v>
      </c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5"/>
    </row>
    <row r="290" spans="1:17" ht="15" customHeight="1" x14ac:dyDescent="0.2">
      <c r="A290" s="25">
        <v>1901024</v>
      </c>
      <c r="B290" s="179" t="s">
        <v>457</v>
      </c>
      <c r="C290" s="135">
        <f>[12]B!$C$2102</f>
        <v>0</v>
      </c>
      <c r="D290" s="135">
        <f>[12]B!$E$2102</f>
        <v>0</v>
      </c>
      <c r="E290" s="215">
        <f>[12]B!$AL$2102</f>
        <v>0</v>
      </c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5"/>
    </row>
    <row r="291" spans="1:17" ht="15" customHeight="1" x14ac:dyDescent="0.2">
      <c r="A291" s="25" t="s">
        <v>458</v>
      </c>
      <c r="B291" s="179" t="s">
        <v>459</v>
      </c>
      <c r="C291" s="135">
        <f>[12]B!$C$2103</f>
        <v>0</v>
      </c>
      <c r="D291" s="135">
        <f>[12]B!$E$2103</f>
        <v>0</v>
      </c>
      <c r="E291" s="215">
        <f>[12]B!$AL$2103</f>
        <v>0</v>
      </c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5"/>
    </row>
    <row r="292" spans="1:17" ht="15" customHeight="1" x14ac:dyDescent="0.2">
      <c r="A292" s="25" t="s">
        <v>460</v>
      </c>
      <c r="B292" s="179" t="s">
        <v>461</v>
      </c>
      <c r="C292" s="135">
        <f>[12]B!$C$2104</f>
        <v>0</v>
      </c>
      <c r="D292" s="135">
        <f>[12]B!$E$2104</f>
        <v>0</v>
      </c>
      <c r="E292" s="215">
        <f>[12]B!$AL$2104</f>
        <v>0</v>
      </c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5"/>
    </row>
    <row r="293" spans="1:17" ht="15" customHeight="1" x14ac:dyDescent="0.2">
      <c r="A293" s="25">
        <v>1901126</v>
      </c>
      <c r="B293" s="179" t="s">
        <v>462</v>
      </c>
      <c r="C293" s="135">
        <f>[12]B!$C$2105</f>
        <v>0</v>
      </c>
      <c r="D293" s="135">
        <f>[12]B!$E$2105</f>
        <v>0</v>
      </c>
      <c r="E293" s="215">
        <f>[12]B!$AL$2105</f>
        <v>0</v>
      </c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5"/>
    </row>
    <row r="294" spans="1:17" ht="15" customHeight="1" x14ac:dyDescent="0.2">
      <c r="A294" s="25" t="s">
        <v>463</v>
      </c>
      <c r="B294" s="179" t="s">
        <v>464</v>
      </c>
      <c r="C294" s="135">
        <f>[12]B!$C$2106</f>
        <v>0</v>
      </c>
      <c r="D294" s="135">
        <f>[12]B!$E$2106</f>
        <v>0</v>
      </c>
      <c r="E294" s="215">
        <f>[12]B!$AL$2106</f>
        <v>0</v>
      </c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5"/>
    </row>
    <row r="295" spans="1:17" ht="15" customHeight="1" x14ac:dyDescent="0.2">
      <c r="A295" s="25" t="s">
        <v>465</v>
      </c>
      <c r="B295" s="179" t="s">
        <v>466</v>
      </c>
      <c r="C295" s="135">
        <f>[12]B!$C$2107</f>
        <v>0</v>
      </c>
      <c r="D295" s="135">
        <f>[12]B!$E$2107</f>
        <v>0</v>
      </c>
      <c r="E295" s="215">
        <f>[12]B!$AL$2107</f>
        <v>0</v>
      </c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5"/>
    </row>
    <row r="296" spans="1:17" ht="15" customHeight="1" x14ac:dyDescent="0.2">
      <c r="A296" s="38">
        <v>1901029</v>
      </c>
      <c r="B296" s="180" t="s">
        <v>467</v>
      </c>
      <c r="C296" s="136">
        <f>[12]B!$C$2108</f>
        <v>0</v>
      </c>
      <c r="D296" s="136">
        <f>[12]B!$E$2108</f>
        <v>0</v>
      </c>
      <c r="E296" s="216">
        <f>[12]B!$AL$2108</f>
        <v>0</v>
      </c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5"/>
    </row>
    <row r="297" spans="1:17" ht="15" customHeight="1" x14ac:dyDescent="0.15">
      <c r="A297" s="143"/>
      <c r="B297" s="217" t="s">
        <v>468</v>
      </c>
      <c r="C297" s="218">
        <f>SUM(C289:C296)</f>
        <v>0</v>
      </c>
      <c r="D297" s="218">
        <f>SUM(D289:D296)</f>
        <v>0</v>
      </c>
      <c r="E297" s="211">
        <f>SUM(E289:E296)</f>
        <v>0</v>
      </c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5"/>
    </row>
    <row r="298" spans="1:17" ht="15" customHeight="1" x14ac:dyDescent="0.15">
      <c r="A298" s="219"/>
      <c r="B298" s="220"/>
      <c r="C298" s="212"/>
      <c r="D298" s="212"/>
      <c r="E298" s="213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5"/>
    </row>
    <row r="299" spans="1:17" s="196" customFormat="1" ht="24.95" customHeight="1" x14ac:dyDescent="0.15">
      <c r="A299" s="866" t="s">
        <v>469</v>
      </c>
      <c r="B299" s="866"/>
      <c r="C299" s="199"/>
      <c r="D299" s="199"/>
      <c r="E299" s="158"/>
    </row>
    <row r="300" spans="1:17" s="3" customFormat="1" ht="35.1" customHeight="1" x14ac:dyDescent="0.15">
      <c r="A300" s="13" t="s">
        <v>5</v>
      </c>
      <c r="B300" s="13" t="s">
        <v>6</v>
      </c>
      <c r="C300" s="73" t="s">
        <v>7</v>
      </c>
      <c r="D300" s="159" t="s">
        <v>8</v>
      </c>
      <c r="E300" s="73" t="s">
        <v>9</v>
      </c>
      <c r="F300" s="7"/>
      <c r="G300" s="7"/>
      <c r="H300" s="7"/>
      <c r="I300" s="7"/>
      <c r="J300" s="7"/>
      <c r="K300" s="7"/>
      <c r="L300" s="7"/>
      <c r="M300" s="7"/>
      <c r="N300" s="7"/>
    </row>
    <row r="301" spans="1:17" s="3" customFormat="1" ht="15" customHeight="1" x14ac:dyDescent="0.15">
      <c r="A301" s="20"/>
      <c r="B301" s="176" t="s">
        <v>470</v>
      </c>
      <c r="C301" s="150">
        <f>[12]B!$C$102</f>
        <v>0</v>
      </c>
      <c r="D301" s="221"/>
      <c r="E301" s="222"/>
      <c r="F301" s="7"/>
      <c r="G301" s="7"/>
      <c r="H301" s="7"/>
      <c r="I301" s="7"/>
      <c r="J301" s="7"/>
      <c r="K301" s="7"/>
      <c r="L301" s="7"/>
      <c r="M301" s="7"/>
      <c r="N301" s="7"/>
    </row>
    <row r="302" spans="1:17" s="3" customFormat="1" ht="15" customHeight="1" x14ac:dyDescent="0.15">
      <c r="A302" s="25"/>
      <c r="B302" s="179" t="s">
        <v>471</v>
      </c>
      <c r="C302" s="22">
        <f>[12]B!$C$103</f>
        <v>0</v>
      </c>
      <c r="D302" s="34"/>
      <c r="E302" s="68"/>
      <c r="F302" s="7"/>
      <c r="G302" s="7"/>
      <c r="H302" s="7"/>
      <c r="I302" s="7"/>
      <c r="J302" s="7"/>
      <c r="K302" s="7"/>
      <c r="L302" s="7"/>
      <c r="M302" s="7"/>
      <c r="N302" s="7"/>
    </row>
    <row r="303" spans="1:17" s="3" customFormat="1" ht="15" customHeight="1" x14ac:dyDescent="0.15">
      <c r="A303" s="25"/>
      <c r="B303" s="179" t="s">
        <v>472</v>
      </c>
      <c r="C303" s="22">
        <f>[12]B!$C$104</f>
        <v>0</v>
      </c>
      <c r="D303" s="34"/>
      <c r="E303" s="68"/>
      <c r="F303" s="7"/>
      <c r="G303" s="7"/>
      <c r="H303" s="7"/>
      <c r="I303" s="7"/>
      <c r="J303" s="7"/>
      <c r="K303" s="7"/>
      <c r="L303" s="7"/>
      <c r="M303" s="7"/>
      <c r="N303" s="7"/>
    </row>
    <row r="304" spans="1:17" s="3" customFormat="1" ht="15" customHeight="1" x14ac:dyDescent="0.15">
      <c r="A304" s="25"/>
      <c r="B304" s="179" t="s">
        <v>473</v>
      </c>
      <c r="C304" s="22">
        <f>[12]B!$C$105</f>
        <v>0</v>
      </c>
      <c r="D304" s="34"/>
      <c r="E304" s="68"/>
      <c r="F304" s="7"/>
      <c r="G304" s="7"/>
      <c r="H304" s="7"/>
      <c r="I304" s="7"/>
      <c r="J304" s="7"/>
      <c r="K304" s="7"/>
      <c r="L304" s="7"/>
      <c r="M304" s="7"/>
      <c r="N304" s="7"/>
    </row>
    <row r="305" spans="1:14" s="3" customFormat="1" ht="15" customHeight="1" x14ac:dyDescent="0.15">
      <c r="A305" s="25"/>
      <c r="B305" s="179" t="s">
        <v>474</v>
      </c>
      <c r="C305" s="22">
        <f>[12]B!$C$106</f>
        <v>0</v>
      </c>
      <c r="D305" s="34"/>
      <c r="E305" s="68"/>
      <c r="F305" s="7"/>
      <c r="G305" s="7"/>
      <c r="H305" s="7"/>
      <c r="I305" s="7"/>
      <c r="J305" s="7"/>
      <c r="K305" s="7"/>
      <c r="L305" s="7"/>
      <c r="M305" s="7"/>
      <c r="N305" s="7"/>
    </row>
    <row r="306" spans="1:14" s="3" customFormat="1" ht="15" customHeight="1" x14ac:dyDescent="0.15">
      <c r="A306" s="25"/>
      <c r="B306" s="179" t="s">
        <v>475</v>
      </c>
      <c r="C306" s="22">
        <f>[12]B!$C$107</f>
        <v>0</v>
      </c>
      <c r="D306" s="34"/>
      <c r="E306" s="68"/>
      <c r="F306" s="7"/>
      <c r="G306" s="7"/>
      <c r="H306" s="7"/>
      <c r="I306" s="7"/>
      <c r="J306" s="7"/>
      <c r="K306" s="7"/>
      <c r="L306" s="7"/>
      <c r="M306" s="7"/>
      <c r="N306" s="7"/>
    </row>
    <row r="307" spans="1:14" s="3" customFormat="1" ht="15" customHeight="1" x14ac:dyDescent="0.15">
      <c r="A307" s="25"/>
      <c r="B307" s="179" t="s">
        <v>476</v>
      </c>
      <c r="C307" s="22">
        <f>[12]B!$C$108</f>
        <v>0</v>
      </c>
      <c r="D307" s="34"/>
      <c r="E307" s="68"/>
      <c r="F307" s="7"/>
      <c r="G307" s="7"/>
      <c r="H307" s="7"/>
      <c r="I307" s="7"/>
      <c r="J307" s="7"/>
      <c r="K307" s="7"/>
      <c r="L307" s="7"/>
      <c r="M307" s="7"/>
      <c r="N307" s="7"/>
    </row>
    <row r="308" spans="1:14" s="3" customFormat="1" ht="15" customHeight="1" x14ac:dyDescent="0.15">
      <c r="A308" s="25"/>
      <c r="B308" s="179" t="s">
        <v>477</v>
      </c>
      <c r="C308" s="22">
        <f>[12]B!$C$109</f>
        <v>0</v>
      </c>
      <c r="D308" s="34"/>
      <c r="E308" s="68"/>
      <c r="F308" s="7"/>
      <c r="G308" s="7"/>
      <c r="H308" s="7"/>
      <c r="I308" s="7"/>
      <c r="J308" s="7"/>
      <c r="K308" s="7"/>
      <c r="L308" s="7"/>
      <c r="M308" s="7"/>
      <c r="N308" s="7"/>
    </row>
    <row r="309" spans="1:14" s="3" customFormat="1" ht="15" customHeight="1" x14ac:dyDescent="0.15">
      <c r="A309" s="25"/>
      <c r="B309" s="179" t="s">
        <v>478</v>
      </c>
      <c r="C309" s="22">
        <f>[12]B!$C$110</f>
        <v>0</v>
      </c>
      <c r="D309" s="34"/>
      <c r="E309" s="68"/>
      <c r="F309" s="7"/>
      <c r="G309" s="7"/>
      <c r="H309" s="7"/>
      <c r="I309" s="7"/>
      <c r="J309" s="7"/>
      <c r="K309" s="7"/>
      <c r="L309" s="7"/>
      <c r="M309" s="7"/>
      <c r="N309" s="7"/>
    </row>
    <row r="310" spans="1:14" s="3" customFormat="1" ht="15" customHeight="1" x14ac:dyDescent="0.15">
      <c r="A310" s="25"/>
      <c r="B310" s="179" t="s">
        <v>479</v>
      </c>
      <c r="C310" s="22">
        <f>[12]B!$C$111</f>
        <v>0</v>
      </c>
      <c r="D310" s="34"/>
      <c r="E310" s="68"/>
      <c r="F310" s="7"/>
      <c r="G310" s="7"/>
      <c r="H310" s="7"/>
      <c r="I310" s="7"/>
      <c r="J310" s="7"/>
      <c r="K310" s="7"/>
      <c r="L310" s="7"/>
      <c r="M310" s="7"/>
      <c r="N310" s="7"/>
    </row>
    <row r="311" spans="1:14" s="3" customFormat="1" ht="15" customHeight="1" x14ac:dyDescent="0.15">
      <c r="A311" s="25">
        <v>1802100</v>
      </c>
      <c r="B311" s="179" t="s">
        <v>480</v>
      </c>
      <c r="C311" s="22">
        <f>[12]B!$C$1988</f>
        <v>0</v>
      </c>
      <c r="D311" s="34"/>
      <c r="E311" s="68"/>
      <c r="F311" s="7"/>
      <c r="G311" s="7"/>
      <c r="H311" s="7"/>
      <c r="I311" s="7"/>
      <c r="J311" s="7"/>
      <c r="K311" s="7"/>
      <c r="L311" s="7"/>
      <c r="M311" s="7"/>
      <c r="N311" s="7"/>
    </row>
    <row r="312" spans="1:14" s="3" customFormat="1" ht="15" customHeight="1" x14ac:dyDescent="0.15">
      <c r="A312" s="25"/>
      <c r="B312" s="179" t="s">
        <v>481</v>
      </c>
      <c r="C312" s="22">
        <f>[12]B!$C$1790</f>
        <v>0</v>
      </c>
      <c r="D312" s="34"/>
      <c r="E312" s="68"/>
      <c r="F312" s="7"/>
      <c r="G312" s="7"/>
      <c r="H312" s="7"/>
      <c r="I312" s="7"/>
      <c r="J312" s="7"/>
      <c r="K312" s="7"/>
      <c r="L312" s="7"/>
      <c r="M312" s="7"/>
      <c r="N312" s="7"/>
    </row>
    <row r="313" spans="1:14" s="3" customFormat="1" ht="15" customHeight="1" x14ac:dyDescent="0.15">
      <c r="A313" s="25">
        <v>1902003</v>
      </c>
      <c r="B313" s="179" t="s">
        <v>482</v>
      </c>
      <c r="C313" s="22">
        <f>[12]B!$C$2113</f>
        <v>0</v>
      </c>
      <c r="D313" s="34"/>
      <c r="E313" s="68"/>
      <c r="F313" s="7"/>
      <c r="G313" s="7"/>
      <c r="H313" s="7"/>
      <c r="I313" s="7"/>
      <c r="J313" s="7"/>
      <c r="K313" s="7"/>
      <c r="L313" s="7"/>
      <c r="M313" s="7"/>
      <c r="N313" s="7"/>
    </row>
    <row r="314" spans="1:14" s="3" customFormat="1" ht="15" customHeight="1" x14ac:dyDescent="0.15">
      <c r="A314" s="38"/>
      <c r="B314" s="180" t="s">
        <v>483</v>
      </c>
      <c r="C314" s="151">
        <f>[12]B!$C$112</f>
        <v>0</v>
      </c>
      <c r="D314" s="223"/>
      <c r="E314" s="70"/>
      <c r="F314" s="7"/>
      <c r="G314" s="7"/>
      <c r="H314" s="7"/>
      <c r="I314" s="7"/>
      <c r="J314" s="7"/>
      <c r="K314" s="7"/>
      <c r="L314" s="7"/>
      <c r="M314" s="7"/>
      <c r="N314" s="7"/>
    </row>
    <row r="315" spans="1:14" s="3" customFormat="1" ht="15" customHeight="1" x14ac:dyDescent="0.15">
      <c r="A315" s="122"/>
      <c r="B315" s="192" t="s">
        <v>484</v>
      </c>
      <c r="C315" s="224">
        <f>SUM(C301:C314)</f>
        <v>0</v>
      </c>
      <c r="D315" s="224"/>
      <c r="E315" s="211"/>
      <c r="F315" s="7"/>
      <c r="G315" s="7"/>
      <c r="H315" s="7"/>
      <c r="I315" s="7"/>
      <c r="J315" s="7"/>
      <c r="K315" s="7"/>
      <c r="L315" s="7"/>
      <c r="M315" s="7"/>
      <c r="N315" s="7"/>
    </row>
    <row r="316" spans="1:14" s="106" customFormat="1" ht="24.95" customHeight="1" x14ac:dyDescent="0.15">
      <c r="A316" s="225" t="s">
        <v>485</v>
      </c>
      <c r="B316" s="226"/>
      <c r="C316" s="227"/>
      <c r="D316" s="227"/>
      <c r="E316" s="228"/>
    </row>
    <row r="317" spans="1:14" s="106" customFormat="1" ht="35.1" customHeight="1" x14ac:dyDescent="0.15">
      <c r="A317" s="13" t="s">
        <v>5</v>
      </c>
      <c r="B317" s="13" t="s">
        <v>6</v>
      </c>
      <c r="C317" s="73" t="s">
        <v>7</v>
      </c>
      <c r="D317" s="159" t="s">
        <v>8</v>
      </c>
      <c r="E317" s="73" t="s">
        <v>9</v>
      </c>
    </row>
    <row r="318" spans="1:14" s="106" customFormat="1" ht="15" customHeight="1" x14ac:dyDescent="0.15">
      <c r="A318" s="20" t="s">
        <v>486</v>
      </c>
      <c r="B318" s="176" t="s">
        <v>487</v>
      </c>
      <c r="C318" s="229">
        <f>[12]B!$C$2741</f>
        <v>192</v>
      </c>
      <c r="D318" s="229">
        <f>[12]B!$E$2741</f>
        <v>192</v>
      </c>
      <c r="E318" s="56">
        <f>[12]B!$AL$2741</f>
        <v>4189440</v>
      </c>
    </row>
    <row r="319" spans="1:14" s="106" customFormat="1" ht="15" customHeight="1" x14ac:dyDescent="0.15">
      <c r="A319" s="38" t="s">
        <v>488</v>
      </c>
      <c r="B319" s="180" t="s">
        <v>489</v>
      </c>
      <c r="C319" s="230">
        <f>[12]B!$C$2742</f>
        <v>0</v>
      </c>
      <c r="D319" s="230">
        <f>[12]B!$E$2742</f>
        <v>0</v>
      </c>
      <c r="E319" s="191">
        <f>[12]B!$AL$2742</f>
        <v>0</v>
      </c>
    </row>
    <row r="320" spans="1:14" s="106" customFormat="1" ht="15" customHeight="1" x14ac:dyDescent="0.15">
      <c r="A320" s="122"/>
      <c r="B320" s="180" t="s">
        <v>490</v>
      </c>
      <c r="C320" s="88">
        <f>SUM(C318:C319)</f>
        <v>192</v>
      </c>
      <c r="D320" s="88">
        <f>SUM(D318:D319)</f>
        <v>192</v>
      </c>
      <c r="E320" s="211">
        <f>SUM(E318:E319)</f>
        <v>4189440</v>
      </c>
    </row>
    <row r="321" spans="1:20" s="106" customFormat="1" ht="24.95" customHeight="1" x14ac:dyDescent="0.15">
      <c r="A321" s="165" t="s">
        <v>491</v>
      </c>
      <c r="B321" s="156"/>
      <c r="C321" s="208"/>
      <c r="D321" s="208"/>
      <c r="E321" s="158"/>
    </row>
    <row r="322" spans="1:20" s="106" customFormat="1" ht="35.1" customHeight="1" x14ac:dyDescent="0.15">
      <c r="A322" s="13" t="s">
        <v>5</v>
      </c>
      <c r="B322" s="587" t="s">
        <v>6</v>
      </c>
      <c r="C322" s="231" t="s">
        <v>492</v>
      </c>
      <c r="D322" s="159" t="s">
        <v>8</v>
      </c>
      <c r="E322" s="73" t="s">
        <v>9</v>
      </c>
    </row>
    <row r="323" spans="1:20" s="106" customFormat="1" ht="15" customHeight="1" x14ac:dyDescent="0.15">
      <c r="A323" s="232" t="s">
        <v>493</v>
      </c>
      <c r="B323" s="192" t="s">
        <v>494</v>
      </c>
      <c r="C323" s="233">
        <f>[12]B!$C$946</f>
        <v>887</v>
      </c>
      <c r="D323" s="233">
        <f>[12]B!$E$946</f>
        <v>877</v>
      </c>
      <c r="E323" s="234">
        <f>[12]B!$AL$946</f>
        <v>6456350</v>
      </c>
    </row>
    <row r="324" spans="1:20" s="3" customFormat="1" ht="25.5" customHeight="1" x14ac:dyDescent="0.15">
      <c r="A324" s="9" t="s">
        <v>495</v>
      </c>
      <c r="B324" s="235"/>
      <c r="C324" s="106"/>
      <c r="D324" s="106"/>
      <c r="E324" s="106"/>
      <c r="F324" s="7"/>
      <c r="G324" s="7"/>
      <c r="H324" s="7"/>
      <c r="I324" s="7"/>
      <c r="J324" s="7"/>
      <c r="K324" s="7"/>
      <c r="L324" s="7"/>
      <c r="M324" s="7"/>
      <c r="N324" s="7"/>
    </row>
    <row r="325" spans="1:20" ht="24.95" customHeight="1" x14ac:dyDescent="0.15">
      <c r="A325" s="12" t="s">
        <v>496</v>
      </c>
    </row>
    <row r="326" spans="1:20" ht="24" customHeight="1" x14ac:dyDescent="0.15">
      <c r="A326" s="797" t="s">
        <v>106</v>
      </c>
      <c r="B326" s="855"/>
      <c r="C326" s="692" t="s">
        <v>0</v>
      </c>
      <c r="D326" s="771" t="s">
        <v>497</v>
      </c>
      <c r="E326" s="772"/>
      <c r="F326" s="772"/>
      <c r="G326" s="772"/>
      <c r="H326" s="780" t="s">
        <v>498</v>
      </c>
      <c r="I326" s="781"/>
      <c r="J326" s="782"/>
      <c r="K326" s="863" t="s">
        <v>499</v>
      </c>
      <c r="L326" s="864"/>
      <c r="M326" s="865"/>
      <c r="N326" s="785" t="s">
        <v>500</v>
      </c>
      <c r="O326" s="788" t="s">
        <v>501</v>
      </c>
      <c r="P326" s="789"/>
      <c r="Q326" s="751" t="s">
        <v>502</v>
      </c>
    </row>
    <row r="327" spans="1:20" ht="18" customHeight="1" x14ac:dyDescent="0.15">
      <c r="A327" s="819"/>
      <c r="B327" s="856"/>
      <c r="C327" s="693"/>
      <c r="D327" s="754" t="s">
        <v>503</v>
      </c>
      <c r="E327" s="827" t="s">
        <v>504</v>
      </c>
      <c r="F327" s="828"/>
      <c r="G327" s="757" t="s">
        <v>505</v>
      </c>
      <c r="H327" s="759" t="s">
        <v>506</v>
      </c>
      <c r="I327" s="761" t="s">
        <v>507</v>
      </c>
      <c r="J327" s="773" t="s">
        <v>508</v>
      </c>
      <c r="K327" s="775" t="s">
        <v>509</v>
      </c>
      <c r="L327" s="776" t="s">
        <v>510</v>
      </c>
      <c r="M327" s="777" t="s">
        <v>511</v>
      </c>
      <c r="N327" s="786"/>
      <c r="O327" s="778" t="s">
        <v>512</v>
      </c>
      <c r="P327" s="779" t="s">
        <v>513</v>
      </c>
      <c r="Q327" s="752"/>
      <c r="R327" s="236"/>
    </row>
    <row r="328" spans="1:20" ht="18" customHeight="1" x14ac:dyDescent="0.15">
      <c r="A328" s="799"/>
      <c r="B328" s="857"/>
      <c r="C328" s="770"/>
      <c r="D328" s="755"/>
      <c r="E328" s="237" t="s">
        <v>514</v>
      </c>
      <c r="F328" s="238" t="s">
        <v>515</v>
      </c>
      <c r="G328" s="758"/>
      <c r="H328" s="760"/>
      <c r="I328" s="762"/>
      <c r="J328" s="774"/>
      <c r="K328" s="775"/>
      <c r="L328" s="776"/>
      <c r="M328" s="777"/>
      <c r="N328" s="787"/>
      <c r="O328" s="778"/>
      <c r="P328" s="779"/>
      <c r="Q328" s="753"/>
      <c r="R328" s="236"/>
    </row>
    <row r="329" spans="1:20" s="76" customFormat="1" ht="15" customHeight="1" x14ac:dyDescent="0.2">
      <c r="A329" s="849" t="s">
        <v>107</v>
      </c>
      <c r="B329" s="850"/>
      <c r="C329" s="239">
        <f t="shared" ref="C329:Q329" si="1">+C330+C331+C332+C333+C334+C335+C339+C340+C341+C342</f>
        <v>76185</v>
      </c>
      <c r="D329" s="239">
        <f t="shared" si="1"/>
        <v>75564</v>
      </c>
      <c r="E329" s="239">
        <f t="shared" si="1"/>
        <v>75564</v>
      </c>
      <c r="F329" s="239">
        <f t="shared" si="1"/>
        <v>0</v>
      </c>
      <c r="G329" s="240">
        <f t="shared" si="1"/>
        <v>621</v>
      </c>
      <c r="H329" s="241">
        <f t="shared" si="1"/>
        <v>28399</v>
      </c>
      <c r="I329" s="242">
        <f t="shared" si="1"/>
        <v>25768</v>
      </c>
      <c r="J329" s="239">
        <f t="shared" si="1"/>
        <v>22018</v>
      </c>
      <c r="K329" s="241">
        <f t="shared" si="1"/>
        <v>0</v>
      </c>
      <c r="L329" s="242">
        <f t="shared" si="1"/>
        <v>0</v>
      </c>
      <c r="M329" s="239">
        <f t="shared" si="1"/>
        <v>0</v>
      </c>
      <c r="N329" s="240">
        <f>+N330+N331+N332+N333+N334+N335+N339+N340+N341+N342</f>
        <v>0</v>
      </c>
      <c r="O329" s="243">
        <f t="shared" si="1"/>
        <v>1</v>
      </c>
      <c r="P329" s="244">
        <f t="shared" si="1"/>
        <v>411</v>
      </c>
      <c r="Q329" s="245">
        <f t="shared" si="1"/>
        <v>0</v>
      </c>
      <c r="R329" s="246"/>
      <c r="S329" s="247"/>
      <c r="T329" s="247"/>
    </row>
    <row r="330" spans="1:20" ht="15" customHeight="1" x14ac:dyDescent="0.15">
      <c r="A330" s="77" t="s">
        <v>108</v>
      </c>
      <c r="B330" s="248" t="s">
        <v>109</v>
      </c>
      <c r="C330" s="249">
        <f>[12]B!C210</f>
        <v>28334</v>
      </c>
      <c r="D330" s="249">
        <f>[12]B!D210</f>
        <v>27994</v>
      </c>
      <c r="E330" s="249">
        <f>[12]B!E210</f>
        <v>27994</v>
      </c>
      <c r="F330" s="249">
        <f>[12]B!F210</f>
        <v>0</v>
      </c>
      <c r="G330" s="249">
        <f>[12]B!G210</f>
        <v>340</v>
      </c>
      <c r="H330" s="249">
        <f>[12]B!AA210</f>
        <v>11602</v>
      </c>
      <c r="I330" s="249">
        <f>[12]B!AB210</f>
        <v>6978</v>
      </c>
      <c r="J330" s="249">
        <f>[12]B!AC210</f>
        <v>9754</v>
      </c>
      <c r="K330" s="249">
        <f>[12]B!AD210</f>
        <v>0</v>
      </c>
      <c r="L330" s="249">
        <f>[12]B!AE210</f>
        <v>0</v>
      </c>
      <c r="M330" s="249">
        <f>[12]B!AF210</f>
        <v>0</v>
      </c>
      <c r="N330" s="249">
        <f>[12]B!AG210</f>
        <v>0</v>
      </c>
      <c r="O330" s="249">
        <f>[12]B!AH210</f>
        <v>0</v>
      </c>
      <c r="P330" s="249">
        <f>[12]B!AI210</f>
        <v>73</v>
      </c>
      <c r="Q330" s="249">
        <f>[12]B!AJ210</f>
        <v>0</v>
      </c>
      <c r="R330" s="246"/>
      <c r="S330" s="250"/>
      <c r="T330" s="250"/>
    </row>
    <row r="331" spans="1:20" ht="15" customHeight="1" x14ac:dyDescent="0.15">
      <c r="A331" s="585" t="s">
        <v>110</v>
      </c>
      <c r="B331" s="251" t="s">
        <v>111</v>
      </c>
      <c r="C331" s="252">
        <f>[12]B!C272</f>
        <v>34247</v>
      </c>
      <c r="D331" s="252">
        <f>[12]B!D272</f>
        <v>34020</v>
      </c>
      <c r="E331" s="252">
        <f>[12]B!E272</f>
        <v>34020</v>
      </c>
      <c r="F331" s="252">
        <f>[12]B!F272</f>
        <v>0</v>
      </c>
      <c r="G331" s="252">
        <f>[12]B!G272</f>
        <v>227</v>
      </c>
      <c r="H331" s="252">
        <f>[12]B!AA272</f>
        <v>12944</v>
      </c>
      <c r="I331" s="252">
        <f>[12]B!AB272</f>
        <v>10896</v>
      </c>
      <c r="J331" s="252">
        <f>[12]B!AC272</f>
        <v>10407</v>
      </c>
      <c r="K331" s="252">
        <f>[12]B!AD272</f>
        <v>0</v>
      </c>
      <c r="L331" s="252">
        <f>[12]B!AE272</f>
        <v>0</v>
      </c>
      <c r="M331" s="252">
        <f>[12]B!AF272</f>
        <v>0</v>
      </c>
      <c r="N331" s="252">
        <f>[12]B!AG272</f>
        <v>0</v>
      </c>
      <c r="O331" s="252">
        <f>[12]B!AH272</f>
        <v>0</v>
      </c>
      <c r="P331" s="252">
        <f>[12]B!AI272</f>
        <v>31</v>
      </c>
      <c r="Q331" s="252">
        <f>[12]B!AJ272</f>
        <v>0</v>
      </c>
      <c r="R331" s="246"/>
      <c r="S331" s="250"/>
      <c r="T331" s="250"/>
    </row>
    <row r="332" spans="1:20" ht="15" customHeight="1" x14ac:dyDescent="0.15">
      <c r="A332" s="585" t="s">
        <v>112</v>
      </c>
      <c r="B332" s="251" t="s">
        <v>113</v>
      </c>
      <c r="C332" s="252">
        <f>[12]B!C311</f>
        <v>2102</v>
      </c>
      <c r="D332" s="252">
        <f>[12]B!D311</f>
        <v>2098</v>
      </c>
      <c r="E332" s="252">
        <f>[12]B!E311</f>
        <v>2098</v>
      </c>
      <c r="F332" s="252">
        <f>[12]B!F311</f>
        <v>0</v>
      </c>
      <c r="G332" s="252">
        <f>[12]B!G311</f>
        <v>4</v>
      </c>
      <c r="H332" s="252">
        <f>[12]B!AA311</f>
        <v>215</v>
      </c>
      <c r="I332" s="252">
        <f>[12]B!AB311</f>
        <v>1872</v>
      </c>
      <c r="J332" s="252">
        <f>[12]B!AC311</f>
        <v>15</v>
      </c>
      <c r="K332" s="252">
        <f>[12]B!AD311</f>
        <v>0</v>
      </c>
      <c r="L332" s="252">
        <f>[12]B!AE311</f>
        <v>0</v>
      </c>
      <c r="M332" s="252">
        <f>[12]B!AF311</f>
        <v>0</v>
      </c>
      <c r="N332" s="252">
        <f>[12]B!AG311</f>
        <v>0</v>
      </c>
      <c r="O332" s="252">
        <f>[12]B!AH311</f>
        <v>0</v>
      </c>
      <c r="P332" s="252">
        <f>[12]B!AI311</f>
        <v>118</v>
      </c>
      <c r="Q332" s="252">
        <f>[12]B!AJ311</f>
        <v>0</v>
      </c>
      <c r="R332" s="246"/>
      <c r="S332" s="250"/>
      <c r="T332" s="250"/>
    </row>
    <row r="333" spans="1:20" ht="15" customHeight="1" x14ac:dyDescent="0.15">
      <c r="A333" s="585" t="s">
        <v>114</v>
      </c>
      <c r="B333" s="251" t="s">
        <v>115</v>
      </c>
      <c r="C333" s="252">
        <f>[12]B!C318</f>
        <v>0</v>
      </c>
      <c r="D333" s="252">
        <f>[12]B!D318</f>
        <v>0</v>
      </c>
      <c r="E333" s="252">
        <f>[12]B!E318</f>
        <v>0</v>
      </c>
      <c r="F333" s="252">
        <f>[12]B!F318</f>
        <v>0</v>
      </c>
      <c r="G333" s="252">
        <f>[12]B!G318</f>
        <v>0</v>
      </c>
      <c r="H333" s="252">
        <f>[12]B!AA318</f>
        <v>0</v>
      </c>
      <c r="I333" s="252">
        <f>[12]B!AB318</f>
        <v>0</v>
      </c>
      <c r="J333" s="252">
        <f>[12]B!AC318</f>
        <v>0</v>
      </c>
      <c r="K333" s="252">
        <f>[12]B!AD318</f>
        <v>0</v>
      </c>
      <c r="L333" s="252">
        <f>[12]B!AE318</f>
        <v>0</v>
      </c>
      <c r="M333" s="252">
        <f>[12]B!AF318</f>
        <v>0</v>
      </c>
      <c r="N333" s="252">
        <f>[12]B!AG318</f>
        <v>0</v>
      </c>
      <c r="O333" s="252">
        <f>[12]B!AH318</f>
        <v>0</v>
      </c>
      <c r="P333" s="252">
        <f>[12]B!AI318</f>
        <v>0</v>
      </c>
      <c r="Q333" s="252">
        <f>[12]B!AJ318</f>
        <v>0</v>
      </c>
      <c r="R333" s="246"/>
      <c r="S333" s="250"/>
      <c r="T333" s="250"/>
    </row>
    <row r="334" spans="1:20" ht="15" customHeight="1" x14ac:dyDescent="0.15">
      <c r="A334" s="253" t="s">
        <v>116</v>
      </c>
      <c r="B334" s="254" t="s">
        <v>117</v>
      </c>
      <c r="C334" s="255">
        <f>[12]B!C374</f>
        <v>2754</v>
      </c>
      <c r="D334" s="255">
        <f>[12]B!D374</f>
        <v>2738</v>
      </c>
      <c r="E334" s="255">
        <f>[12]B!E374</f>
        <v>2738</v>
      </c>
      <c r="F334" s="255">
        <f>[12]B!F374</f>
        <v>0</v>
      </c>
      <c r="G334" s="255">
        <f>[12]B!G374</f>
        <v>16</v>
      </c>
      <c r="H334" s="255">
        <f>[12]B!AA374</f>
        <v>1192</v>
      </c>
      <c r="I334" s="255">
        <f>[12]B!AB374</f>
        <v>558</v>
      </c>
      <c r="J334" s="255">
        <f>[12]B!AC374</f>
        <v>1004</v>
      </c>
      <c r="K334" s="255">
        <f>[12]B!AD374</f>
        <v>0</v>
      </c>
      <c r="L334" s="255">
        <f>[12]B!AE374</f>
        <v>0</v>
      </c>
      <c r="M334" s="255">
        <f>[12]B!AF374</f>
        <v>0</v>
      </c>
      <c r="N334" s="255">
        <f>[12]B!AG374</f>
        <v>0</v>
      </c>
      <c r="O334" s="255">
        <f>[12]B!AH374</f>
        <v>0</v>
      </c>
      <c r="P334" s="255">
        <f>[12]B!AI374</f>
        <v>153</v>
      </c>
      <c r="Q334" s="255">
        <f>[12]B!AJ374</f>
        <v>0</v>
      </c>
      <c r="R334" s="246"/>
      <c r="S334" s="250"/>
      <c r="T334" s="250"/>
    </row>
    <row r="335" spans="1:20" ht="15" customHeight="1" x14ac:dyDescent="0.15">
      <c r="A335" s="858" t="s">
        <v>118</v>
      </c>
      <c r="B335" s="256" t="s">
        <v>119</v>
      </c>
      <c r="C335" s="257">
        <f>SUM(C336:C338)</f>
        <v>6184</v>
      </c>
      <c r="D335" s="258">
        <f>SUM(D336:D338)</f>
        <v>6159</v>
      </c>
      <c r="E335" s="259">
        <f t="shared" ref="E335:Q335" si="2">SUM(E336:E338)</f>
        <v>6159</v>
      </c>
      <c r="F335" s="260">
        <f t="shared" si="2"/>
        <v>0</v>
      </c>
      <c r="G335" s="261">
        <f t="shared" si="2"/>
        <v>25</v>
      </c>
      <c r="H335" s="261">
        <f t="shared" si="2"/>
        <v>2034</v>
      </c>
      <c r="I335" s="261">
        <f t="shared" si="2"/>
        <v>3912</v>
      </c>
      <c r="J335" s="261">
        <f t="shared" si="2"/>
        <v>238</v>
      </c>
      <c r="K335" s="261">
        <f t="shared" si="2"/>
        <v>0</v>
      </c>
      <c r="L335" s="261">
        <f t="shared" si="2"/>
        <v>0</v>
      </c>
      <c r="M335" s="261">
        <f t="shared" si="2"/>
        <v>0</v>
      </c>
      <c r="N335" s="261">
        <f t="shared" si="2"/>
        <v>0</v>
      </c>
      <c r="O335" s="261">
        <f t="shared" si="2"/>
        <v>1</v>
      </c>
      <c r="P335" s="261">
        <f t="shared" si="2"/>
        <v>24</v>
      </c>
      <c r="Q335" s="262">
        <f t="shared" si="2"/>
        <v>0</v>
      </c>
      <c r="R335" s="246"/>
      <c r="S335" s="250"/>
      <c r="T335" s="250"/>
    </row>
    <row r="336" spans="1:20" ht="15" customHeight="1" x14ac:dyDescent="0.15">
      <c r="A336" s="858"/>
      <c r="B336" s="263" t="s">
        <v>120</v>
      </c>
      <c r="C336" s="249">
        <f>[12]B!C411</f>
        <v>5022</v>
      </c>
      <c r="D336" s="249">
        <f>[12]B!D411</f>
        <v>5005</v>
      </c>
      <c r="E336" s="249">
        <f>[12]B!E411</f>
        <v>5005</v>
      </c>
      <c r="F336" s="249">
        <f>[12]B!F411</f>
        <v>0</v>
      </c>
      <c r="G336" s="249">
        <f>[12]B!G411</f>
        <v>17</v>
      </c>
      <c r="H336" s="249">
        <f>[12]B!AA411</f>
        <v>1632</v>
      </c>
      <c r="I336" s="249">
        <f>[12]B!AB411</f>
        <v>3159</v>
      </c>
      <c r="J336" s="249">
        <f>[12]B!AC411</f>
        <v>231</v>
      </c>
      <c r="K336" s="249">
        <f>[12]B!AD411</f>
        <v>0</v>
      </c>
      <c r="L336" s="249">
        <f>[12]B!AE411</f>
        <v>0</v>
      </c>
      <c r="M336" s="249">
        <f>[12]B!AF411</f>
        <v>0</v>
      </c>
      <c r="N336" s="249">
        <f>[12]B!AG411</f>
        <v>0</v>
      </c>
      <c r="O336" s="249">
        <f>[12]B!AH411</f>
        <v>0</v>
      </c>
      <c r="P336" s="249">
        <f>[12]B!AI411</f>
        <v>2</v>
      </c>
      <c r="Q336" s="249">
        <f>[12]B!AJ411</f>
        <v>0</v>
      </c>
      <c r="R336" s="246"/>
      <c r="S336" s="250"/>
      <c r="T336" s="250"/>
    </row>
    <row r="337" spans="1:20" ht="15" customHeight="1" x14ac:dyDescent="0.15">
      <c r="A337" s="858"/>
      <c r="B337" s="93" t="s">
        <v>121</v>
      </c>
      <c r="C337" s="252">
        <f>[12]B!C432</f>
        <v>21</v>
      </c>
      <c r="D337" s="252">
        <f>[12]B!D432</f>
        <v>21</v>
      </c>
      <c r="E337" s="252">
        <f>[12]B!E432</f>
        <v>21</v>
      </c>
      <c r="F337" s="252">
        <f>[12]B!F432</f>
        <v>0</v>
      </c>
      <c r="G337" s="252">
        <f>[12]B!G432</f>
        <v>0</v>
      </c>
      <c r="H337" s="252">
        <f>[12]B!AA432</f>
        <v>0</v>
      </c>
      <c r="I337" s="252">
        <f>[12]B!AB432</f>
        <v>21</v>
      </c>
      <c r="J337" s="252">
        <f>[12]B!AC432</f>
        <v>0</v>
      </c>
      <c r="K337" s="252">
        <f>[12]B!AD432</f>
        <v>0</v>
      </c>
      <c r="L337" s="252">
        <f>[12]B!AE432</f>
        <v>0</v>
      </c>
      <c r="M337" s="252">
        <f>[12]B!AF432</f>
        <v>0</v>
      </c>
      <c r="N337" s="252">
        <f>[12]B!AG432</f>
        <v>0</v>
      </c>
      <c r="O337" s="252">
        <f>[12]B!AH432</f>
        <v>1</v>
      </c>
      <c r="P337" s="252">
        <f>[12]B!AI432</f>
        <v>0</v>
      </c>
      <c r="Q337" s="252">
        <f>[12]B!AJ432</f>
        <v>0</v>
      </c>
      <c r="R337" s="246"/>
      <c r="S337" s="250"/>
      <c r="T337" s="250"/>
    </row>
    <row r="338" spans="1:20" ht="15" customHeight="1" x14ac:dyDescent="0.15">
      <c r="A338" s="859"/>
      <c r="B338" s="264" t="s">
        <v>122</v>
      </c>
      <c r="C338" s="265">
        <f>[12]B!C451</f>
        <v>1141</v>
      </c>
      <c r="D338" s="265">
        <f>[12]B!D451</f>
        <v>1133</v>
      </c>
      <c r="E338" s="265">
        <f>[12]B!E451</f>
        <v>1133</v>
      </c>
      <c r="F338" s="265">
        <f>[12]B!F451</f>
        <v>0</v>
      </c>
      <c r="G338" s="265">
        <f>[12]B!G451</f>
        <v>8</v>
      </c>
      <c r="H338" s="265">
        <f>[12]B!AA451</f>
        <v>402</v>
      </c>
      <c r="I338" s="265">
        <f>[12]B!AB451</f>
        <v>732</v>
      </c>
      <c r="J338" s="265">
        <f>[12]B!AC451</f>
        <v>7</v>
      </c>
      <c r="K338" s="265">
        <f>[12]B!AD451</f>
        <v>0</v>
      </c>
      <c r="L338" s="265">
        <f>[12]B!AE451</f>
        <v>0</v>
      </c>
      <c r="M338" s="265">
        <f>[12]B!AF451</f>
        <v>0</v>
      </c>
      <c r="N338" s="265">
        <f>[12]B!AG451</f>
        <v>0</v>
      </c>
      <c r="O338" s="265">
        <f>[12]B!AH451</f>
        <v>0</v>
      </c>
      <c r="P338" s="265">
        <f>[12]B!AI451</f>
        <v>22</v>
      </c>
      <c r="Q338" s="265">
        <f>[12]B!AJ451</f>
        <v>0</v>
      </c>
      <c r="R338" s="246"/>
      <c r="S338" s="250"/>
      <c r="T338" s="250"/>
    </row>
    <row r="339" spans="1:20" ht="15" customHeight="1" x14ac:dyDescent="0.15">
      <c r="A339" s="77" t="s">
        <v>123</v>
      </c>
      <c r="B339" s="248" t="s">
        <v>124</v>
      </c>
      <c r="C339" s="249">
        <f>[12]B!C461</f>
        <v>0</v>
      </c>
      <c r="D339" s="249">
        <f>[12]B!D461</f>
        <v>0</v>
      </c>
      <c r="E339" s="249">
        <f>[12]B!E461</f>
        <v>0</v>
      </c>
      <c r="F339" s="249">
        <f>[12]B!F461</f>
        <v>0</v>
      </c>
      <c r="G339" s="249">
        <f>[12]B!G461</f>
        <v>0</v>
      </c>
      <c r="H339" s="249">
        <f>[12]B!AA461</f>
        <v>0</v>
      </c>
      <c r="I339" s="249">
        <f>[12]B!AB461</f>
        <v>0</v>
      </c>
      <c r="J339" s="249">
        <f>[12]B!AC461</f>
        <v>0</v>
      </c>
      <c r="K339" s="249">
        <f>[12]B!AD461</f>
        <v>0</v>
      </c>
      <c r="L339" s="249">
        <f>[12]B!AE461</f>
        <v>0</v>
      </c>
      <c r="M339" s="249">
        <f>[12]B!AF461</f>
        <v>0</v>
      </c>
      <c r="N339" s="249">
        <f>[12]B!AG461</f>
        <v>0</v>
      </c>
      <c r="O339" s="249">
        <f>[12]B!AH461</f>
        <v>0</v>
      </c>
      <c r="P339" s="249">
        <f>[12]B!AI461</f>
        <v>0</v>
      </c>
      <c r="Q339" s="249">
        <f>[12]B!AJ461</f>
        <v>0</v>
      </c>
      <c r="R339" s="246"/>
      <c r="S339" s="250"/>
      <c r="T339" s="250"/>
    </row>
    <row r="340" spans="1:20" s="96" customFormat="1" ht="15" customHeight="1" x14ac:dyDescent="0.15">
      <c r="A340" s="585" t="s">
        <v>125</v>
      </c>
      <c r="B340" s="81" t="s">
        <v>126</v>
      </c>
      <c r="C340" s="252">
        <f>[12]B!C512</f>
        <v>72</v>
      </c>
      <c r="D340" s="252">
        <f>[12]B!D512</f>
        <v>72</v>
      </c>
      <c r="E340" s="252">
        <f>[12]B!E512</f>
        <v>72</v>
      </c>
      <c r="F340" s="252">
        <f>[12]B!F512</f>
        <v>0</v>
      </c>
      <c r="G340" s="252">
        <f>[12]B!G512</f>
        <v>0</v>
      </c>
      <c r="H340" s="252">
        <f>[12]B!AA512</f>
        <v>29</v>
      </c>
      <c r="I340" s="252">
        <f>[12]B!AB512</f>
        <v>38</v>
      </c>
      <c r="J340" s="252">
        <f>[12]B!AC512</f>
        <v>5</v>
      </c>
      <c r="K340" s="252">
        <f>[12]B!AD512</f>
        <v>0</v>
      </c>
      <c r="L340" s="252">
        <f>[12]B!AE512</f>
        <v>0</v>
      </c>
      <c r="M340" s="252">
        <f>[12]B!AF512</f>
        <v>0</v>
      </c>
      <c r="N340" s="252">
        <f>[12]B!AG512</f>
        <v>0</v>
      </c>
      <c r="O340" s="252">
        <f>[12]B!AH512</f>
        <v>0</v>
      </c>
      <c r="P340" s="252">
        <f>[12]B!AI512</f>
        <v>2</v>
      </c>
      <c r="Q340" s="252">
        <f>[12]B!AJ512</f>
        <v>0</v>
      </c>
      <c r="R340" s="246"/>
      <c r="S340" s="250"/>
      <c r="T340" s="250"/>
    </row>
    <row r="341" spans="1:20" ht="15" customHeight="1" x14ac:dyDescent="0.15">
      <c r="A341" s="585" t="s">
        <v>127</v>
      </c>
      <c r="B341" s="81" t="s">
        <v>128</v>
      </c>
      <c r="C341" s="252">
        <f>[12]B!C542</f>
        <v>2482</v>
      </c>
      <c r="D341" s="252">
        <f>[12]B!D542</f>
        <v>2473</v>
      </c>
      <c r="E341" s="252">
        <f>[12]B!E542</f>
        <v>2473</v>
      </c>
      <c r="F341" s="252">
        <f>[12]B!F542</f>
        <v>0</v>
      </c>
      <c r="G341" s="252">
        <f>[12]B!G542</f>
        <v>9</v>
      </c>
      <c r="H341" s="252">
        <f>[12]B!AA542</f>
        <v>377</v>
      </c>
      <c r="I341" s="252">
        <f>[12]B!AB542</f>
        <v>1512</v>
      </c>
      <c r="J341" s="252">
        <f>[12]B!AC542</f>
        <v>593</v>
      </c>
      <c r="K341" s="252">
        <f>[12]B!AD542</f>
        <v>0</v>
      </c>
      <c r="L341" s="252">
        <f>[12]B!AE542</f>
        <v>0</v>
      </c>
      <c r="M341" s="252">
        <f>[12]B!AF542</f>
        <v>0</v>
      </c>
      <c r="N341" s="252">
        <f>[12]B!AG542</f>
        <v>0</v>
      </c>
      <c r="O341" s="252">
        <f>[12]B!AH542</f>
        <v>0</v>
      </c>
      <c r="P341" s="252">
        <f>[12]B!AI542</f>
        <v>1</v>
      </c>
      <c r="Q341" s="252">
        <f>[12]B!AJ542</f>
        <v>0</v>
      </c>
      <c r="R341" s="246"/>
      <c r="S341" s="250"/>
      <c r="T341" s="250"/>
    </row>
    <row r="342" spans="1:20" s="99" customFormat="1" ht="15" customHeight="1" x14ac:dyDescent="0.15">
      <c r="A342" s="266" t="s">
        <v>129</v>
      </c>
      <c r="B342" s="267" t="s">
        <v>130</v>
      </c>
      <c r="C342" s="255">
        <f>[12]B!C2939</f>
        <v>10</v>
      </c>
      <c r="D342" s="255">
        <f>[12]B!D2939</f>
        <v>10</v>
      </c>
      <c r="E342" s="255">
        <f>[12]B!E2939</f>
        <v>10</v>
      </c>
      <c r="F342" s="255">
        <f>[12]B!F2939</f>
        <v>0</v>
      </c>
      <c r="G342" s="255">
        <f>[12]B!G2939</f>
        <v>0</v>
      </c>
      <c r="H342" s="255">
        <f>[12]B!AA2939</f>
        <v>6</v>
      </c>
      <c r="I342" s="255">
        <f>[12]B!AB2939</f>
        <v>2</v>
      </c>
      <c r="J342" s="255">
        <f>[12]B!AC2939</f>
        <v>2</v>
      </c>
      <c r="K342" s="255">
        <f>[12]B!AD2939</f>
        <v>0</v>
      </c>
      <c r="L342" s="255">
        <f>[12]B!AE2939</f>
        <v>0</v>
      </c>
      <c r="M342" s="255">
        <f>[12]B!AF2939</f>
        <v>0</v>
      </c>
      <c r="N342" s="255">
        <f>[12]B!AG2939</f>
        <v>0</v>
      </c>
      <c r="O342" s="255">
        <f>[12]B!AH2939</f>
        <v>0</v>
      </c>
      <c r="P342" s="255">
        <f>[12]B!AI2939</f>
        <v>9</v>
      </c>
      <c r="Q342" s="255">
        <f>[12]B!AJ2939</f>
        <v>0</v>
      </c>
      <c r="R342" s="246"/>
      <c r="S342" s="268"/>
      <c r="T342" s="268"/>
    </row>
    <row r="343" spans="1:20" s="3" customFormat="1" ht="15" customHeight="1" x14ac:dyDescent="0.15">
      <c r="A343" s="849" t="s">
        <v>131</v>
      </c>
      <c r="B343" s="850"/>
      <c r="C343" s="269">
        <f t="shared" ref="C343:Q343" si="3">+C344+C345+C346+C347+C351+C352</f>
        <v>5556</v>
      </c>
      <c r="D343" s="270">
        <f t="shared" si="3"/>
        <v>5546</v>
      </c>
      <c r="E343" s="259">
        <f t="shared" si="3"/>
        <v>5546</v>
      </c>
      <c r="F343" s="260">
        <f t="shared" si="3"/>
        <v>0</v>
      </c>
      <c r="G343" s="261">
        <f t="shared" si="3"/>
        <v>10</v>
      </c>
      <c r="H343" s="259">
        <f t="shared" si="3"/>
        <v>933</v>
      </c>
      <c r="I343" s="271">
        <f t="shared" si="3"/>
        <v>2244</v>
      </c>
      <c r="J343" s="260">
        <f t="shared" si="3"/>
        <v>2379</v>
      </c>
      <c r="K343" s="259">
        <f t="shared" si="3"/>
        <v>3</v>
      </c>
      <c r="L343" s="271">
        <f t="shared" si="3"/>
        <v>0</v>
      </c>
      <c r="M343" s="260">
        <f t="shared" si="3"/>
        <v>0</v>
      </c>
      <c r="N343" s="260">
        <f t="shared" si="3"/>
        <v>0</v>
      </c>
      <c r="O343" s="272">
        <f t="shared" si="3"/>
        <v>9</v>
      </c>
      <c r="P343" s="273">
        <f t="shared" si="3"/>
        <v>5</v>
      </c>
      <c r="Q343" s="274">
        <f t="shared" si="3"/>
        <v>0</v>
      </c>
      <c r="R343" s="246"/>
      <c r="S343" s="275"/>
      <c r="T343" s="275"/>
    </row>
    <row r="344" spans="1:20" ht="15" customHeight="1" x14ac:dyDescent="0.15">
      <c r="A344" s="77" t="s">
        <v>132</v>
      </c>
      <c r="B344" s="78" t="s">
        <v>133</v>
      </c>
      <c r="C344" s="249">
        <f>[12]B!C600</f>
        <v>2949</v>
      </c>
      <c r="D344" s="249">
        <f>[12]B!D600</f>
        <v>2939</v>
      </c>
      <c r="E344" s="249">
        <f>[12]B!E600</f>
        <v>2939</v>
      </c>
      <c r="F344" s="249">
        <f>[12]B!F600</f>
        <v>0</v>
      </c>
      <c r="G344" s="249">
        <f>[12]B!G600</f>
        <v>10</v>
      </c>
      <c r="H344" s="249">
        <f>[12]B!AA600</f>
        <v>312</v>
      </c>
      <c r="I344" s="249">
        <f>[12]B!AB600</f>
        <v>895</v>
      </c>
      <c r="J344" s="249">
        <f>[12]B!AC600</f>
        <v>1742</v>
      </c>
      <c r="K344" s="249">
        <f>[12]B!AD600</f>
        <v>3</v>
      </c>
      <c r="L344" s="249">
        <f>[12]B!AE600</f>
        <v>0</v>
      </c>
      <c r="M344" s="249">
        <f>[12]B!AF600</f>
        <v>0</v>
      </c>
      <c r="N344" s="249">
        <f>[12]B!AG600</f>
        <v>0</v>
      </c>
      <c r="O344" s="249">
        <f>[12]B!AH600</f>
        <v>0</v>
      </c>
      <c r="P344" s="249">
        <f>[12]B!AI600</f>
        <v>0</v>
      </c>
      <c r="Q344" s="249">
        <f>[12]B!AJ600</f>
        <v>0</v>
      </c>
      <c r="R344" s="246"/>
      <c r="S344" s="250"/>
      <c r="T344" s="250"/>
    </row>
    <row r="345" spans="1:20" ht="15" customHeight="1" x14ac:dyDescent="0.15">
      <c r="A345" s="253" t="s">
        <v>134</v>
      </c>
      <c r="B345" s="276" t="s">
        <v>135</v>
      </c>
      <c r="C345" s="252">
        <f>[12]B!C623</f>
        <v>5</v>
      </c>
      <c r="D345" s="252">
        <f>[12]B!D623</f>
        <v>5</v>
      </c>
      <c r="E345" s="252">
        <f>[12]B!E623</f>
        <v>5</v>
      </c>
      <c r="F345" s="252">
        <f>[12]B!F623</f>
        <v>0</v>
      </c>
      <c r="G345" s="252">
        <f>[12]B!G623</f>
        <v>0</v>
      </c>
      <c r="H345" s="252">
        <f>[12]B!AA623</f>
        <v>1</v>
      </c>
      <c r="I345" s="252">
        <f>[12]B!AB623</f>
        <v>4</v>
      </c>
      <c r="J345" s="252">
        <f>[12]B!AC623</f>
        <v>0</v>
      </c>
      <c r="K345" s="252">
        <f>[12]B!AD623</f>
        <v>0</v>
      </c>
      <c r="L345" s="252">
        <f>[12]B!AE623</f>
        <v>0</v>
      </c>
      <c r="M345" s="252">
        <f>[12]B!AF623</f>
        <v>0</v>
      </c>
      <c r="N345" s="252">
        <f>[12]B!AG623</f>
        <v>0</v>
      </c>
      <c r="O345" s="252">
        <f>[12]B!AH623</f>
        <v>0</v>
      </c>
      <c r="P345" s="252">
        <f>[12]B!AI623</f>
        <v>0</v>
      </c>
      <c r="Q345" s="252">
        <f>[12]B!AJ623</f>
        <v>0</v>
      </c>
      <c r="R345" s="246"/>
      <c r="S345" s="250"/>
      <c r="T345" s="250"/>
    </row>
    <row r="346" spans="1:20" ht="15" customHeight="1" x14ac:dyDescent="0.15">
      <c r="A346" s="594" t="s">
        <v>136</v>
      </c>
      <c r="B346" s="278" t="s">
        <v>137</v>
      </c>
      <c r="C346" s="255">
        <f>[12]B!C650</f>
        <v>1142</v>
      </c>
      <c r="D346" s="255">
        <f>[12]B!D650</f>
        <v>1142</v>
      </c>
      <c r="E346" s="255">
        <f>[12]B!E650</f>
        <v>1142</v>
      </c>
      <c r="F346" s="255">
        <f>[12]B!F650</f>
        <v>0</v>
      </c>
      <c r="G346" s="255">
        <f>[12]B!G650</f>
        <v>0</v>
      </c>
      <c r="H346" s="255">
        <f>[12]B!AA650</f>
        <v>161</v>
      </c>
      <c r="I346" s="255">
        <f>[12]B!AB650</f>
        <v>345</v>
      </c>
      <c r="J346" s="255">
        <f>[12]B!AC650</f>
        <v>636</v>
      </c>
      <c r="K346" s="255">
        <f>[12]B!AD650</f>
        <v>0</v>
      </c>
      <c r="L346" s="255">
        <f>[12]B!AE650</f>
        <v>0</v>
      </c>
      <c r="M346" s="255">
        <f>[12]B!AF650</f>
        <v>0</v>
      </c>
      <c r="N346" s="255">
        <f>[12]B!AG650</f>
        <v>0</v>
      </c>
      <c r="O346" s="255">
        <f>[12]B!AH650</f>
        <v>0</v>
      </c>
      <c r="P346" s="255">
        <f>[12]B!AI650</f>
        <v>0</v>
      </c>
      <c r="Q346" s="255">
        <f>[12]B!AJ650</f>
        <v>0</v>
      </c>
      <c r="R346" s="246"/>
      <c r="S346" s="250"/>
      <c r="T346" s="250"/>
    </row>
    <row r="347" spans="1:20" ht="15" customHeight="1" x14ac:dyDescent="0.15">
      <c r="A347" s="748" t="s">
        <v>112</v>
      </c>
      <c r="B347" s="78" t="s">
        <v>138</v>
      </c>
      <c r="C347" s="279">
        <f>SUM(C348:C350)</f>
        <v>1460</v>
      </c>
      <c r="D347" s="55">
        <f>SUM(D348:D350)</f>
        <v>1460</v>
      </c>
      <c r="E347" s="150">
        <f t="shared" ref="E347:Q347" si="4">SUM(E348:E350)</f>
        <v>1460</v>
      </c>
      <c r="F347" s="280">
        <f t="shared" si="4"/>
        <v>0</v>
      </c>
      <c r="G347" s="281">
        <f t="shared" si="4"/>
        <v>0</v>
      </c>
      <c r="H347" s="150">
        <f t="shared" si="4"/>
        <v>459</v>
      </c>
      <c r="I347" s="282">
        <f t="shared" si="4"/>
        <v>1000</v>
      </c>
      <c r="J347" s="280">
        <f t="shared" si="4"/>
        <v>1</v>
      </c>
      <c r="K347" s="150">
        <f t="shared" si="4"/>
        <v>0</v>
      </c>
      <c r="L347" s="282">
        <f t="shared" si="4"/>
        <v>0</v>
      </c>
      <c r="M347" s="280">
        <f t="shared" si="4"/>
        <v>0</v>
      </c>
      <c r="N347" s="280">
        <f>SUM(N348:N350)</f>
        <v>0</v>
      </c>
      <c r="O347" s="283">
        <f t="shared" si="4"/>
        <v>0</v>
      </c>
      <c r="P347" s="284">
        <f t="shared" si="4"/>
        <v>1</v>
      </c>
      <c r="Q347" s="285">
        <f t="shared" si="4"/>
        <v>0</v>
      </c>
      <c r="R347" s="246"/>
      <c r="S347" s="250"/>
      <c r="T347" s="250"/>
    </row>
    <row r="348" spans="1:20" ht="15" customHeight="1" x14ac:dyDescent="0.15">
      <c r="A348" s="748"/>
      <c r="B348" s="93" t="s">
        <v>139</v>
      </c>
      <c r="C348" s="249">
        <f>[12]B!C672-[12]B!C652-[12]B!C653</f>
        <v>820</v>
      </c>
      <c r="D348" s="249">
        <f>[12]B!D672-[12]B!D652-[12]B!D653</f>
        <v>820</v>
      </c>
      <c r="E348" s="249">
        <f>[12]B!E672-[12]B!E652-[12]B!E653</f>
        <v>820</v>
      </c>
      <c r="F348" s="249">
        <f>[12]B!F672-[12]B!F652-[12]B!F653</f>
        <v>0</v>
      </c>
      <c r="G348" s="249">
        <f>[12]B!G672-[12]B!G652-[12]B!G653</f>
        <v>0</v>
      </c>
      <c r="H348" s="249">
        <f>[12]B!AA672-[12]B!AA652-[12]B!AA653</f>
        <v>385</v>
      </c>
      <c r="I348" s="249">
        <f>[12]B!AB672-[12]B!AB652-[12]B!AB653</f>
        <v>435</v>
      </c>
      <c r="J348" s="249">
        <f>[12]B!AC672-[12]B!AC652-[12]B!AC653</f>
        <v>0</v>
      </c>
      <c r="K348" s="249">
        <f>[12]B!AD672-[12]B!AD652-[12]B!AD653</f>
        <v>0</v>
      </c>
      <c r="L348" s="249">
        <f>[12]B!AE672-[12]B!AE652-[12]B!AE653</f>
        <v>0</v>
      </c>
      <c r="M348" s="249">
        <f>[12]B!AF672-[12]B!AF652-[12]B!AF653</f>
        <v>0</v>
      </c>
      <c r="N348" s="249">
        <f>[12]B!AG672-[12]B!AG652-[12]B!AG653</f>
        <v>0</v>
      </c>
      <c r="O348" s="249">
        <f>[12]B!AH672-[12]B!AH652-[12]B!AH653</f>
        <v>0</v>
      </c>
      <c r="P348" s="249">
        <f>[12]B!AI672-[12]B!AI652-[12]B!AI653</f>
        <v>1</v>
      </c>
      <c r="Q348" s="249">
        <f>[12]B!AJ672-[12]B!AJ652-[12]B!AJ653</f>
        <v>0</v>
      </c>
      <c r="R348" s="246"/>
      <c r="S348" s="250"/>
      <c r="T348" s="250"/>
    </row>
    <row r="349" spans="1:20" ht="15" customHeight="1" x14ac:dyDescent="0.15">
      <c r="A349" s="748"/>
      <c r="B349" s="93" t="s">
        <v>140</v>
      </c>
      <c r="C349" s="252">
        <f>[12]B!C652</f>
        <v>320</v>
      </c>
      <c r="D349" s="252">
        <f>[12]B!D652</f>
        <v>320</v>
      </c>
      <c r="E349" s="252">
        <f>[12]B!E652</f>
        <v>320</v>
      </c>
      <c r="F349" s="252">
        <f>[12]B!F652</f>
        <v>0</v>
      </c>
      <c r="G349" s="252">
        <f>[12]B!G652</f>
        <v>0</v>
      </c>
      <c r="H349" s="252">
        <f>[12]B!AA652</f>
        <v>0</v>
      </c>
      <c r="I349" s="252">
        <f>[12]B!AB652</f>
        <v>320</v>
      </c>
      <c r="J349" s="252">
        <f>[12]B!AC652</f>
        <v>0</v>
      </c>
      <c r="K349" s="252">
        <f>[12]B!AD652</f>
        <v>0</v>
      </c>
      <c r="L349" s="252">
        <f>[12]B!AE652</f>
        <v>0</v>
      </c>
      <c r="M349" s="252">
        <f>[12]B!AF652</f>
        <v>0</v>
      </c>
      <c r="N349" s="252">
        <f>[12]B!AG652</f>
        <v>0</v>
      </c>
      <c r="O349" s="252">
        <f>[12]B!AH652</f>
        <v>0</v>
      </c>
      <c r="P349" s="252">
        <f>[12]B!AI652</f>
        <v>0</v>
      </c>
      <c r="Q349" s="252">
        <f>[12]B!AJ652</f>
        <v>0</v>
      </c>
      <c r="R349" s="246"/>
      <c r="S349" s="250"/>
      <c r="T349" s="250"/>
    </row>
    <row r="350" spans="1:20" ht="15" customHeight="1" x14ac:dyDescent="0.15">
      <c r="A350" s="748"/>
      <c r="B350" s="264" t="s">
        <v>141</v>
      </c>
      <c r="C350" s="255">
        <f>[12]B!C653</f>
        <v>320</v>
      </c>
      <c r="D350" s="255">
        <f>[12]B!D653</f>
        <v>320</v>
      </c>
      <c r="E350" s="255">
        <f>[12]B!E653</f>
        <v>320</v>
      </c>
      <c r="F350" s="255">
        <f>[12]B!F653</f>
        <v>0</v>
      </c>
      <c r="G350" s="255">
        <f>[12]B!G653</f>
        <v>0</v>
      </c>
      <c r="H350" s="255">
        <f>[12]B!AA653</f>
        <v>74</v>
      </c>
      <c r="I350" s="255">
        <f>[12]B!AB653</f>
        <v>245</v>
      </c>
      <c r="J350" s="255">
        <f>[12]B!AC653</f>
        <v>1</v>
      </c>
      <c r="K350" s="255">
        <f>[12]B!AD653</f>
        <v>0</v>
      </c>
      <c r="L350" s="255">
        <f>[12]B!AE653</f>
        <v>0</v>
      </c>
      <c r="M350" s="255">
        <f>[12]B!AF653</f>
        <v>0</v>
      </c>
      <c r="N350" s="255">
        <f>[12]B!AG653</f>
        <v>0</v>
      </c>
      <c r="O350" s="255">
        <f>[12]B!AH653</f>
        <v>0</v>
      </c>
      <c r="P350" s="255">
        <f>[12]B!AI653</f>
        <v>0</v>
      </c>
      <c r="Q350" s="255">
        <f>[12]B!AJ653</f>
        <v>0</v>
      </c>
      <c r="R350" s="246"/>
      <c r="S350" s="250"/>
      <c r="T350" s="250"/>
    </row>
    <row r="351" spans="1:20" ht="15" customHeight="1" x14ac:dyDescent="0.15">
      <c r="A351" s="77" t="s">
        <v>114</v>
      </c>
      <c r="B351" s="286" t="s">
        <v>142</v>
      </c>
      <c r="C351" s="287">
        <f>[12]B!C704</f>
        <v>0</v>
      </c>
      <c r="D351" s="287">
        <f>[12]B!D704</f>
        <v>0</v>
      </c>
      <c r="E351" s="287">
        <f>[12]B!E704</f>
        <v>0</v>
      </c>
      <c r="F351" s="287">
        <f>[12]B!F704</f>
        <v>0</v>
      </c>
      <c r="G351" s="287">
        <f>[12]B!G704</f>
        <v>0</v>
      </c>
      <c r="H351" s="287">
        <f>[12]B!AA704</f>
        <v>0</v>
      </c>
      <c r="I351" s="287">
        <f>[12]B!AB704</f>
        <v>0</v>
      </c>
      <c r="J351" s="287">
        <f>[12]B!AC704</f>
        <v>0</v>
      </c>
      <c r="K351" s="287">
        <f>[12]B!AD704</f>
        <v>0</v>
      </c>
      <c r="L351" s="287">
        <f>[12]B!AE704</f>
        <v>0</v>
      </c>
      <c r="M351" s="287">
        <f>[12]B!AF704</f>
        <v>0</v>
      </c>
      <c r="N351" s="287">
        <f>[12]B!AG704</f>
        <v>0</v>
      </c>
      <c r="O351" s="287">
        <f>[12]B!AH704</f>
        <v>9</v>
      </c>
      <c r="P351" s="287">
        <f>[12]B!AI704</f>
        <v>4</v>
      </c>
      <c r="Q351" s="287">
        <f>[12]B!AJ704</f>
        <v>0</v>
      </c>
      <c r="R351" s="246"/>
      <c r="S351" s="250"/>
      <c r="T351" s="250"/>
    </row>
    <row r="352" spans="1:20" s="99" customFormat="1" ht="15" customHeight="1" x14ac:dyDescent="0.15">
      <c r="A352" s="253"/>
      <c r="B352" s="288" t="s">
        <v>143</v>
      </c>
      <c r="C352" s="255">
        <f>[12]B!C763</f>
        <v>0</v>
      </c>
      <c r="D352" s="255">
        <f>[12]B!D763</f>
        <v>0</v>
      </c>
      <c r="E352" s="255">
        <f>[12]B!E763</f>
        <v>0</v>
      </c>
      <c r="F352" s="255">
        <f>[12]B!F763</f>
        <v>0</v>
      </c>
      <c r="G352" s="255">
        <f>[12]B!G763</f>
        <v>0</v>
      </c>
      <c r="H352" s="255">
        <f>[12]B!AA763</f>
        <v>0</v>
      </c>
      <c r="I352" s="255">
        <f>[12]B!AB763</f>
        <v>0</v>
      </c>
      <c r="J352" s="255">
        <f>[12]B!AC763</f>
        <v>0</v>
      </c>
      <c r="K352" s="255">
        <f>[12]B!AD763</f>
        <v>0</v>
      </c>
      <c r="L352" s="255">
        <f>[12]B!AE763</f>
        <v>0</v>
      </c>
      <c r="M352" s="255">
        <f>[12]B!AF763</f>
        <v>0</v>
      </c>
      <c r="N352" s="255">
        <f>[12]B!AG763</f>
        <v>0</v>
      </c>
      <c r="O352" s="255">
        <f>[12]B!AH763</f>
        <v>0</v>
      </c>
      <c r="P352" s="255">
        <f>[12]B!AI763</f>
        <v>0</v>
      </c>
      <c r="Q352" s="255">
        <f>[12]B!AJ763</f>
        <v>0</v>
      </c>
      <c r="R352" s="246"/>
      <c r="S352" s="268"/>
      <c r="T352" s="268"/>
    </row>
    <row r="353" spans="1:22" s="99" customFormat="1" ht="15" customHeight="1" x14ac:dyDescent="0.15">
      <c r="A353" s="851" t="s">
        <v>516</v>
      </c>
      <c r="B353" s="852"/>
      <c r="C353" s="249">
        <f>[12]B!C473</f>
        <v>5639</v>
      </c>
      <c r="D353" s="249">
        <f>[12]B!D473</f>
        <v>5456</v>
      </c>
      <c r="E353" s="249">
        <f>[12]B!E473</f>
        <v>5456</v>
      </c>
      <c r="F353" s="249">
        <f>[12]B!F473</f>
        <v>0</v>
      </c>
      <c r="G353" s="249">
        <f>[12]B!G473</f>
        <v>183</v>
      </c>
      <c r="H353" s="249">
        <f>[12]B!AA473</f>
        <v>2874</v>
      </c>
      <c r="I353" s="249">
        <f>[12]B!AB473</f>
        <v>1497</v>
      </c>
      <c r="J353" s="249">
        <f>[12]B!AC473</f>
        <v>1268</v>
      </c>
      <c r="K353" s="249">
        <f>[12]B!AD473</f>
        <v>0</v>
      </c>
      <c r="L353" s="249">
        <f>[12]B!AE473</f>
        <v>0</v>
      </c>
      <c r="M353" s="249">
        <f>[12]B!AF473</f>
        <v>0</v>
      </c>
      <c r="N353" s="249">
        <f>[12]B!AG473</f>
        <v>0</v>
      </c>
      <c r="O353" s="249">
        <f>[12]B!AH473</f>
        <v>0</v>
      </c>
      <c r="P353" s="249">
        <f>[12]B!AI473</f>
        <v>0</v>
      </c>
      <c r="Q353" s="249">
        <f>[12]B!AJ473</f>
        <v>0</v>
      </c>
      <c r="R353" s="246"/>
      <c r="S353" s="268"/>
      <c r="T353" s="268"/>
    </row>
    <row r="354" spans="1:22" s="3" customFormat="1" ht="15" customHeight="1" x14ac:dyDescent="0.15">
      <c r="A354" s="853" t="s">
        <v>144</v>
      </c>
      <c r="B354" s="854"/>
      <c r="C354" s="289">
        <f>[12]B!C958</f>
        <v>0</v>
      </c>
      <c r="D354" s="289">
        <f>[12]B!D958</f>
        <v>0</v>
      </c>
      <c r="E354" s="289">
        <f>[12]B!E958</f>
        <v>0</v>
      </c>
      <c r="F354" s="289">
        <f>[12]B!F958</f>
        <v>0</v>
      </c>
      <c r="G354" s="289">
        <f>[12]B!G958</f>
        <v>0</v>
      </c>
      <c r="H354" s="289">
        <f>[12]B!AA958</f>
        <v>0</v>
      </c>
      <c r="I354" s="289">
        <f>[12]B!AB958</f>
        <v>0</v>
      </c>
      <c r="J354" s="289">
        <f>[12]B!AC958</f>
        <v>0</v>
      </c>
      <c r="K354" s="289">
        <f>[12]B!AD958</f>
        <v>0</v>
      </c>
      <c r="L354" s="289">
        <f>[12]B!AE958</f>
        <v>0</v>
      </c>
      <c r="M354" s="289">
        <f>[12]B!AF958</f>
        <v>0</v>
      </c>
      <c r="N354" s="289">
        <f>[12]B!AG958</f>
        <v>0</v>
      </c>
      <c r="O354" s="289">
        <f>[12]B!AH958</f>
        <v>0</v>
      </c>
      <c r="P354" s="289">
        <f>[12]B!AI958</f>
        <v>1340</v>
      </c>
      <c r="Q354" s="289">
        <f>[12]B!AJ958</f>
        <v>0</v>
      </c>
      <c r="R354" s="246"/>
      <c r="S354" s="275"/>
      <c r="T354" s="275"/>
    </row>
    <row r="355" spans="1:22" s="291" customFormat="1" ht="22.5" customHeight="1" x14ac:dyDescent="0.15">
      <c r="A355" s="12" t="s">
        <v>517</v>
      </c>
      <c r="B355" s="290"/>
      <c r="C355" s="290"/>
      <c r="R355" s="292"/>
      <c r="S355" s="292"/>
      <c r="T355" s="292"/>
    </row>
    <row r="356" spans="1:22" ht="24" customHeight="1" x14ac:dyDescent="0.15">
      <c r="A356" s="750" t="s">
        <v>518</v>
      </c>
      <c r="B356" s="835"/>
      <c r="C356" s="692" t="s">
        <v>0</v>
      </c>
      <c r="D356" s="771" t="s">
        <v>519</v>
      </c>
      <c r="E356" s="772"/>
      <c r="F356" s="772"/>
      <c r="G356" s="848"/>
      <c r="H356" s="837" t="s">
        <v>498</v>
      </c>
      <c r="I356" s="837"/>
      <c r="J356" s="838"/>
      <c r="K356" s="784" t="s">
        <v>499</v>
      </c>
      <c r="L356" s="784"/>
      <c r="M356" s="784"/>
      <c r="N356" s="785" t="s">
        <v>500</v>
      </c>
      <c r="O356" s="788" t="s">
        <v>501</v>
      </c>
      <c r="P356" s="789"/>
      <c r="Q356" s="751" t="s">
        <v>502</v>
      </c>
    </row>
    <row r="357" spans="1:22" ht="18" customHeight="1" x14ac:dyDescent="0.15">
      <c r="A357" s="750"/>
      <c r="B357" s="835"/>
      <c r="C357" s="693"/>
      <c r="D357" s="844" t="s">
        <v>503</v>
      </c>
      <c r="E357" s="846" t="s">
        <v>504</v>
      </c>
      <c r="F357" s="847"/>
      <c r="G357" s="844" t="s">
        <v>505</v>
      </c>
      <c r="H357" s="759" t="s">
        <v>506</v>
      </c>
      <c r="I357" s="761" t="s">
        <v>507</v>
      </c>
      <c r="J357" s="773" t="s">
        <v>508</v>
      </c>
      <c r="K357" s="775" t="s">
        <v>509</v>
      </c>
      <c r="L357" s="776" t="s">
        <v>510</v>
      </c>
      <c r="M357" s="777" t="s">
        <v>511</v>
      </c>
      <c r="N357" s="786"/>
      <c r="O357" s="778" t="s">
        <v>512</v>
      </c>
      <c r="P357" s="779" t="s">
        <v>513</v>
      </c>
      <c r="Q357" s="752"/>
      <c r="R357" s="236"/>
    </row>
    <row r="358" spans="1:22" ht="18" customHeight="1" x14ac:dyDescent="0.15">
      <c r="A358" s="750"/>
      <c r="B358" s="835"/>
      <c r="C358" s="770"/>
      <c r="D358" s="845"/>
      <c r="E358" s="237" t="s">
        <v>514</v>
      </c>
      <c r="F358" s="238" t="s">
        <v>515</v>
      </c>
      <c r="G358" s="845"/>
      <c r="H358" s="760"/>
      <c r="I358" s="762"/>
      <c r="J358" s="774"/>
      <c r="K358" s="775"/>
      <c r="L358" s="776"/>
      <c r="M358" s="777"/>
      <c r="N358" s="787"/>
      <c r="O358" s="778"/>
      <c r="P358" s="779"/>
      <c r="Q358" s="753"/>
      <c r="R358" s="236"/>
      <c r="U358" s="250"/>
      <c r="V358" s="250"/>
    </row>
    <row r="359" spans="1:22" ht="14.25" customHeight="1" x14ac:dyDescent="0.15">
      <c r="A359" s="293" t="s">
        <v>520</v>
      </c>
      <c r="B359" s="294"/>
      <c r="C359" s="295"/>
      <c r="D359" s="296"/>
      <c r="E359" s="297"/>
      <c r="F359" s="298"/>
      <c r="G359" s="299"/>
      <c r="H359" s="297"/>
      <c r="I359" s="300"/>
      <c r="J359" s="301"/>
      <c r="K359" s="302"/>
      <c r="L359" s="300"/>
      <c r="M359" s="301"/>
      <c r="N359" s="303"/>
      <c r="O359" s="302"/>
      <c r="P359" s="298"/>
      <c r="Q359" s="304"/>
      <c r="R359" s="305"/>
      <c r="U359" s="250"/>
    </row>
    <row r="360" spans="1:22" ht="15" customHeight="1" x14ac:dyDescent="0.15">
      <c r="A360" s="306" t="s">
        <v>521</v>
      </c>
      <c r="B360" s="307"/>
      <c r="C360" s="295"/>
      <c r="D360" s="296"/>
      <c r="E360" s="297"/>
      <c r="F360" s="298"/>
      <c r="G360" s="299"/>
      <c r="H360" s="297"/>
      <c r="I360" s="300"/>
      <c r="J360" s="301"/>
      <c r="K360" s="302"/>
      <c r="L360" s="300"/>
      <c r="M360" s="301"/>
      <c r="N360" s="303"/>
      <c r="O360" s="302"/>
      <c r="P360" s="298"/>
      <c r="Q360" s="304"/>
      <c r="R360" s="308"/>
      <c r="U360" s="250"/>
    </row>
    <row r="361" spans="1:22" ht="15" customHeight="1" x14ac:dyDescent="0.15">
      <c r="A361" s="790" t="s">
        <v>522</v>
      </c>
      <c r="B361" s="839"/>
      <c r="C361" s="229">
        <f>SUM([12]B!C770,[12]B!C777,[12]B!C781,[12]B!C788,[12]B!C797)</f>
        <v>0</v>
      </c>
      <c r="D361" s="229">
        <f>SUM([12]B!D770,[12]B!D777,[12]B!D781,[12]B!D788,[12]B!D797)</f>
        <v>0</v>
      </c>
      <c r="E361" s="229">
        <f>SUM([12]B!E770,[12]B!E777,[12]B!E781,[12]B!E788,[12]B!E797)</f>
        <v>0</v>
      </c>
      <c r="F361" s="229">
        <f>SUM([12]B!F770,[12]B!F777,[12]B!F781,[12]B!F788,[12]B!F797)</f>
        <v>0</v>
      </c>
      <c r="G361" s="229">
        <f>SUM([12]B!G770,[12]B!G777,[12]B!G781,[12]B!G788,[12]B!G797)</f>
        <v>0</v>
      </c>
      <c r="H361" s="229">
        <f>SUM([12]B!AA770,[12]B!AA777,[12]B!AA781,[12]B!AA788,[12]B!AA797)</f>
        <v>0</v>
      </c>
      <c r="I361" s="229">
        <f>SUM([12]B!AB770,[12]B!AB777,[12]B!AB781,[12]B!AB788,[12]B!AB797)</f>
        <v>0</v>
      </c>
      <c r="J361" s="229">
        <f>SUM([12]B!AC770,[12]B!AC777,[12]B!AC781,[12]B!AC788,[12]B!AC797)</f>
        <v>0</v>
      </c>
      <c r="K361" s="229">
        <f>SUM([12]B!AD770,[12]B!AD777,[12]B!AD781,[12]B!AD788,[12]B!AD797)</f>
        <v>0</v>
      </c>
      <c r="L361" s="229">
        <f>SUM([12]B!AE770,[12]B!AE777,[12]B!AE781,[12]B!AE788,[12]B!AE797)</f>
        <v>0</v>
      </c>
      <c r="M361" s="229">
        <f>SUM([12]B!AF770,[12]B!AF777,[12]B!AF781,[12]B!AF788,[12]B!AF797)</f>
        <v>0</v>
      </c>
      <c r="N361" s="229">
        <f>SUM([12]B!AG770,[12]B!AG777,[12]B!AG781,[12]B!AG788,[12]B!AG797)</f>
        <v>0</v>
      </c>
      <c r="O361" s="229">
        <f>SUM([12]B!AH770,[12]B!AH777,[12]B!AH781,[12]B!AH788,[12]B!AH797)</f>
        <v>14</v>
      </c>
      <c r="P361" s="229">
        <f>SUM([12]B!AI770,[12]B!AI777,[12]B!AI781,[12]B!AI788,[12]B!AI797)</f>
        <v>0</v>
      </c>
      <c r="Q361" s="229">
        <f>SUM([12]B!AJ770,[12]B!AJ777,[12]B!AJ781,[12]B!AJ788,[12]B!AJ797)</f>
        <v>0</v>
      </c>
      <c r="R361" s="246"/>
      <c r="U361" s="250"/>
    </row>
    <row r="362" spans="1:22" ht="15" customHeight="1" x14ac:dyDescent="0.15">
      <c r="A362" s="840" t="s">
        <v>523</v>
      </c>
      <c r="B362" s="841"/>
      <c r="C362" s="190">
        <f>SUM([12]B!C801,[12]B!C805,[12]B!C809,[12]B!C817,[12]B!C820)</f>
        <v>0</v>
      </c>
      <c r="D362" s="190">
        <f>SUM([12]B!D801,[12]B!D805,[12]B!D809,[12]B!D817,[12]B!D820)</f>
        <v>0</v>
      </c>
      <c r="E362" s="190">
        <f>SUM([12]B!E801,[12]B!E805,[12]B!E809,[12]B!E817,[12]B!E820)</f>
        <v>0</v>
      </c>
      <c r="F362" s="190">
        <f>SUM([12]B!F801,[12]B!F805,[12]B!F809,[12]B!F817,[12]B!F820)</f>
        <v>0</v>
      </c>
      <c r="G362" s="190">
        <f>SUM([12]B!G801,[12]B!G805,[12]B!G809,[12]B!G817,[12]B!G820)</f>
        <v>0</v>
      </c>
      <c r="H362" s="229">
        <f>SUM([12]B!AA801,[12]B!AA805,[12]B!AA809,[12]B!AA817,[12]B!AA820)</f>
        <v>0</v>
      </c>
      <c r="I362" s="229">
        <f>SUM([12]B!AB801,[12]B!AB805,[12]B!AB809,[12]B!AB817,[12]B!AB820)</f>
        <v>0</v>
      </c>
      <c r="J362" s="229">
        <f>SUM([12]B!AC801,[12]B!AC805,[12]B!AC809,[12]B!AC817,[12]B!AC820)</f>
        <v>0</v>
      </c>
      <c r="K362" s="229">
        <f>SUM([12]B!AD801,[12]B!AD805,[12]B!AD809,[12]B!AD817,[12]B!AD820)</f>
        <v>0</v>
      </c>
      <c r="L362" s="229">
        <f>SUM([12]B!AE801,[12]B!AE805,[12]B!AE809,[12]B!AE817,[12]B!AE820)</f>
        <v>0</v>
      </c>
      <c r="M362" s="229">
        <f>SUM([12]B!AF801,[12]B!AF805,[12]B!AF809,[12]B!AF817,[12]B!AF820)</f>
        <v>0</v>
      </c>
      <c r="N362" s="229">
        <f>SUM([12]B!AG801,[12]B!AG805,[12]B!AG809,[12]B!AG817,[12]B!AG820)</f>
        <v>0</v>
      </c>
      <c r="O362" s="229">
        <f>SUM([12]B!AH801,[12]B!AH805,[12]B!AH809,[12]B!AH817,[12]B!AH820)</f>
        <v>3</v>
      </c>
      <c r="P362" s="229">
        <f>SUM([12]B!AI801,[12]B!AI805,[12]B!AI809,[12]B!AI817,[12]B!AI820)</f>
        <v>0</v>
      </c>
      <c r="Q362" s="229">
        <f>SUM([12]B!AJ801,[12]B!AJ805,[12]B!AJ809,[12]B!AJ817,[12]B!AJ820)</f>
        <v>0</v>
      </c>
      <c r="R362" s="76"/>
      <c r="U362" s="250"/>
    </row>
    <row r="363" spans="1:22" ht="15" customHeight="1" x14ac:dyDescent="0.15">
      <c r="A363" s="309" t="s">
        <v>524</v>
      </c>
      <c r="B363" s="310"/>
      <c r="C363" s="311"/>
      <c r="D363" s="312"/>
      <c r="E363" s="313"/>
      <c r="F363" s="314"/>
      <c r="G363" s="315"/>
      <c r="H363" s="313"/>
      <c r="I363" s="316"/>
      <c r="J363" s="314"/>
      <c r="K363" s="313"/>
      <c r="L363" s="316"/>
      <c r="M363" s="314"/>
      <c r="N363" s="317"/>
      <c r="O363" s="313"/>
      <c r="P363" s="314"/>
      <c r="Q363" s="312"/>
      <c r="R363" s="246"/>
      <c r="U363" s="250"/>
    </row>
    <row r="364" spans="1:22" ht="15" customHeight="1" x14ac:dyDescent="0.15">
      <c r="A364" s="842" t="s">
        <v>525</v>
      </c>
      <c r="B364" s="843"/>
      <c r="C364" s="233">
        <f>[12]B!C828</f>
        <v>0</v>
      </c>
      <c r="D364" s="233">
        <f>[12]B!D828</f>
        <v>0</v>
      </c>
      <c r="E364" s="233">
        <f>[12]B!E828</f>
        <v>0</v>
      </c>
      <c r="F364" s="233">
        <f>[12]B!F828</f>
        <v>0</v>
      </c>
      <c r="G364" s="233">
        <f>[12]B!G828</f>
        <v>0</v>
      </c>
      <c r="H364" s="229">
        <f>[12]B!AA828</f>
        <v>0</v>
      </c>
      <c r="I364" s="229">
        <f>[12]B!AB828</f>
        <v>0</v>
      </c>
      <c r="J364" s="229">
        <f>[12]B!AC828</f>
        <v>0</v>
      </c>
      <c r="K364" s="229">
        <f>[12]B!AD828</f>
        <v>0</v>
      </c>
      <c r="L364" s="229">
        <f>[12]B!AE828</f>
        <v>0</v>
      </c>
      <c r="M364" s="229">
        <f>[12]B!AF828</f>
        <v>0</v>
      </c>
      <c r="N364" s="229">
        <f>[12]B!AG828</f>
        <v>0</v>
      </c>
      <c r="O364" s="229">
        <f>[12]B!AH828</f>
        <v>4</v>
      </c>
      <c r="P364" s="229">
        <f>[12]B!AI828</f>
        <v>0</v>
      </c>
      <c r="Q364" s="229">
        <f>[12]B!AJ828</f>
        <v>0</v>
      </c>
      <c r="R364" s="246"/>
      <c r="U364" s="250"/>
    </row>
    <row r="365" spans="1:22" ht="15" customHeight="1" x14ac:dyDescent="0.15">
      <c r="A365" s="318" t="s">
        <v>526</v>
      </c>
      <c r="B365" s="319"/>
      <c r="C365" s="311"/>
      <c r="D365" s="312"/>
      <c r="E365" s="313"/>
      <c r="F365" s="314"/>
      <c r="G365" s="315"/>
      <c r="H365" s="313"/>
      <c r="I365" s="316"/>
      <c r="J365" s="314"/>
      <c r="K365" s="313"/>
      <c r="L365" s="316"/>
      <c r="M365" s="314"/>
      <c r="N365" s="317"/>
      <c r="O365" s="313"/>
      <c r="P365" s="314"/>
      <c r="Q365" s="312"/>
      <c r="R365" s="246"/>
      <c r="U365" s="250"/>
    </row>
    <row r="366" spans="1:22" ht="15" customHeight="1" x14ac:dyDescent="0.15">
      <c r="A366" s="790" t="s">
        <v>527</v>
      </c>
      <c r="B366" s="839"/>
      <c r="C366" s="320">
        <f>[12]B!C833</f>
        <v>0</v>
      </c>
      <c r="D366" s="320">
        <f>[12]B!D833</f>
        <v>0</v>
      </c>
      <c r="E366" s="320">
        <f>[12]B!E833</f>
        <v>0</v>
      </c>
      <c r="F366" s="320">
        <f>[12]B!F833</f>
        <v>0</v>
      </c>
      <c r="G366" s="320">
        <f>[12]B!G833</f>
        <v>0</v>
      </c>
      <c r="H366" s="229">
        <f>[12]B!AA833</f>
        <v>0</v>
      </c>
      <c r="I366" s="229">
        <f>[12]B!AB833</f>
        <v>0</v>
      </c>
      <c r="J366" s="229">
        <f>[12]B!AC833</f>
        <v>0</v>
      </c>
      <c r="K366" s="229">
        <f>[12]B!AD833</f>
        <v>0</v>
      </c>
      <c r="L366" s="229">
        <f>[12]B!AE833</f>
        <v>0</v>
      </c>
      <c r="M366" s="229">
        <f>[12]B!AF833</f>
        <v>0</v>
      </c>
      <c r="N366" s="229">
        <f>[12]B!AG833</f>
        <v>0</v>
      </c>
      <c r="O366" s="229">
        <f>[12]B!AH833</f>
        <v>0</v>
      </c>
      <c r="P366" s="229">
        <f>[12]B!AI833</f>
        <v>0</v>
      </c>
      <c r="Q366" s="229">
        <f>[12]B!AJ833</f>
        <v>0</v>
      </c>
      <c r="R366" s="246"/>
      <c r="U366" s="250"/>
    </row>
    <row r="367" spans="1:22" ht="15" customHeight="1" x14ac:dyDescent="0.15">
      <c r="A367" s="831" t="s">
        <v>528</v>
      </c>
      <c r="B367" s="832"/>
      <c r="C367" s="321">
        <f>[12]B!C851</f>
        <v>0</v>
      </c>
      <c r="D367" s="321">
        <f>[12]B!D851</f>
        <v>0</v>
      </c>
      <c r="E367" s="321">
        <f>[12]B!E851</f>
        <v>0</v>
      </c>
      <c r="F367" s="321">
        <f>[12]B!F851</f>
        <v>0</v>
      </c>
      <c r="G367" s="321">
        <f>[12]B!G851</f>
        <v>0</v>
      </c>
      <c r="H367" s="229">
        <f>[12]B!AA851</f>
        <v>0</v>
      </c>
      <c r="I367" s="229">
        <f>[12]B!AB851</f>
        <v>0</v>
      </c>
      <c r="J367" s="229">
        <f>[12]B!AC851</f>
        <v>0</v>
      </c>
      <c r="K367" s="229">
        <f>[12]B!AD851</f>
        <v>0</v>
      </c>
      <c r="L367" s="229">
        <f>[12]B!AE851</f>
        <v>0</v>
      </c>
      <c r="M367" s="229">
        <f>[12]B!AF851</f>
        <v>0</v>
      </c>
      <c r="N367" s="229">
        <f>[12]B!AG851</f>
        <v>0</v>
      </c>
      <c r="O367" s="229">
        <f>[12]B!AH851</f>
        <v>0</v>
      </c>
      <c r="P367" s="229">
        <f>[12]B!AI851</f>
        <v>0</v>
      </c>
      <c r="Q367" s="229">
        <f>[12]B!AJ851</f>
        <v>0</v>
      </c>
      <c r="R367" s="246"/>
      <c r="U367" s="250"/>
    </row>
    <row r="368" spans="1:22" ht="15" customHeight="1" x14ac:dyDescent="0.15">
      <c r="A368" s="831" t="s">
        <v>529</v>
      </c>
      <c r="B368" s="832"/>
      <c r="C368" s="321">
        <f>[12]B!C869</f>
        <v>0</v>
      </c>
      <c r="D368" s="321">
        <f>[12]B!D869</f>
        <v>0</v>
      </c>
      <c r="E368" s="321">
        <f>[12]B!E869</f>
        <v>0</v>
      </c>
      <c r="F368" s="321">
        <f>[12]B!F869</f>
        <v>0</v>
      </c>
      <c r="G368" s="321">
        <f>[12]B!G869</f>
        <v>0</v>
      </c>
      <c r="H368" s="229">
        <f>[12]B!AA869</f>
        <v>0</v>
      </c>
      <c r="I368" s="229">
        <f>[12]B!AB869</f>
        <v>0</v>
      </c>
      <c r="J368" s="229">
        <f>[12]B!AC869</f>
        <v>0</v>
      </c>
      <c r="K368" s="229">
        <f>[12]B!AD869</f>
        <v>0</v>
      </c>
      <c r="L368" s="229">
        <f>[12]B!AE869</f>
        <v>0</v>
      </c>
      <c r="M368" s="229">
        <f>[12]B!AF869</f>
        <v>0</v>
      </c>
      <c r="N368" s="229">
        <f>[12]B!AG869</f>
        <v>0</v>
      </c>
      <c r="O368" s="229">
        <f>[12]B!AH869</f>
        <v>0</v>
      </c>
      <c r="P368" s="229">
        <f>[12]B!AI869</f>
        <v>0</v>
      </c>
      <c r="Q368" s="229">
        <f>[12]B!AJ869</f>
        <v>0</v>
      </c>
      <c r="R368" s="246"/>
      <c r="U368" s="250"/>
    </row>
    <row r="369" spans="1:24" ht="15" customHeight="1" x14ac:dyDescent="0.15">
      <c r="A369" s="833" t="s">
        <v>530</v>
      </c>
      <c r="B369" s="834"/>
      <c r="C369" s="322">
        <f>SUM(C361+C362+C364+C366+C367+C368)</f>
        <v>0</v>
      </c>
      <c r="D369" s="322">
        <f t="shared" ref="D369:Q369" si="5">SUM(D361+D362+D364+D366+D367+D368)</f>
        <v>0</v>
      </c>
      <c r="E369" s="322">
        <f t="shared" si="5"/>
        <v>0</v>
      </c>
      <c r="F369" s="322">
        <f t="shared" si="5"/>
        <v>0</v>
      </c>
      <c r="G369" s="322">
        <f t="shared" si="5"/>
        <v>0</v>
      </c>
      <c r="H369" s="322">
        <f t="shared" si="5"/>
        <v>0</v>
      </c>
      <c r="I369" s="322">
        <f t="shared" si="5"/>
        <v>0</v>
      </c>
      <c r="J369" s="322">
        <f t="shared" si="5"/>
        <v>0</v>
      </c>
      <c r="K369" s="322">
        <f t="shared" si="5"/>
        <v>0</v>
      </c>
      <c r="L369" s="322">
        <f t="shared" si="5"/>
        <v>0</v>
      </c>
      <c r="M369" s="322">
        <f t="shared" si="5"/>
        <v>0</v>
      </c>
      <c r="N369" s="322">
        <f t="shared" si="5"/>
        <v>0</v>
      </c>
      <c r="O369" s="322">
        <f t="shared" si="5"/>
        <v>21</v>
      </c>
      <c r="P369" s="322">
        <f t="shared" si="5"/>
        <v>0</v>
      </c>
      <c r="Q369" s="322">
        <f t="shared" si="5"/>
        <v>0</v>
      </c>
      <c r="R369" s="246"/>
      <c r="U369" s="250"/>
    </row>
    <row r="370" spans="1:24" s="328" customFormat="1" ht="24.95" customHeight="1" x14ac:dyDescent="0.15">
      <c r="A370" s="323" t="s">
        <v>531</v>
      </c>
      <c r="B370" s="324"/>
      <c r="C370" s="324"/>
      <c r="D370" s="325"/>
      <c r="E370" s="325"/>
      <c r="F370" s="325"/>
      <c r="G370" s="325"/>
      <c r="H370" s="325"/>
      <c r="I370" s="325"/>
      <c r="J370" s="325"/>
      <c r="K370" s="325"/>
      <c r="L370" s="325"/>
      <c r="M370" s="325"/>
      <c r="N370" s="325"/>
      <c r="O370" s="326"/>
      <c r="P370" s="326"/>
      <c r="Q370" s="326"/>
      <c r="R370" s="326"/>
      <c r="S370" s="327"/>
      <c r="X370" s="5"/>
    </row>
    <row r="371" spans="1:24" ht="24" customHeight="1" x14ac:dyDescent="0.15">
      <c r="A371" s="750" t="s">
        <v>532</v>
      </c>
      <c r="B371" s="835"/>
      <c r="C371" s="692" t="s">
        <v>0</v>
      </c>
      <c r="D371" s="836" t="s">
        <v>519</v>
      </c>
      <c r="E371" s="836"/>
      <c r="F371" s="836"/>
      <c r="G371" s="836"/>
      <c r="H371" s="837" t="s">
        <v>498</v>
      </c>
      <c r="I371" s="837"/>
      <c r="J371" s="838"/>
      <c r="K371" s="784" t="s">
        <v>499</v>
      </c>
      <c r="L371" s="784"/>
      <c r="M371" s="784"/>
      <c r="N371" s="785" t="s">
        <v>500</v>
      </c>
      <c r="O371" s="788" t="s">
        <v>501</v>
      </c>
      <c r="P371" s="789"/>
      <c r="Q371" s="751" t="s">
        <v>502</v>
      </c>
      <c r="S371" s="236"/>
    </row>
    <row r="372" spans="1:24" ht="18" customHeight="1" x14ac:dyDescent="0.15">
      <c r="A372" s="750"/>
      <c r="B372" s="835"/>
      <c r="C372" s="693"/>
      <c r="D372" s="754" t="s">
        <v>492</v>
      </c>
      <c r="E372" s="827" t="s">
        <v>504</v>
      </c>
      <c r="F372" s="828"/>
      <c r="G372" s="829" t="s">
        <v>533</v>
      </c>
      <c r="H372" s="759" t="s">
        <v>506</v>
      </c>
      <c r="I372" s="761" t="s">
        <v>507</v>
      </c>
      <c r="J372" s="773" t="s">
        <v>508</v>
      </c>
      <c r="K372" s="775" t="s">
        <v>509</v>
      </c>
      <c r="L372" s="776" t="s">
        <v>510</v>
      </c>
      <c r="M372" s="777" t="s">
        <v>511</v>
      </c>
      <c r="N372" s="786"/>
      <c r="O372" s="778" t="s">
        <v>512</v>
      </c>
      <c r="P372" s="779" t="s">
        <v>513</v>
      </c>
      <c r="Q372" s="752"/>
    </row>
    <row r="373" spans="1:24" ht="18" customHeight="1" x14ac:dyDescent="0.15">
      <c r="A373" s="750"/>
      <c r="B373" s="835"/>
      <c r="C373" s="770"/>
      <c r="D373" s="755"/>
      <c r="E373" s="237" t="s">
        <v>514</v>
      </c>
      <c r="F373" s="238" t="s">
        <v>515</v>
      </c>
      <c r="G373" s="830"/>
      <c r="H373" s="760"/>
      <c r="I373" s="762"/>
      <c r="J373" s="774"/>
      <c r="K373" s="775"/>
      <c r="L373" s="776"/>
      <c r="M373" s="777"/>
      <c r="N373" s="787"/>
      <c r="O373" s="778"/>
      <c r="P373" s="779"/>
      <c r="Q373" s="753"/>
    </row>
    <row r="374" spans="1:24" ht="15" customHeight="1" x14ac:dyDescent="0.15">
      <c r="A374" s="329">
        <v>1901023</v>
      </c>
      <c r="B374" s="330" t="s">
        <v>456</v>
      </c>
      <c r="C374" s="331">
        <f>[12]B!C2101</f>
        <v>0</v>
      </c>
      <c r="D374" s="332">
        <f>[12]B!D2101</f>
        <v>0</v>
      </c>
      <c r="E374" s="332">
        <f>[12]B!E2101</f>
        <v>0</v>
      </c>
      <c r="F374" s="332">
        <f>[12]B!F2101</f>
        <v>0</v>
      </c>
      <c r="G374" s="332">
        <f>[12]B!G2101</f>
        <v>0</v>
      </c>
      <c r="H374" s="332">
        <f>[12]B!AA2101</f>
        <v>0</v>
      </c>
      <c r="I374" s="332">
        <f>[12]B!AB2101</f>
        <v>0</v>
      </c>
      <c r="J374" s="332">
        <f>[12]B!AC2101</f>
        <v>0</v>
      </c>
      <c r="K374" s="332">
        <f>[12]B!AD2101</f>
        <v>0</v>
      </c>
      <c r="L374" s="332">
        <f>[12]B!AE2101</f>
        <v>0</v>
      </c>
      <c r="M374" s="332">
        <f>[12]B!AF2101</f>
        <v>0</v>
      </c>
      <c r="N374" s="332">
        <f>[12]B!AG2101</f>
        <v>0</v>
      </c>
      <c r="O374" s="332">
        <f>[12]B!AH2101</f>
        <v>0</v>
      </c>
      <c r="P374" s="332">
        <f>[12]B!AI2101</f>
        <v>0</v>
      </c>
      <c r="Q374" s="332">
        <f>[12]B!AJ2101</f>
        <v>0</v>
      </c>
      <c r="R374" s="246"/>
    </row>
    <row r="375" spans="1:24" ht="15" customHeight="1" x14ac:dyDescent="0.15">
      <c r="A375" s="333">
        <v>1901024</v>
      </c>
      <c r="B375" s="334" t="s">
        <v>457</v>
      </c>
      <c r="C375" s="332">
        <f>[12]B!C2102</f>
        <v>0</v>
      </c>
      <c r="D375" s="332">
        <f>[12]B!D2102</f>
        <v>0</v>
      </c>
      <c r="E375" s="332">
        <f>[12]B!E2102</f>
        <v>0</v>
      </c>
      <c r="F375" s="332">
        <f>[12]B!F2102</f>
        <v>0</v>
      </c>
      <c r="G375" s="332">
        <f>[12]B!G2102</f>
        <v>0</v>
      </c>
      <c r="H375" s="332">
        <f>[12]B!AA2102</f>
        <v>0</v>
      </c>
      <c r="I375" s="332">
        <f>[12]B!AB2102</f>
        <v>0</v>
      </c>
      <c r="J375" s="332">
        <f>[12]B!AC2102</f>
        <v>0</v>
      </c>
      <c r="K375" s="332">
        <f>[12]B!AD2102</f>
        <v>0</v>
      </c>
      <c r="L375" s="332">
        <f>[12]B!AE2102</f>
        <v>0</v>
      </c>
      <c r="M375" s="332">
        <f>[12]B!AF2102</f>
        <v>0</v>
      </c>
      <c r="N375" s="332">
        <f>[12]B!AG2102</f>
        <v>0</v>
      </c>
      <c r="O375" s="332">
        <f>[12]B!AH2102</f>
        <v>0</v>
      </c>
      <c r="P375" s="332">
        <f>[12]B!AI2102</f>
        <v>0</v>
      </c>
      <c r="Q375" s="332">
        <f>[12]B!AJ2102</f>
        <v>0</v>
      </c>
      <c r="R375" s="246"/>
    </row>
    <row r="376" spans="1:24" ht="15" customHeight="1" x14ac:dyDescent="0.15">
      <c r="A376" s="333">
        <v>1901025</v>
      </c>
      <c r="B376" s="334" t="s">
        <v>534</v>
      </c>
      <c r="C376" s="332">
        <f>[12]B!C2103</f>
        <v>0</v>
      </c>
      <c r="D376" s="332">
        <f>[12]B!D2103</f>
        <v>0</v>
      </c>
      <c r="E376" s="332">
        <f>[12]B!E2103</f>
        <v>0</v>
      </c>
      <c r="F376" s="332">
        <f>[12]B!F2103</f>
        <v>0</v>
      </c>
      <c r="G376" s="332">
        <f>[12]B!G2103</f>
        <v>0</v>
      </c>
      <c r="H376" s="332">
        <f>[12]B!AA2103</f>
        <v>0</v>
      </c>
      <c r="I376" s="332">
        <f>[12]B!AB2103</f>
        <v>0</v>
      </c>
      <c r="J376" s="332">
        <f>[12]B!AC2103</f>
        <v>0</v>
      </c>
      <c r="K376" s="332">
        <f>[12]B!AD2103</f>
        <v>0</v>
      </c>
      <c r="L376" s="332">
        <f>[12]B!AE2103</f>
        <v>0</v>
      </c>
      <c r="M376" s="332">
        <f>[12]B!AF2103</f>
        <v>0</v>
      </c>
      <c r="N376" s="332">
        <f>[12]B!AG2103</f>
        <v>0</v>
      </c>
      <c r="O376" s="332">
        <f>[12]B!AH2103</f>
        <v>0</v>
      </c>
      <c r="P376" s="332">
        <f>[12]B!AI2103</f>
        <v>0</v>
      </c>
      <c r="Q376" s="332">
        <f>[12]B!AJ2103</f>
        <v>0</v>
      </c>
      <c r="R376" s="246"/>
    </row>
    <row r="377" spans="1:24" ht="15" customHeight="1" x14ac:dyDescent="0.15">
      <c r="A377" s="333">
        <v>1901026</v>
      </c>
      <c r="B377" s="334" t="s">
        <v>461</v>
      </c>
      <c r="C377" s="332">
        <f>[12]B!C2104</f>
        <v>0</v>
      </c>
      <c r="D377" s="332">
        <f>[12]B!D2104</f>
        <v>0</v>
      </c>
      <c r="E377" s="332">
        <f>[12]B!E2104</f>
        <v>0</v>
      </c>
      <c r="F377" s="332">
        <f>[12]B!F2104</f>
        <v>0</v>
      </c>
      <c r="G377" s="332">
        <f>[12]B!G2104</f>
        <v>0</v>
      </c>
      <c r="H377" s="332">
        <f>[12]B!AA2104</f>
        <v>0</v>
      </c>
      <c r="I377" s="332">
        <f>[12]B!AB2104</f>
        <v>0</v>
      </c>
      <c r="J377" s="332">
        <f>[12]B!AC2104</f>
        <v>0</v>
      </c>
      <c r="K377" s="332">
        <f>[12]B!AD2104</f>
        <v>0</v>
      </c>
      <c r="L377" s="332">
        <f>[12]B!AE2104</f>
        <v>0</v>
      </c>
      <c r="M377" s="332">
        <f>[12]B!AF2104</f>
        <v>0</v>
      </c>
      <c r="N377" s="332">
        <f>[12]B!AG2104</f>
        <v>0</v>
      </c>
      <c r="O377" s="332">
        <f>[12]B!AH2104</f>
        <v>0</v>
      </c>
      <c r="P377" s="332">
        <f>[12]B!AI2104</f>
        <v>0</v>
      </c>
      <c r="Q377" s="332">
        <f>[12]B!AJ2104</f>
        <v>0</v>
      </c>
      <c r="R377" s="246"/>
    </row>
    <row r="378" spans="1:24" ht="15" customHeight="1" x14ac:dyDescent="0.15">
      <c r="A378" s="333">
        <v>1901126</v>
      </c>
      <c r="B378" s="334" t="s">
        <v>462</v>
      </c>
      <c r="C378" s="332">
        <f>[12]B!C2105</f>
        <v>0</v>
      </c>
      <c r="D378" s="332">
        <f>[12]B!D2105</f>
        <v>0</v>
      </c>
      <c r="E378" s="332">
        <f>[12]B!E2105</f>
        <v>0</v>
      </c>
      <c r="F378" s="332">
        <f>[12]B!F2105</f>
        <v>0</v>
      </c>
      <c r="G378" s="332">
        <f>[12]B!G2105</f>
        <v>0</v>
      </c>
      <c r="H378" s="332">
        <f>[12]B!AA2105</f>
        <v>0</v>
      </c>
      <c r="I378" s="332">
        <f>[12]B!AB2105</f>
        <v>0</v>
      </c>
      <c r="J378" s="332">
        <f>[12]B!AC2105</f>
        <v>0</v>
      </c>
      <c r="K378" s="332">
        <f>[12]B!AD2105</f>
        <v>0</v>
      </c>
      <c r="L378" s="332">
        <f>[12]B!AE2105</f>
        <v>0</v>
      </c>
      <c r="M378" s="332">
        <f>[12]B!AF2105</f>
        <v>0</v>
      </c>
      <c r="N378" s="332">
        <f>[12]B!AG2105</f>
        <v>0</v>
      </c>
      <c r="O378" s="332">
        <f>[12]B!AH2105</f>
        <v>0</v>
      </c>
      <c r="P378" s="332">
        <f>[12]B!AI2105</f>
        <v>0</v>
      </c>
      <c r="Q378" s="332">
        <f>[12]B!AJ2105</f>
        <v>0</v>
      </c>
      <c r="R378" s="246"/>
    </row>
    <row r="379" spans="1:24" ht="15" customHeight="1" x14ac:dyDescent="0.15">
      <c r="A379" s="333">
        <v>1901027</v>
      </c>
      <c r="B379" s="334" t="s">
        <v>535</v>
      </c>
      <c r="C379" s="332">
        <f>[12]B!C2106</f>
        <v>0</v>
      </c>
      <c r="D379" s="332">
        <f>[12]B!D2106</f>
        <v>0</v>
      </c>
      <c r="E379" s="332">
        <f>[12]B!E2106</f>
        <v>0</v>
      </c>
      <c r="F379" s="332">
        <f>[12]B!F2106</f>
        <v>0</v>
      </c>
      <c r="G379" s="332">
        <f>[12]B!G2106</f>
        <v>0</v>
      </c>
      <c r="H379" s="332">
        <f>[12]B!AA2106</f>
        <v>0</v>
      </c>
      <c r="I379" s="332">
        <f>[12]B!AB2106</f>
        <v>0</v>
      </c>
      <c r="J379" s="332">
        <f>[12]B!AC2106</f>
        <v>0</v>
      </c>
      <c r="K379" s="332">
        <f>[12]B!AD2106</f>
        <v>0</v>
      </c>
      <c r="L379" s="332">
        <f>[12]B!AE2106</f>
        <v>0</v>
      </c>
      <c r="M379" s="332">
        <f>[12]B!AF2106</f>
        <v>0</v>
      </c>
      <c r="N379" s="332">
        <f>[12]B!AG2106</f>
        <v>0</v>
      </c>
      <c r="O379" s="332">
        <f>[12]B!AH2106</f>
        <v>0</v>
      </c>
      <c r="P379" s="332">
        <f>[12]B!AI2106</f>
        <v>0</v>
      </c>
      <c r="Q379" s="332">
        <f>[12]B!AJ2106</f>
        <v>0</v>
      </c>
      <c r="R379" s="246"/>
    </row>
    <row r="380" spans="1:24" ht="15" customHeight="1" x14ac:dyDescent="0.15">
      <c r="A380" s="333">
        <v>1901028</v>
      </c>
      <c r="B380" s="334" t="s">
        <v>466</v>
      </c>
      <c r="C380" s="332">
        <f>[12]B!C2107</f>
        <v>0</v>
      </c>
      <c r="D380" s="332">
        <f>[12]B!D2107</f>
        <v>0</v>
      </c>
      <c r="E380" s="332">
        <f>[12]B!E2107</f>
        <v>0</v>
      </c>
      <c r="F380" s="332">
        <f>[12]B!F2107</f>
        <v>0</v>
      </c>
      <c r="G380" s="332">
        <f>[12]B!G2107</f>
        <v>0</v>
      </c>
      <c r="H380" s="332">
        <f>[12]B!AA2107</f>
        <v>0</v>
      </c>
      <c r="I380" s="332">
        <f>[12]B!AB2107</f>
        <v>0</v>
      </c>
      <c r="J380" s="332">
        <f>[12]B!AC2107</f>
        <v>0</v>
      </c>
      <c r="K380" s="332">
        <f>[12]B!AD2107</f>
        <v>0</v>
      </c>
      <c r="L380" s="332">
        <f>[12]B!AE2107</f>
        <v>0</v>
      </c>
      <c r="M380" s="332">
        <f>[12]B!AF2107</f>
        <v>0</v>
      </c>
      <c r="N380" s="332">
        <f>[12]B!AG2107</f>
        <v>0</v>
      </c>
      <c r="O380" s="332">
        <f>[12]B!AH2107</f>
        <v>0</v>
      </c>
      <c r="P380" s="332">
        <f>[12]B!AI2107</f>
        <v>0</v>
      </c>
      <c r="Q380" s="332">
        <f>[12]B!AJ2107</f>
        <v>0</v>
      </c>
      <c r="R380" s="246"/>
    </row>
    <row r="381" spans="1:24" ht="15" customHeight="1" x14ac:dyDescent="0.15">
      <c r="A381" s="335">
        <v>1901029</v>
      </c>
      <c r="B381" s="336" t="s">
        <v>467</v>
      </c>
      <c r="C381" s="337">
        <f>[12]B!C2108</f>
        <v>0</v>
      </c>
      <c r="D381" s="332">
        <f>[12]B!D2108</f>
        <v>0</v>
      </c>
      <c r="E381" s="332">
        <f>[12]B!E2108</f>
        <v>0</v>
      </c>
      <c r="F381" s="332">
        <f>[12]B!F2108</f>
        <v>0</v>
      </c>
      <c r="G381" s="332">
        <f>[12]B!G2108</f>
        <v>0</v>
      </c>
      <c r="H381" s="332">
        <f>[12]B!AA2108</f>
        <v>0</v>
      </c>
      <c r="I381" s="332">
        <f>[12]B!AB2108</f>
        <v>0</v>
      </c>
      <c r="J381" s="332">
        <f>[12]B!AC2108</f>
        <v>0</v>
      </c>
      <c r="K381" s="332">
        <f>[12]B!AD2108</f>
        <v>0</v>
      </c>
      <c r="L381" s="332">
        <f>[12]B!AE2108</f>
        <v>0</v>
      </c>
      <c r="M381" s="332">
        <f>[12]B!AF2108</f>
        <v>0</v>
      </c>
      <c r="N381" s="332">
        <f>[12]B!AG2108</f>
        <v>0</v>
      </c>
      <c r="O381" s="332">
        <f>[12]B!AH2108</f>
        <v>0</v>
      </c>
      <c r="P381" s="332">
        <f>[12]B!AI2108</f>
        <v>0</v>
      </c>
      <c r="Q381" s="332">
        <f>[12]B!AJ2108</f>
        <v>0</v>
      </c>
      <c r="R381" s="246"/>
    </row>
    <row r="382" spans="1:24" s="341" customFormat="1" ht="15" customHeight="1" x14ac:dyDescent="0.15">
      <c r="A382" s="816" t="s">
        <v>0</v>
      </c>
      <c r="B382" s="817"/>
      <c r="C382" s="338">
        <f>SUM(C374:C381)</f>
        <v>0</v>
      </c>
      <c r="D382" s="339">
        <f>SUM(D374:D381)</f>
        <v>0</v>
      </c>
      <c r="E382" s="340">
        <f t="shared" ref="E382:Q382" si="6">SUM(E374:E381)</f>
        <v>0</v>
      </c>
      <c r="F382" s="340">
        <f t="shared" si="6"/>
        <v>0</v>
      </c>
      <c r="G382" s="340">
        <f t="shared" si="6"/>
        <v>0</v>
      </c>
      <c r="H382" s="340">
        <f t="shared" si="6"/>
        <v>0</v>
      </c>
      <c r="I382" s="340">
        <f t="shared" si="6"/>
        <v>0</v>
      </c>
      <c r="J382" s="340">
        <f t="shared" si="6"/>
        <v>0</v>
      </c>
      <c r="K382" s="340">
        <f t="shared" si="6"/>
        <v>0</v>
      </c>
      <c r="L382" s="340">
        <f t="shared" si="6"/>
        <v>0</v>
      </c>
      <c r="M382" s="340">
        <f t="shared" si="6"/>
        <v>0</v>
      </c>
      <c r="N382" s="340">
        <f t="shared" si="6"/>
        <v>0</v>
      </c>
      <c r="O382" s="340">
        <f t="shared" si="6"/>
        <v>0</v>
      </c>
      <c r="P382" s="322">
        <f t="shared" si="6"/>
        <v>0</v>
      </c>
      <c r="Q382" s="322">
        <f t="shared" si="6"/>
        <v>0</v>
      </c>
      <c r="R382" s="246"/>
    </row>
    <row r="383" spans="1:24" ht="24.95" customHeight="1" x14ac:dyDescent="0.15">
      <c r="A383" s="818" t="s">
        <v>536</v>
      </c>
      <c r="B383" s="818"/>
      <c r="C383" s="342"/>
      <c r="D383" s="343"/>
      <c r="E383" s="343"/>
      <c r="F383" s="343"/>
      <c r="G383" s="343"/>
      <c r="H383" s="343"/>
      <c r="I383" s="343"/>
      <c r="J383" s="343"/>
      <c r="K383" s="343"/>
      <c r="L383" s="343"/>
      <c r="M383" s="343"/>
      <c r="N383" s="344"/>
      <c r="O383" s="345"/>
      <c r="P383" s="345"/>
    </row>
    <row r="384" spans="1:24" ht="15" customHeight="1" x14ac:dyDescent="0.15">
      <c r="A384" s="797" t="s">
        <v>537</v>
      </c>
      <c r="B384" s="798"/>
      <c r="C384" s="821" t="s">
        <v>7</v>
      </c>
      <c r="D384" s="763" t="s">
        <v>503</v>
      </c>
      <c r="E384" s="825" t="s">
        <v>538</v>
      </c>
      <c r="F384" s="825"/>
      <c r="G384" s="825"/>
      <c r="H384" s="825"/>
      <c r="I384" s="825"/>
      <c r="J384" s="826"/>
      <c r="K384" s="801" t="s">
        <v>539</v>
      </c>
      <c r="L384" s="804" t="s">
        <v>499</v>
      </c>
      <c r="M384" s="805"/>
      <c r="N384" s="806"/>
      <c r="O384" s="785" t="s">
        <v>500</v>
      </c>
      <c r="P384" s="810" t="s">
        <v>501</v>
      </c>
      <c r="Q384" s="811"/>
      <c r="R384" s="751" t="s">
        <v>502</v>
      </c>
    </row>
    <row r="385" spans="1:18" ht="15" customHeight="1" x14ac:dyDescent="0.15">
      <c r="A385" s="819"/>
      <c r="B385" s="820"/>
      <c r="C385" s="822"/>
      <c r="D385" s="824"/>
      <c r="E385" s="814" t="s">
        <v>540</v>
      </c>
      <c r="F385" s="815"/>
      <c r="G385" s="815"/>
      <c r="H385" s="815" t="s">
        <v>541</v>
      </c>
      <c r="I385" s="815"/>
      <c r="J385" s="815"/>
      <c r="K385" s="802"/>
      <c r="L385" s="807"/>
      <c r="M385" s="808"/>
      <c r="N385" s="809"/>
      <c r="O385" s="786"/>
      <c r="P385" s="812"/>
      <c r="Q385" s="813"/>
      <c r="R385" s="752"/>
    </row>
    <row r="386" spans="1:18" ht="45" customHeight="1" x14ac:dyDescent="0.15">
      <c r="A386" s="799"/>
      <c r="B386" s="800"/>
      <c r="C386" s="823"/>
      <c r="D386" s="764"/>
      <c r="E386" s="346" t="s">
        <v>514</v>
      </c>
      <c r="F386" s="347" t="s">
        <v>515</v>
      </c>
      <c r="G386" s="592" t="s">
        <v>533</v>
      </c>
      <c r="H386" s="346" t="s">
        <v>514</v>
      </c>
      <c r="I386" s="347" t="s">
        <v>515</v>
      </c>
      <c r="J386" s="592" t="s">
        <v>533</v>
      </c>
      <c r="K386" s="803"/>
      <c r="L386" s="349" t="s">
        <v>509</v>
      </c>
      <c r="M386" s="350" t="s">
        <v>510</v>
      </c>
      <c r="N386" s="351" t="s">
        <v>511</v>
      </c>
      <c r="O386" s="787"/>
      <c r="P386" s="352" t="s">
        <v>512</v>
      </c>
      <c r="Q386" s="353" t="s">
        <v>513</v>
      </c>
      <c r="R386" s="753"/>
    </row>
    <row r="387" spans="1:18" ht="15" customHeight="1" x14ac:dyDescent="0.15">
      <c r="A387" s="354" t="s">
        <v>542</v>
      </c>
      <c r="B387" s="355" t="s">
        <v>543</v>
      </c>
      <c r="C387" s="332">
        <f>[12]B!C1125</f>
        <v>6</v>
      </c>
      <c r="D387" s="332">
        <f>[12]B!H1125</f>
        <v>6</v>
      </c>
      <c r="E387" s="332">
        <f>[12]B!I1125</f>
        <v>5</v>
      </c>
      <c r="F387" s="332">
        <f>[12]B!J1125</f>
        <v>1</v>
      </c>
      <c r="G387" s="332">
        <f>[12]B!K1125</f>
        <v>0</v>
      </c>
      <c r="H387" s="332">
        <f>[12]B!L1125</f>
        <v>0</v>
      </c>
      <c r="I387" s="332">
        <f>[12]B!M1125</f>
        <v>0</v>
      </c>
      <c r="J387" s="332">
        <f>[12]B!N1125</f>
        <v>0</v>
      </c>
      <c r="K387" s="356"/>
      <c r="L387" s="332">
        <f>[12]B!AD1125</f>
        <v>0</v>
      </c>
      <c r="M387" s="332">
        <f>[12]B!AE1125</f>
        <v>0</v>
      </c>
      <c r="N387" s="332">
        <f>[12]B!AF1125</f>
        <v>0</v>
      </c>
      <c r="O387" s="332">
        <f>[12]B!AG1125</f>
        <v>0</v>
      </c>
      <c r="P387" s="332">
        <f>[12]B!AH1125</f>
        <v>0</v>
      </c>
      <c r="Q387" s="332">
        <f>[12]B!AI1125</f>
        <v>0</v>
      </c>
      <c r="R387" s="332">
        <f>[12]B!AJ1125</f>
        <v>1</v>
      </c>
    </row>
    <row r="388" spans="1:18" ht="15" customHeight="1" x14ac:dyDescent="0.15">
      <c r="A388" s="357" t="s">
        <v>544</v>
      </c>
      <c r="B388" s="358" t="s">
        <v>545</v>
      </c>
      <c r="C388" s="332">
        <f>[12]B!C1262</f>
        <v>120</v>
      </c>
      <c r="D388" s="332">
        <f>[12]B!H1262</f>
        <v>118</v>
      </c>
      <c r="E388" s="332">
        <f>[12]B!I1262</f>
        <v>113</v>
      </c>
      <c r="F388" s="332">
        <f>[12]B!J1262</f>
        <v>5</v>
      </c>
      <c r="G388" s="332">
        <f>[12]B!K1262</f>
        <v>0</v>
      </c>
      <c r="H388" s="332">
        <f>[12]B!L1262</f>
        <v>2</v>
      </c>
      <c r="I388" s="332">
        <f>[12]B!M1262</f>
        <v>0</v>
      </c>
      <c r="J388" s="332">
        <f>[12]B!N1262</f>
        <v>0</v>
      </c>
      <c r="K388" s="332">
        <v>33</v>
      </c>
      <c r="L388" s="332">
        <f>[12]B!AD1262</f>
        <v>3</v>
      </c>
      <c r="M388" s="332">
        <f>[12]B!AE1262</f>
        <v>49</v>
      </c>
      <c r="N388" s="332">
        <f>[12]B!AF1262</f>
        <v>0</v>
      </c>
      <c r="O388" s="332">
        <f>[12]B!AG1262</f>
        <v>0</v>
      </c>
      <c r="P388" s="332">
        <f>[12]B!AH1262</f>
        <v>0</v>
      </c>
      <c r="Q388" s="332">
        <f>[12]B!AI1262</f>
        <v>0</v>
      </c>
      <c r="R388" s="332">
        <f>[12]B!AJ1262</f>
        <v>5</v>
      </c>
    </row>
    <row r="389" spans="1:18" ht="15" customHeight="1" x14ac:dyDescent="0.15">
      <c r="A389" s="357" t="s">
        <v>112</v>
      </c>
      <c r="B389" s="358" t="s">
        <v>546</v>
      </c>
      <c r="C389" s="332">
        <f>[12]B!C1404</f>
        <v>53</v>
      </c>
      <c r="D389" s="332">
        <f>[12]B!H1404</f>
        <v>43</v>
      </c>
      <c r="E389" s="332">
        <f>[12]B!I1404</f>
        <v>32</v>
      </c>
      <c r="F389" s="332">
        <f>[12]B!J1404</f>
        <v>11</v>
      </c>
      <c r="G389" s="332">
        <f>[12]B!K1404</f>
        <v>1</v>
      </c>
      <c r="H389" s="332">
        <f>[12]B!L1404</f>
        <v>5</v>
      </c>
      <c r="I389" s="332">
        <f>[12]B!M1404</f>
        <v>4</v>
      </c>
      <c r="J389" s="332">
        <f>[12]B!N1404</f>
        <v>0</v>
      </c>
      <c r="K389" s="332">
        <v>21</v>
      </c>
      <c r="L389" s="332">
        <f>[12]B!AD1404</f>
        <v>5</v>
      </c>
      <c r="M389" s="332">
        <f>[12]B!AE1404</f>
        <v>0</v>
      </c>
      <c r="N389" s="332">
        <f>[12]B!AF1404</f>
        <v>0</v>
      </c>
      <c r="O389" s="332">
        <f>[12]B!AG1404</f>
        <v>0</v>
      </c>
      <c r="P389" s="332">
        <f>[12]B!AH1404</f>
        <v>0</v>
      </c>
      <c r="Q389" s="332">
        <f>[12]B!AI1404</f>
        <v>0</v>
      </c>
      <c r="R389" s="332">
        <f>[12]B!AJ1404</f>
        <v>11</v>
      </c>
    </row>
    <row r="390" spans="1:18" ht="15" customHeight="1" x14ac:dyDescent="0.15">
      <c r="A390" s="357" t="s">
        <v>114</v>
      </c>
      <c r="B390" s="358" t="s">
        <v>547</v>
      </c>
      <c r="C390" s="332">
        <f>[12]B!C1468</f>
        <v>10</v>
      </c>
      <c r="D390" s="332">
        <f>[12]B!H1468</f>
        <v>10</v>
      </c>
      <c r="E390" s="332">
        <f>[12]B!I1468</f>
        <v>10</v>
      </c>
      <c r="F390" s="332">
        <f>[12]B!J1468</f>
        <v>0</v>
      </c>
      <c r="G390" s="332">
        <f>[12]B!K1468</f>
        <v>0</v>
      </c>
      <c r="H390" s="332">
        <f>[12]B!L1468</f>
        <v>0</v>
      </c>
      <c r="I390" s="332">
        <f>[12]B!M1468</f>
        <v>0</v>
      </c>
      <c r="J390" s="332">
        <f>[12]B!N1468</f>
        <v>0</v>
      </c>
      <c r="K390" s="332">
        <v>6</v>
      </c>
      <c r="L390" s="332">
        <f>[12]B!AD1468</f>
        <v>0</v>
      </c>
      <c r="M390" s="332">
        <f>[12]B!AE1468</f>
        <v>0</v>
      </c>
      <c r="N390" s="332">
        <f>[12]B!AF1468</f>
        <v>0</v>
      </c>
      <c r="O390" s="332">
        <f>[12]B!AG1468</f>
        <v>0</v>
      </c>
      <c r="P390" s="332">
        <f>[12]B!AH1468</f>
        <v>0</v>
      </c>
      <c r="Q390" s="332">
        <f>[12]B!AI1468</f>
        <v>0</v>
      </c>
      <c r="R390" s="332">
        <f>[12]B!AJ1468</f>
        <v>0</v>
      </c>
    </row>
    <row r="391" spans="1:18" ht="15" customHeight="1" x14ac:dyDescent="0.15">
      <c r="A391" s="357" t="s">
        <v>116</v>
      </c>
      <c r="B391" s="358" t="s">
        <v>548</v>
      </c>
      <c r="C391" s="332">
        <f>[12]B!C1537</f>
        <v>41</v>
      </c>
      <c r="D391" s="332">
        <f>[12]B!H1537</f>
        <v>39</v>
      </c>
      <c r="E391" s="332">
        <f>[12]B!I1537</f>
        <v>39</v>
      </c>
      <c r="F391" s="332">
        <f>[12]B!J1537</f>
        <v>0</v>
      </c>
      <c r="G391" s="332">
        <f>[12]B!K1537</f>
        <v>0</v>
      </c>
      <c r="H391" s="332">
        <f>[12]B!L1537</f>
        <v>2</v>
      </c>
      <c r="I391" s="332">
        <f>[12]B!M1537</f>
        <v>0</v>
      </c>
      <c r="J391" s="332">
        <f>[12]B!N1537</f>
        <v>0</v>
      </c>
      <c r="K391" s="332">
        <v>40</v>
      </c>
      <c r="L391" s="332">
        <f>[12]B!AD1537</f>
        <v>0</v>
      </c>
      <c r="M391" s="332">
        <f>[12]B!AE1537</f>
        <v>0</v>
      </c>
      <c r="N391" s="332">
        <f>[12]B!AF1537</f>
        <v>0</v>
      </c>
      <c r="O391" s="332">
        <f>[12]B!AG1537</f>
        <v>0</v>
      </c>
      <c r="P391" s="332">
        <f>[12]B!AH1537</f>
        <v>0</v>
      </c>
      <c r="Q391" s="332">
        <f>[12]B!AI1537</f>
        <v>0</v>
      </c>
      <c r="R391" s="332">
        <f>[12]B!AJ1537</f>
        <v>0</v>
      </c>
    </row>
    <row r="392" spans="1:18" ht="15" customHeight="1" x14ac:dyDescent="0.15">
      <c r="A392" s="357" t="s">
        <v>549</v>
      </c>
      <c r="B392" s="358" t="s">
        <v>550</v>
      </c>
      <c r="C392" s="332">
        <f>[12]B!C1582</f>
        <v>47</v>
      </c>
      <c r="D392" s="332">
        <f>[12]B!H1582</f>
        <v>42</v>
      </c>
      <c r="E392" s="332">
        <f>[12]B!I1582</f>
        <v>36</v>
      </c>
      <c r="F392" s="332">
        <f>[12]B!J1582</f>
        <v>6</v>
      </c>
      <c r="G392" s="332">
        <f>[12]B!K1582</f>
        <v>0</v>
      </c>
      <c r="H392" s="332">
        <f>[12]B!L1582</f>
        <v>4</v>
      </c>
      <c r="I392" s="332">
        <f>[12]B!M1582</f>
        <v>1</v>
      </c>
      <c r="J392" s="332">
        <f>[12]B!N1582</f>
        <v>0</v>
      </c>
      <c r="K392" s="332">
        <v>46</v>
      </c>
      <c r="L392" s="332">
        <f>[12]B!AD1582</f>
        <v>0</v>
      </c>
      <c r="M392" s="332">
        <f>[12]B!AE1582</f>
        <v>0</v>
      </c>
      <c r="N392" s="332">
        <f>[12]B!AF1582</f>
        <v>0</v>
      </c>
      <c r="O392" s="332">
        <f>[12]B!AG1582</f>
        <v>0</v>
      </c>
      <c r="P392" s="332">
        <f>[12]B!AH1582</f>
        <v>0</v>
      </c>
      <c r="Q392" s="332">
        <f>[12]B!AI1582</f>
        <v>0</v>
      </c>
      <c r="R392" s="332">
        <f>[12]B!AJ1582</f>
        <v>4</v>
      </c>
    </row>
    <row r="393" spans="1:18" ht="15" customHeight="1" x14ac:dyDescent="0.15">
      <c r="A393" s="357" t="s">
        <v>123</v>
      </c>
      <c r="B393" s="358" t="s">
        <v>551</v>
      </c>
      <c r="C393" s="332">
        <f>[12]B!C1800</f>
        <v>2</v>
      </c>
      <c r="D393" s="332">
        <f>[12]B!H1800</f>
        <v>2</v>
      </c>
      <c r="E393" s="332">
        <f>[12]B!I1800</f>
        <v>0</v>
      </c>
      <c r="F393" s="332">
        <f>[12]B!J1800</f>
        <v>2</v>
      </c>
      <c r="G393" s="332">
        <f>[12]B!K1800</f>
        <v>0</v>
      </c>
      <c r="H393" s="332">
        <f>[12]B!L1800</f>
        <v>0</v>
      </c>
      <c r="I393" s="332">
        <f>[12]B!M1800</f>
        <v>0</v>
      </c>
      <c r="J393" s="332">
        <f>[12]B!N1800</f>
        <v>0</v>
      </c>
      <c r="K393" s="332">
        <v>0</v>
      </c>
      <c r="L393" s="332">
        <f>[12]B!AD1800</f>
        <v>0</v>
      </c>
      <c r="M393" s="332">
        <f>[12]B!AE1800</f>
        <v>0</v>
      </c>
      <c r="N393" s="332">
        <f>[12]B!AF1800</f>
        <v>0</v>
      </c>
      <c r="O393" s="332">
        <f>[12]B!AG1800</f>
        <v>0</v>
      </c>
      <c r="P393" s="332">
        <f>[12]B!AH1800</f>
        <v>0</v>
      </c>
      <c r="Q393" s="332">
        <f>[12]B!AI1800</f>
        <v>0</v>
      </c>
      <c r="R393" s="332">
        <f>[12]B!AJ1800</f>
        <v>2</v>
      </c>
    </row>
    <row r="394" spans="1:18" ht="15" customHeight="1" x14ac:dyDescent="0.15">
      <c r="A394" s="357" t="s">
        <v>552</v>
      </c>
      <c r="B394" s="358" t="s">
        <v>553</v>
      </c>
      <c r="C394" s="332">
        <f>[12]B!C1870</f>
        <v>3</v>
      </c>
      <c r="D394" s="332">
        <f>[12]B!H1870</f>
        <v>3</v>
      </c>
      <c r="E394" s="332">
        <f>[12]B!I1870</f>
        <v>3</v>
      </c>
      <c r="F394" s="332">
        <f>[12]B!J1870</f>
        <v>0</v>
      </c>
      <c r="G394" s="332">
        <f>[12]B!K1870</f>
        <v>0</v>
      </c>
      <c r="H394" s="332">
        <f>[12]B!L1870</f>
        <v>0</v>
      </c>
      <c r="I394" s="332">
        <f>[12]B!M1870</f>
        <v>0</v>
      </c>
      <c r="J394" s="332">
        <f>[12]B!N1870</f>
        <v>0</v>
      </c>
      <c r="K394" s="332">
        <v>3</v>
      </c>
      <c r="L394" s="332">
        <f>[12]B!AD1870</f>
        <v>0</v>
      </c>
      <c r="M394" s="332">
        <f>[12]B!AE1870</f>
        <v>0</v>
      </c>
      <c r="N394" s="332">
        <f>[12]B!AF1870</f>
        <v>0</v>
      </c>
      <c r="O394" s="332">
        <f>[12]B!AG1870</f>
        <v>0</v>
      </c>
      <c r="P394" s="332">
        <f>[12]B!AH1870</f>
        <v>0</v>
      </c>
      <c r="Q394" s="332">
        <f>[12]B!AI1870</f>
        <v>0</v>
      </c>
      <c r="R394" s="332">
        <f>[12]B!AJ1870</f>
        <v>0</v>
      </c>
    </row>
    <row r="395" spans="1:18" ht="15" customHeight="1" x14ac:dyDescent="0.15">
      <c r="A395" s="357" t="s">
        <v>554</v>
      </c>
      <c r="B395" s="358" t="s">
        <v>555</v>
      </c>
      <c r="C395" s="332">
        <f>[12]B!C2032</f>
        <v>253</v>
      </c>
      <c r="D395" s="332">
        <f>[12]B!H2032</f>
        <v>209</v>
      </c>
      <c r="E395" s="332">
        <f>[12]B!I2032</f>
        <v>179</v>
      </c>
      <c r="F395" s="332">
        <f>[12]B!J2032</f>
        <v>30</v>
      </c>
      <c r="G395" s="332">
        <f>[12]B!K2032</f>
        <v>5</v>
      </c>
      <c r="H395" s="332">
        <f>[12]B!L2032</f>
        <v>35</v>
      </c>
      <c r="I395" s="332">
        <f>[12]B!M2032</f>
        <v>2</v>
      </c>
      <c r="J395" s="332">
        <f>[12]B!N2032</f>
        <v>2</v>
      </c>
      <c r="K395" s="359"/>
      <c r="L395" s="332">
        <f>[12]B!AD2032</f>
        <v>9</v>
      </c>
      <c r="M395" s="332">
        <f>[12]B!AE2032</f>
        <v>0</v>
      </c>
      <c r="N395" s="332">
        <f>[12]B!AF2032</f>
        <v>0</v>
      </c>
      <c r="O395" s="332">
        <f>[12]B!AG2032</f>
        <v>0</v>
      </c>
      <c r="P395" s="332">
        <f>[12]B!AH2032</f>
        <v>0</v>
      </c>
      <c r="Q395" s="332">
        <f>[12]B!AI2032</f>
        <v>0</v>
      </c>
      <c r="R395" s="332">
        <f>[12]B!AJ2032</f>
        <v>32</v>
      </c>
    </row>
    <row r="396" spans="1:18" ht="15" customHeight="1" x14ac:dyDescent="0.15">
      <c r="A396" s="357" t="s">
        <v>129</v>
      </c>
      <c r="B396" s="358" t="s">
        <v>556</v>
      </c>
      <c r="C396" s="332">
        <f>[12]B!C2071</f>
        <v>10</v>
      </c>
      <c r="D396" s="332">
        <f>[12]B!H2071</f>
        <v>7</v>
      </c>
      <c r="E396" s="332">
        <f>[12]B!I2071</f>
        <v>5</v>
      </c>
      <c r="F396" s="332">
        <f>[12]B!J2071</f>
        <v>2</v>
      </c>
      <c r="G396" s="332">
        <f>[12]B!K2071</f>
        <v>1</v>
      </c>
      <c r="H396" s="332">
        <f>[12]B!L2071</f>
        <v>1</v>
      </c>
      <c r="I396" s="332">
        <f>[12]B!M2071</f>
        <v>1</v>
      </c>
      <c r="J396" s="332">
        <f>[12]B!N2071</f>
        <v>0</v>
      </c>
      <c r="K396" s="332">
        <v>2</v>
      </c>
      <c r="L396" s="332">
        <f>[12]B!AD2071</f>
        <v>0</v>
      </c>
      <c r="M396" s="332">
        <f>[12]B!AE2071</f>
        <v>0</v>
      </c>
      <c r="N396" s="332">
        <f>[12]B!AF2071</f>
        <v>0</v>
      </c>
      <c r="O396" s="332">
        <f>[12]B!AG2071</f>
        <v>0</v>
      </c>
      <c r="P396" s="332">
        <f>[12]B!AH2071</f>
        <v>0</v>
      </c>
      <c r="Q396" s="332">
        <f>[12]B!AI2071</f>
        <v>0</v>
      </c>
      <c r="R396" s="332">
        <f>[12]B!AJ2071</f>
        <v>2</v>
      </c>
    </row>
    <row r="397" spans="1:18" ht="15" customHeight="1" x14ac:dyDescent="0.15">
      <c r="A397" s="357" t="s">
        <v>557</v>
      </c>
      <c r="B397" s="358" t="s">
        <v>558</v>
      </c>
      <c r="C397" s="332">
        <f>[12]B!C2194</f>
        <v>88</v>
      </c>
      <c r="D397" s="332">
        <f>[12]B!H2194</f>
        <v>84</v>
      </c>
      <c r="E397" s="332">
        <f>[12]B!I2194</f>
        <v>58</v>
      </c>
      <c r="F397" s="332">
        <f>[12]B!J2194</f>
        <v>26</v>
      </c>
      <c r="G397" s="332">
        <f>[12]B!K2194</f>
        <v>0</v>
      </c>
      <c r="H397" s="332">
        <f>[12]B!L2194</f>
        <v>4</v>
      </c>
      <c r="I397" s="332">
        <f>[12]B!M2194</f>
        <v>0</v>
      </c>
      <c r="J397" s="332">
        <f>[12]B!N2194</f>
        <v>0</v>
      </c>
      <c r="K397" s="332">
        <v>0</v>
      </c>
      <c r="L397" s="332">
        <f>[12]B!AD2194</f>
        <v>0</v>
      </c>
      <c r="M397" s="332">
        <f>[12]B!AE2194</f>
        <v>0</v>
      </c>
      <c r="N397" s="332">
        <f>[12]B!AF2194</f>
        <v>0</v>
      </c>
      <c r="O397" s="332">
        <f>[12]B!AG2194</f>
        <v>0</v>
      </c>
      <c r="P397" s="332">
        <f>[12]B!AH2194</f>
        <v>0</v>
      </c>
      <c r="Q397" s="332">
        <f>[12]B!AI2194</f>
        <v>0</v>
      </c>
      <c r="R397" s="332">
        <f>[12]B!AJ2194</f>
        <v>13</v>
      </c>
    </row>
    <row r="398" spans="1:18" ht="15" customHeight="1" x14ac:dyDescent="0.15">
      <c r="A398" s="357" t="s">
        <v>559</v>
      </c>
      <c r="B398" s="358" t="s">
        <v>560</v>
      </c>
      <c r="C398" s="332">
        <f>[12]B!C2229</f>
        <v>7</v>
      </c>
      <c r="D398" s="332">
        <f>[12]B!H2229</f>
        <v>7</v>
      </c>
      <c r="E398" s="332">
        <f>[12]B!I2229</f>
        <v>7</v>
      </c>
      <c r="F398" s="332">
        <f>[12]B!J2229</f>
        <v>0</v>
      </c>
      <c r="G398" s="332">
        <f>[12]B!K2229</f>
        <v>0</v>
      </c>
      <c r="H398" s="332">
        <f>[12]B!L2229</f>
        <v>0</v>
      </c>
      <c r="I398" s="332">
        <f>[12]B!M2229</f>
        <v>0</v>
      </c>
      <c r="J398" s="332">
        <f>[12]B!N2229</f>
        <v>0</v>
      </c>
      <c r="K398" s="332">
        <v>0</v>
      </c>
      <c r="L398" s="332">
        <f>[12]B!AD2229</f>
        <v>0</v>
      </c>
      <c r="M398" s="332">
        <f>[12]B!AE2229</f>
        <v>0</v>
      </c>
      <c r="N398" s="332">
        <f>[12]B!AF2229</f>
        <v>0</v>
      </c>
      <c r="O398" s="332">
        <f>[12]B!AG2229</f>
        <v>0</v>
      </c>
      <c r="P398" s="332">
        <f>[12]B!AH2229</f>
        <v>0</v>
      </c>
      <c r="Q398" s="332">
        <f>[12]B!AI2229</f>
        <v>0</v>
      </c>
      <c r="R398" s="332">
        <f>[12]B!AJ2229</f>
        <v>0</v>
      </c>
    </row>
    <row r="399" spans="1:18" ht="15" customHeight="1" x14ac:dyDescent="0.15">
      <c r="A399" s="357" t="s">
        <v>561</v>
      </c>
      <c r="B399" s="358" t="s">
        <v>562</v>
      </c>
      <c r="C399" s="332">
        <f>[12]B!C2264</f>
        <v>80</v>
      </c>
      <c r="D399" s="332">
        <f>[12]B!H2264</f>
        <v>38</v>
      </c>
      <c r="E399" s="332">
        <f>[12]B!I2264</f>
        <v>28</v>
      </c>
      <c r="F399" s="332">
        <f>[12]B!J2264</f>
        <v>10</v>
      </c>
      <c r="G399" s="332">
        <f>[12]B!K2264</f>
        <v>0</v>
      </c>
      <c r="H399" s="332">
        <f>[12]B!L2264</f>
        <v>18</v>
      </c>
      <c r="I399" s="332">
        <f>[12]B!M2264</f>
        <v>24</v>
      </c>
      <c r="J399" s="332">
        <f>[12]B!N2264</f>
        <v>0</v>
      </c>
      <c r="K399" s="332">
        <v>2</v>
      </c>
      <c r="L399" s="332">
        <f>[12]B!AD2264</f>
        <v>0</v>
      </c>
      <c r="M399" s="332">
        <f>[12]B!AE2264</f>
        <v>0</v>
      </c>
      <c r="N399" s="332">
        <f>[12]B!AF2264</f>
        <v>0</v>
      </c>
      <c r="O399" s="332">
        <f>[12]B!AG2264</f>
        <v>0</v>
      </c>
      <c r="P399" s="332">
        <f>[12]B!AH2264</f>
        <v>0</v>
      </c>
      <c r="Q399" s="332">
        <f>[12]B!AI2264</f>
        <v>0</v>
      </c>
      <c r="R399" s="332">
        <f>[12]B!AJ2264</f>
        <v>10</v>
      </c>
    </row>
    <row r="400" spans="1:18" ht="15" customHeight="1" x14ac:dyDescent="0.15">
      <c r="A400" s="360" t="s">
        <v>563</v>
      </c>
      <c r="B400" s="358" t="s">
        <v>564</v>
      </c>
      <c r="C400" s="361">
        <f t="shared" ref="C400:J400" si="7">SUM(C401:C403)</f>
        <v>117</v>
      </c>
      <c r="D400" s="361">
        <f t="shared" si="7"/>
        <v>114</v>
      </c>
      <c r="E400" s="361">
        <f t="shared" si="7"/>
        <v>46</v>
      </c>
      <c r="F400" s="361">
        <f t="shared" si="7"/>
        <v>68</v>
      </c>
      <c r="G400" s="361">
        <f t="shared" si="7"/>
        <v>3</v>
      </c>
      <c r="H400" s="361">
        <f t="shared" si="7"/>
        <v>0</v>
      </c>
      <c r="I400" s="361">
        <f t="shared" si="7"/>
        <v>0</v>
      </c>
      <c r="J400" s="361">
        <f t="shared" si="7"/>
        <v>0</v>
      </c>
      <c r="K400" s="359"/>
      <c r="L400" s="361">
        <f t="shared" ref="L400:R400" si="8">SUM(L401:L403)</f>
        <v>0</v>
      </c>
      <c r="M400" s="361">
        <f t="shared" si="8"/>
        <v>0</v>
      </c>
      <c r="N400" s="361">
        <f t="shared" si="8"/>
        <v>0</v>
      </c>
      <c r="O400" s="361">
        <f t="shared" si="8"/>
        <v>0</v>
      </c>
      <c r="P400" s="361">
        <f t="shared" si="8"/>
        <v>0</v>
      </c>
      <c r="Q400" s="361">
        <f t="shared" si="8"/>
        <v>0</v>
      </c>
      <c r="R400" s="361">
        <f t="shared" si="8"/>
        <v>68</v>
      </c>
    </row>
    <row r="401" spans="1:28" ht="15" customHeight="1" x14ac:dyDescent="0.15">
      <c r="A401" s="362"/>
      <c r="B401" s="120" t="s">
        <v>185</v>
      </c>
      <c r="C401" s="363"/>
      <c r="D401" s="363"/>
      <c r="E401" s="363"/>
      <c r="F401" s="363"/>
      <c r="G401" s="363"/>
      <c r="H401" s="363"/>
      <c r="I401" s="363"/>
      <c r="J401" s="363"/>
      <c r="K401" s="359"/>
      <c r="L401" s="363"/>
      <c r="M401" s="363"/>
      <c r="N401" s="363"/>
      <c r="O401" s="363"/>
      <c r="P401" s="363"/>
      <c r="Q401" s="363"/>
      <c r="R401" s="363"/>
    </row>
    <row r="402" spans="1:28" ht="15" customHeight="1" x14ac:dyDescent="0.15">
      <c r="A402" s="362"/>
      <c r="B402" s="120" t="s">
        <v>186</v>
      </c>
      <c r="C402" s="363"/>
      <c r="D402" s="363"/>
      <c r="E402" s="363"/>
      <c r="F402" s="363"/>
      <c r="G402" s="363"/>
      <c r="H402" s="363"/>
      <c r="I402" s="363"/>
      <c r="J402" s="363"/>
      <c r="K402" s="359"/>
      <c r="L402" s="363"/>
      <c r="M402" s="363"/>
      <c r="N402" s="363"/>
      <c r="O402" s="363"/>
      <c r="P402" s="363"/>
      <c r="Q402" s="363"/>
      <c r="R402" s="363"/>
    </row>
    <row r="403" spans="1:28" ht="15" customHeight="1" x14ac:dyDescent="0.15">
      <c r="A403" s="362"/>
      <c r="B403" s="120" t="s">
        <v>187</v>
      </c>
      <c r="C403" s="361">
        <f>[12]B!C2272</f>
        <v>117</v>
      </c>
      <c r="D403" s="361">
        <f>[12]B!H2272</f>
        <v>114</v>
      </c>
      <c r="E403" s="361">
        <f>[12]B!I2272</f>
        <v>46</v>
      </c>
      <c r="F403" s="361">
        <f>[12]B!J2272</f>
        <v>68</v>
      </c>
      <c r="G403" s="361">
        <f>[12]B!K2272</f>
        <v>3</v>
      </c>
      <c r="H403" s="361">
        <f>[12]B!L2272</f>
        <v>0</v>
      </c>
      <c r="I403" s="361">
        <f>[12]B!M2272</f>
        <v>0</v>
      </c>
      <c r="J403" s="361">
        <f>[12]B!N2272</f>
        <v>0</v>
      </c>
      <c r="K403" s="359"/>
      <c r="L403" s="361">
        <f>[12]B!AD2272</f>
        <v>0</v>
      </c>
      <c r="M403" s="361">
        <f>[12]B!AE2272</f>
        <v>0</v>
      </c>
      <c r="N403" s="361">
        <f>[12]B!AF2272</f>
        <v>0</v>
      </c>
      <c r="O403" s="361">
        <f>[12]B!AG2272</f>
        <v>0</v>
      </c>
      <c r="P403" s="361">
        <f>[12]B!AH2272</f>
        <v>0</v>
      </c>
      <c r="Q403" s="361">
        <f>[12]B!AI2272</f>
        <v>0</v>
      </c>
      <c r="R403" s="361">
        <f>[12]B!AJ2272</f>
        <v>68</v>
      </c>
    </row>
    <row r="404" spans="1:28" ht="15" customHeight="1" x14ac:dyDescent="0.15">
      <c r="A404" s="357" t="s">
        <v>565</v>
      </c>
      <c r="B404" s="358" t="s">
        <v>566</v>
      </c>
      <c r="C404" s="332">
        <f>[12]B!C2505</f>
        <v>75</v>
      </c>
      <c r="D404" s="332">
        <f>[12]B!H2505</f>
        <v>73</v>
      </c>
      <c r="E404" s="332">
        <f>[12]B!I2505</f>
        <v>61</v>
      </c>
      <c r="F404" s="332">
        <f>[12]B!J2505</f>
        <v>12</v>
      </c>
      <c r="G404" s="332">
        <f>[12]B!K2505</f>
        <v>0</v>
      </c>
      <c r="H404" s="332">
        <f>[12]B!L2505</f>
        <v>2</v>
      </c>
      <c r="I404" s="332">
        <f>[12]B!M2505</f>
        <v>0</v>
      </c>
      <c r="J404" s="332">
        <f>[12]B!N2505</f>
        <v>0</v>
      </c>
      <c r="K404" s="332">
        <v>9</v>
      </c>
      <c r="L404" s="332">
        <f>[12]B!AD2505</f>
        <v>0</v>
      </c>
      <c r="M404" s="332">
        <f>[12]B!AE2505</f>
        <v>0</v>
      </c>
      <c r="N404" s="332">
        <f>[12]B!AF2505</f>
        <v>0</v>
      </c>
      <c r="O404" s="332">
        <f>[12]B!AG2505</f>
        <v>0</v>
      </c>
      <c r="P404" s="332">
        <f>[12]B!AH2505</f>
        <v>0</v>
      </c>
      <c r="Q404" s="332">
        <f>[12]B!AI2505</f>
        <v>0</v>
      </c>
      <c r="R404" s="332">
        <f>[12]B!AJ2505</f>
        <v>10</v>
      </c>
    </row>
    <row r="405" spans="1:28" ht="15" customHeight="1" x14ac:dyDescent="0.15">
      <c r="A405" s="357" t="s">
        <v>567</v>
      </c>
      <c r="B405" s="358" t="s">
        <v>568</v>
      </c>
      <c r="C405" s="332">
        <f>[12]B!C2688+[12]B!C2661</f>
        <v>111</v>
      </c>
      <c r="D405" s="332">
        <f>[12]B!H2688-[12]B!H2684-[12]B!H2685+[12]B!H2661</f>
        <v>111</v>
      </c>
      <c r="E405" s="332">
        <f>[12]B!I2688-[12]B!I2684-[12]B!I2685+[12]B!I2661</f>
        <v>111</v>
      </c>
      <c r="F405" s="332">
        <f>[12]B!J2688-[12]B!J2684-[12]B!J2685+[12]B!J2661</f>
        <v>0</v>
      </c>
      <c r="G405" s="332">
        <f>[12]B!K2688-[12]B!K2684-[12]B!K2685+[12]B!K2661</f>
        <v>0</v>
      </c>
      <c r="H405" s="332">
        <f>[12]B!L2688-[12]B!L2684-[12]B!L2685+[12]B!L2661</f>
        <v>0</v>
      </c>
      <c r="I405" s="332">
        <f>[12]B!M2688-[12]B!M2684-[12]B!M2685+[12]B!M2661</f>
        <v>0</v>
      </c>
      <c r="J405" s="332">
        <f>[12]B!N2688-[12]B!N2684-[12]B!N2685+[12]B!N2661</f>
        <v>0</v>
      </c>
      <c r="K405" s="332">
        <v>111</v>
      </c>
      <c r="L405" s="332">
        <f>[12]B!AD2688-[12]B!AD2684-[12]B!AD2685+[12]B!AD2661</f>
        <v>0</v>
      </c>
      <c r="M405" s="332">
        <f>[12]B!AE2688-[12]B!AE2684-[12]B!AE2685+[12]B!AE2661</f>
        <v>0</v>
      </c>
      <c r="N405" s="332">
        <f>[12]B!AF2688-[12]B!AF2684-[12]B!AF2685+[12]B!AF2661</f>
        <v>0</v>
      </c>
      <c r="O405" s="332">
        <f>[12]B!AG2688-[12]B!AG2684-[12]B!AG2685+[12]B!AG2661</f>
        <v>0</v>
      </c>
      <c r="P405" s="332">
        <f>[12]B!AH2688-[12]B!AH2684-[12]B!AH2685+[12]B!AH2661</f>
        <v>0</v>
      </c>
      <c r="Q405" s="332">
        <f>[12]B!AI2688-[12]B!AI2684-[12]B!AI2685+[12]B!AI2661</f>
        <v>0</v>
      </c>
      <c r="R405" s="332">
        <f>[12]B!AJ2688-[12]B!AJ2684-[12]B!AJ2685+[12]B!AJ2661</f>
        <v>0</v>
      </c>
    </row>
    <row r="406" spans="1:28" ht="15" customHeight="1" x14ac:dyDescent="0.15">
      <c r="A406" s="364" t="s">
        <v>567</v>
      </c>
      <c r="B406" s="365" t="s">
        <v>569</v>
      </c>
      <c r="C406" s="366">
        <f>[12]B!C2517</f>
        <v>16</v>
      </c>
      <c r="D406" s="332">
        <f>[12]B!H2517</f>
        <v>15</v>
      </c>
      <c r="E406" s="366">
        <f>[12]B!I2517</f>
        <v>15</v>
      </c>
      <c r="F406" s="366">
        <f>[12]B!J2517</f>
        <v>0</v>
      </c>
      <c r="G406" s="366">
        <f>[12]B!K2517</f>
        <v>0</v>
      </c>
      <c r="H406" s="366">
        <f>[12]B!L2517</f>
        <v>1</v>
      </c>
      <c r="I406" s="366">
        <f>[12]B!M2517</f>
        <v>0</v>
      </c>
      <c r="J406" s="366">
        <f>[12]B!N2517</f>
        <v>0</v>
      </c>
      <c r="K406" s="367"/>
      <c r="L406" s="366">
        <f>[12]B!AD2517</f>
        <v>0</v>
      </c>
      <c r="M406" s="366">
        <f>[12]B!AE2517</f>
        <v>0</v>
      </c>
      <c r="N406" s="366">
        <f>[12]B!AF2517</f>
        <v>0</v>
      </c>
      <c r="O406" s="366">
        <f>[12]B!AG2517</f>
        <v>0</v>
      </c>
      <c r="P406" s="366">
        <f>[12]B!AH2517</f>
        <v>0</v>
      </c>
      <c r="Q406" s="366">
        <f>[12]B!AI2517</f>
        <v>0</v>
      </c>
      <c r="R406" s="366">
        <f>[12]B!AJ2517</f>
        <v>0</v>
      </c>
    </row>
    <row r="407" spans="1:28" s="3" customFormat="1" ht="15" customHeight="1" x14ac:dyDescent="0.15">
      <c r="A407" s="750" t="s">
        <v>570</v>
      </c>
      <c r="B407" s="750"/>
      <c r="C407" s="338">
        <f t="shared" ref="C407:J407" si="9">SUM(C387:C400)+C404+C405+C406</f>
        <v>1039</v>
      </c>
      <c r="D407" s="338">
        <f t="shared" si="9"/>
        <v>921</v>
      </c>
      <c r="E407" s="338">
        <f t="shared" si="9"/>
        <v>748</v>
      </c>
      <c r="F407" s="338">
        <f t="shared" si="9"/>
        <v>173</v>
      </c>
      <c r="G407" s="338">
        <f t="shared" si="9"/>
        <v>10</v>
      </c>
      <c r="H407" s="338">
        <f t="shared" si="9"/>
        <v>74</v>
      </c>
      <c r="I407" s="338">
        <f t="shared" si="9"/>
        <v>32</v>
      </c>
      <c r="J407" s="338">
        <f t="shared" si="9"/>
        <v>2</v>
      </c>
      <c r="K407" s="338">
        <f>SUM(K388:K394)+K404+K405+K396+K397+K398+K399</f>
        <v>273</v>
      </c>
      <c r="L407" s="338">
        <f t="shared" ref="L407:R407" si="10">SUM(L387:L400)+L404+L405+L406</f>
        <v>17</v>
      </c>
      <c r="M407" s="338">
        <f t="shared" si="10"/>
        <v>49</v>
      </c>
      <c r="N407" s="338">
        <f t="shared" si="10"/>
        <v>0</v>
      </c>
      <c r="O407" s="338">
        <f t="shared" si="10"/>
        <v>0</v>
      </c>
      <c r="P407" s="338">
        <f t="shared" si="10"/>
        <v>0</v>
      </c>
      <c r="Q407" s="338">
        <f t="shared" si="10"/>
        <v>0</v>
      </c>
      <c r="R407" s="338">
        <f t="shared" si="10"/>
        <v>158</v>
      </c>
    </row>
    <row r="408" spans="1:28" ht="24.95" customHeight="1" x14ac:dyDescent="0.15">
      <c r="A408" s="796" t="s">
        <v>571</v>
      </c>
      <c r="B408" s="796"/>
      <c r="C408" s="796"/>
      <c r="D408" s="796"/>
      <c r="E408" s="796"/>
      <c r="F408" s="796"/>
      <c r="I408" s="368"/>
    </row>
    <row r="409" spans="1:28" ht="42" customHeight="1" x14ac:dyDescent="0.15">
      <c r="A409" s="797" t="s">
        <v>572</v>
      </c>
      <c r="B409" s="798"/>
      <c r="C409" s="692" t="s">
        <v>0</v>
      </c>
      <c r="D409" s="692" t="s">
        <v>573</v>
      </c>
      <c r="E409" s="785" t="s">
        <v>574</v>
      </c>
      <c r="F409" s="785" t="s">
        <v>575</v>
      </c>
      <c r="G409" s="352" t="s">
        <v>576</v>
      </c>
      <c r="H409" s="352" t="s">
        <v>577</v>
      </c>
      <c r="I409" s="352" t="s">
        <v>578</v>
      </c>
      <c r="J409" s="369" t="s">
        <v>578</v>
      </c>
    </row>
    <row r="410" spans="1:28" ht="32.25" customHeight="1" x14ac:dyDescent="0.15">
      <c r="A410" s="799"/>
      <c r="B410" s="800"/>
      <c r="C410" s="770"/>
      <c r="D410" s="770"/>
      <c r="E410" s="787"/>
      <c r="F410" s="787"/>
      <c r="G410" s="370" t="s">
        <v>574</v>
      </c>
      <c r="H410" s="370" t="s">
        <v>575</v>
      </c>
      <c r="I410" s="370" t="s">
        <v>574</v>
      </c>
      <c r="J410" s="371" t="s">
        <v>575</v>
      </c>
    </row>
    <row r="411" spans="1:28" ht="15" customHeight="1" x14ac:dyDescent="0.15">
      <c r="A411" s="790" t="s">
        <v>579</v>
      </c>
      <c r="B411" s="791"/>
      <c r="C411" s="372">
        <f>SUM(E411,F411)</f>
        <v>298</v>
      </c>
      <c r="D411" s="373">
        <v>150</v>
      </c>
      <c r="E411" s="374">
        <f>SUM([12]B!P1125,[12]B!P1262,[12]B!P1404,[12]B!P1468,[12]B!P1537,[12]B!P1582,[12]B!P1787,[12]B!P1799,[12]B!P1870,[12]B!P2032,[12]B!P2071,[12]B!P2194,[12]B!P2229,[12]B!P2264,[12]B!P2275,[12]B!P2512,[12]B!P2517,[12]B!P2662,[12]B!P2688)</f>
        <v>24</v>
      </c>
      <c r="F411" s="374">
        <f>SUM([12]B!Q1125,[12]B!Q1262,[12]B!Q1404,[12]B!Q1468,[12]B!Q1537,[12]B!Q1582,[12]B!Q1787,[12]B!Q1799,[12]B!Q1870,[12]B!Q2032,[12]B!Q2071,[12]B!Q2194,[12]B!Q2229,[12]B!Q2264,[12]B!Q2275,[12]B!Q2512,[12]B!Q2517,[12]B!Q2662,[12]B!Q2688)</f>
        <v>274</v>
      </c>
      <c r="G411" s="373"/>
      <c r="H411" s="375"/>
      <c r="I411" s="375"/>
      <c r="J411" s="376"/>
      <c r="K411" s="305" t="str">
        <f>AA411</f>
        <v/>
      </c>
      <c r="AA411" s="377" t="str">
        <f>IF(C411&lt;D411,"Beneficiarios MAI no puede ser mayor al TOTAL","")</f>
        <v/>
      </c>
      <c r="AB411" s="377">
        <f>IF(C411&lt;D411,1,0)</f>
        <v>0</v>
      </c>
    </row>
    <row r="412" spans="1:28" ht="15" customHeight="1" x14ac:dyDescent="0.15">
      <c r="A412" s="792" t="s">
        <v>580</v>
      </c>
      <c r="B412" s="793"/>
      <c r="C412" s="378">
        <f>SUM(E412,F412)</f>
        <v>203</v>
      </c>
      <c r="D412" s="379">
        <v>183</v>
      </c>
      <c r="E412" s="380">
        <f>SUM([12]B!S1125,[12]B!S1262,[12]B!S1404,[12]B!S1468,[12]B!S1537,[12]B!S1582,[12]B!S1787,[12]B!S1799,[12]B!S1870,[12]B!S2032,[12]B!S2071,[12]B!S2194,[12]B!S2229,[12]B!S2264,[12]B!S2275,[12]B!S2512,[12]B!S2517,[12]B!S2662,[12]B!S2688)</f>
        <v>70</v>
      </c>
      <c r="F412" s="380">
        <f>SUM([12]B!T1125,[12]B!T1262,[12]B!T1404,[12]B!T1468,[12]B!T1537,[12]B!T1582,[12]B!T1787,[12]B!T1799,[12]B!T1870,[12]B!T2032,[12]B!T2071,[12]B!T2194,[12]B!T2229,[12]B!T2264,[12]B!T2275,[12]B!T2512,[12]B!T2517,[12]B!T2662,[12]B!T2688)</f>
        <v>133</v>
      </c>
      <c r="G412" s="379"/>
      <c r="H412" s="381"/>
      <c r="I412" s="381"/>
      <c r="J412" s="381"/>
      <c r="K412" s="305" t="str">
        <f>AA412</f>
        <v/>
      </c>
      <c r="AA412" s="377" t="str">
        <f>IF(C412&lt;D412,"Beneficiarios MAI no puede ser mayor al TOTAL","")</f>
        <v/>
      </c>
      <c r="AB412" s="377">
        <f>IF(C412&lt;D412,1,0)</f>
        <v>0</v>
      </c>
    </row>
    <row r="413" spans="1:28" ht="15" customHeight="1" x14ac:dyDescent="0.15">
      <c r="A413" s="794" t="s">
        <v>581</v>
      </c>
      <c r="B413" s="382" t="s">
        <v>582</v>
      </c>
      <c r="C413" s="372">
        <f>SUM(E413,F413)</f>
        <v>265</v>
      </c>
      <c r="D413" s="373">
        <v>235</v>
      </c>
      <c r="E413" s="374">
        <f>SUM([12]B!Y1125,[12]B!Y1262,[12]B!Y1404,[12]B!Y1468,[12]B!Y1537,[12]B!Y1582,[12]B!Y1787,[12]B!Y1799,[12]B!Y1870,[12]B!Y2032,[12]B!Y2071,[12]B!Y2194,[12]B!Y2229,[12]B!Y2264,[12]B!Y2275,[12]B!Y2512,[12]B!Y2517,[12]B!Y2662,[12]B!Y2688)</f>
        <v>23</v>
      </c>
      <c r="F413" s="374">
        <f>SUM([12]B!Z1125,[12]B!Z1262,[12]B!Z1404,[12]B!Z1468,[12]B!Z1537,[12]B!Z1582,[12]B!Z1787,[12]B!Z1799,[12]B!Z1870,[12]B!Z2032,[12]B!Z2071,[12]B!Z2194,[12]B!Z2229,[12]B!Z2264,[12]B!Z2275,[12]B!Z2512,[12]B!Z2517,[12]B!Z2662,[12]B!Z2688)</f>
        <v>242</v>
      </c>
      <c r="G413" s="373"/>
      <c r="H413" s="375"/>
      <c r="I413" s="375"/>
      <c r="J413" s="375"/>
      <c r="K413" s="305" t="str">
        <f>AA413</f>
        <v/>
      </c>
      <c r="AA413" s="377" t="str">
        <f>IF(C413&lt;D413,"Beneficiarios MAI no puede ser mayor al TOTAL","")</f>
        <v/>
      </c>
      <c r="AB413" s="377">
        <f>IF(C413&lt;D413,1,0)</f>
        <v>0</v>
      </c>
    </row>
    <row r="414" spans="1:28" ht="15" customHeight="1" x14ac:dyDescent="0.15">
      <c r="A414" s="795"/>
      <c r="B414" s="383" t="s">
        <v>583</v>
      </c>
      <c r="C414" s="384">
        <f>SUM(E414,F414)</f>
        <v>0</v>
      </c>
      <c r="D414" s="385"/>
      <c r="E414" s="386">
        <f>SUM([12]B!V1125,[12]B!V1262,[12]B!V1404,[12]B!V1468,[12]B!V1537,[12]B!V1582,[12]B!V1787,[12]B!V1799,[12]B!V1870,[12]B!V2032,[12]B!V2071,[12]B!V2194,[12]B!V2229,[12]B!V2264,[12]B!V2275,[12]B!V2512,[12]B!V2517,[12]B!V2662,[12]B!V2688)</f>
        <v>0</v>
      </c>
      <c r="F414" s="386">
        <f>SUM([12]B!W1125,[12]B!W1262,[12]B!W1404,[12]B!W1468,[12]B!W1537,[12]B!W1582,[12]B!W1787,[12]B!W1799,[12]B!W1870,[12]B!W2032,[12]B!W2071,[12]B!W2194,[12]B!W2229,[12]B!W2264,[12]B!W2275,[12]B!W2512,[12]B!W2517,[12]B!W2662,[12]B!W2688)</f>
        <v>0</v>
      </c>
      <c r="G414" s="385"/>
      <c r="H414" s="387"/>
      <c r="I414" s="387"/>
      <c r="J414" s="387"/>
      <c r="K414" s="305" t="str">
        <f>AA414</f>
        <v/>
      </c>
      <c r="AA414" s="377" t="str">
        <f>IF(C414&lt;D414,"Beneficiarios MAI no puede ser mayor al TOTAL","")</f>
        <v/>
      </c>
      <c r="AB414" s="377">
        <f>IF(C414&lt;D414,1,0)</f>
        <v>0</v>
      </c>
    </row>
    <row r="415" spans="1:28" ht="24.95" customHeight="1" x14ac:dyDescent="0.15">
      <c r="A415" s="796" t="s">
        <v>584</v>
      </c>
      <c r="B415" s="796"/>
      <c r="C415" s="388"/>
      <c r="D415" s="388"/>
      <c r="E415" s="389"/>
      <c r="F415" s="389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5"/>
    </row>
    <row r="416" spans="1:28" ht="29.25" customHeight="1" x14ac:dyDescent="0.15">
      <c r="A416" s="734" t="s">
        <v>585</v>
      </c>
      <c r="B416" s="735"/>
      <c r="C416" s="692" t="s">
        <v>7</v>
      </c>
      <c r="D416" s="763" t="s">
        <v>8</v>
      </c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5"/>
    </row>
    <row r="417" spans="1:18" ht="20.25" customHeight="1" x14ac:dyDescent="0.15">
      <c r="A417" s="736"/>
      <c r="B417" s="737"/>
      <c r="C417" s="770"/>
      <c r="D417" s="76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5"/>
    </row>
    <row r="418" spans="1:18" ht="15" customHeight="1" x14ac:dyDescent="0.15">
      <c r="A418" s="765" t="s">
        <v>586</v>
      </c>
      <c r="B418" s="766"/>
      <c r="C418" s="390">
        <f>[12]B!C2509</f>
        <v>3</v>
      </c>
      <c r="D418" s="391">
        <f>[12]B!H2509</f>
        <v>3</v>
      </c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5"/>
    </row>
    <row r="419" spans="1:18" ht="15" customHeight="1" x14ac:dyDescent="0.15">
      <c r="A419" s="767" t="s">
        <v>587</v>
      </c>
      <c r="B419" s="767"/>
      <c r="C419" s="392">
        <f>[12]B!C2510+[12]B!C2508</f>
        <v>4</v>
      </c>
      <c r="D419" s="393">
        <f>[12]B!H2510+[12]B!H2508</f>
        <v>4</v>
      </c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5"/>
    </row>
    <row r="420" spans="1:18" ht="24.95" customHeight="1" x14ac:dyDescent="0.15">
      <c r="A420" s="768" t="s">
        <v>588</v>
      </c>
      <c r="B420" s="768"/>
      <c r="C420" s="394"/>
      <c r="D420" s="395"/>
      <c r="E420" s="395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5"/>
    </row>
    <row r="421" spans="1:18" ht="15" customHeight="1" x14ac:dyDescent="0.15">
      <c r="A421" s="769" t="s">
        <v>518</v>
      </c>
      <c r="B421" s="769"/>
      <c r="C421" s="692" t="s">
        <v>0</v>
      </c>
      <c r="D421" s="771" t="s">
        <v>519</v>
      </c>
      <c r="E421" s="772"/>
      <c r="F421" s="772"/>
      <c r="G421" s="772"/>
      <c r="H421" s="780" t="s">
        <v>498</v>
      </c>
      <c r="I421" s="781"/>
      <c r="J421" s="782"/>
      <c r="K421" s="783" t="s">
        <v>499</v>
      </c>
      <c r="L421" s="784"/>
      <c r="M421" s="784"/>
      <c r="N421" s="785" t="s">
        <v>500</v>
      </c>
      <c r="O421" s="788" t="s">
        <v>501</v>
      </c>
      <c r="P421" s="789"/>
      <c r="Q421" s="751" t="s">
        <v>502</v>
      </c>
    </row>
    <row r="422" spans="1:18" s="106" customFormat="1" ht="32.25" customHeight="1" x14ac:dyDescent="0.15">
      <c r="A422" s="769"/>
      <c r="B422" s="769"/>
      <c r="C422" s="693"/>
      <c r="D422" s="754" t="s">
        <v>503</v>
      </c>
      <c r="E422" s="756" t="s">
        <v>504</v>
      </c>
      <c r="F422" s="756"/>
      <c r="G422" s="757" t="s">
        <v>533</v>
      </c>
      <c r="H422" s="759" t="s">
        <v>506</v>
      </c>
      <c r="I422" s="761" t="s">
        <v>507</v>
      </c>
      <c r="J422" s="773" t="s">
        <v>508</v>
      </c>
      <c r="K422" s="775" t="s">
        <v>589</v>
      </c>
      <c r="L422" s="776" t="s">
        <v>510</v>
      </c>
      <c r="M422" s="777" t="s">
        <v>511</v>
      </c>
      <c r="N422" s="786"/>
      <c r="O422" s="778" t="s">
        <v>512</v>
      </c>
      <c r="P422" s="779" t="s">
        <v>513</v>
      </c>
      <c r="Q422" s="752"/>
    </row>
    <row r="423" spans="1:18" s="106" customFormat="1" ht="20.25" customHeight="1" x14ac:dyDescent="0.15">
      <c r="A423" s="769"/>
      <c r="B423" s="769"/>
      <c r="C423" s="770"/>
      <c r="D423" s="755"/>
      <c r="E423" s="237" t="s">
        <v>514</v>
      </c>
      <c r="F423" s="238" t="s">
        <v>515</v>
      </c>
      <c r="G423" s="758"/>
      <c r="H423" s="760"/>
      <c r="I423" s="762"/>
      <c r="J423" s="774"/>
      <c r="K423" s="775"/>
      <c r="L423" s="776"/>
      <c r="M423" s="777"/>
      <c r="N423" s="787"/>
      <c r="O423" s="778"/>
      <c r="P423" s="779"/>
      <c r="Q423" s="753"/>
    </row>
    <row r="424" spans="1:18" ht="15" customHeight="1" x14ac:dyDescent="0.15">
      <c r="A424" s="717" t="s">
        <v>590</v>
      </c>
      <c r="B424" s="396" t="s">
        <v>591</v>
      </c>
      <c r="C424" s="397">
        <f>[12]B!C999</f>
        <v>0</v>
      </c>
      <c r="D424" s="398">
        <f>[12]B!D999</f>
        <v>0</v>
      </c>
      <c r="E424" s="398">
        <f>[12]B!E999</f>
        <v>0</v>
      </c>
      <c r="F424" s="398">
        <f>[12]B!F999</f>
        <v>0</v>
      </c>
      <c r="G424" s="398">
        <f>[12]B!G999</f>
        <v>0</v>
      </c>
      <c r="H424" s="399">
        <f>[12]B!AA999</f>
        <v>0</v>
      </c>
      <c r="I424" s="399">
        <f>[12]B!AB999</f>
        <v>0</v>
      </c>
      <c r="J424" s="399">
        <f>[12]B!AC999</f>
        <v>0</v>
      </c>
      <c r="K424" s="399">
        <f>[12]B!AD999</f>
        <v>0</v>
      </c>
      <c r="L424" s="399">
        <f>[12]B!AE999</f>
        <v>0</v>
      </c>
      <c r="M424" s="399">
        <f>[12]B!AF999</f>
        <v>0</v>
      </c>
      <c r="N424" s="399">
        <f>[12]B!AG999</f>
        <v>0</v>
      </c>
      <c r="O424" s="399">
        <f>[12]B!AH999</f>
        <v>0</v>
      </c>
      <c r="P424" s="399">
        <f>[12]B!AI999</f>
        <v>0</v>
      </c>
      <c r="Q424" s="399">
        <f>[12]B!AJ999</f>
        <v>0</v>
      </c>
    </row>
    <row r="425" spans="1:18" ht="15" customHeight="1" x14ac:dyDescent="0.15">
      <c r="A425" s="748"/>
      <c r="B425" s="400" t="s">
        <v>592</v>
      </c>
      <c r="C425" s="401">
        <f>[12]B!C1053</f>
        <v>3</v>
      </c>
      <c r="D425" s="401">
        <f>[12]B!D1053</f>
        <v>3</v>
      </c>
      <c r="E425" s="401">
        <f>[12]B!E1053</f>
        <v>3</v>
      </c>
      <c r="F425" s="401">
        <f>[12]B!F1053</f>
        <v>0</v>
      </c>
      <c r="G425" s="401">
        <f>[12]B!G1053</f>
        <v>0</v>
      </c>
      <c r="H425" s="402">
        <f>[12]B!AA1053</f>
        <v>3</v>
      </c>
      <c r="I425" s="402">
        <f>[12]B!AB1053</f>
        <v>0</v>
      </c>
      <c r="J425" s="402">
        <f>[12]B!AC1053</f>
        <v>0</v>
      </c>
      <c r="K425" s="402">
        <f>[12]B!AD1053</f>
        <v>0</v>
      </c>
      <c r="L425" s="402">
        <f>[12]B!AE1053</f>
        <v>0</v>
      </c>
      <c r="M425" s="402">
        <f>[12]B!AF1053</f>
        <v>0</v>
      </c>
      <c r="N425" s="402">
        <f>[12]B!AG1053</f>
        <v>0</v>
      </c>
      <c r="O425" s="402">
        <f>[12]B!AH1053</f>
        <v>3</v>
      </c>
      <c r="P425" s="402">
        <f>[12]B!AI1053</f>
        <v>0</v>
      </c>
      <c r="Q425" s="402">
        <f>[12]B!AJ1053</f>
        <v>0</v>
      </c>
    </row>
    <row r="426" spans="1:18" ht="15" customHeight="1" x14ac:dyDescent="0.15">
      <c r="A426" s="718"/>
      <c r="B426" s="591" t="s">
        <v>0</v>
      </c>
      <c r="C426" s="404">
        <f>SUM(C424:C425)</f>
        <v>3</v>
      </c>
      <c r="D426" s="405">
        <f>SUM(D424:D425)</f>
        <v>3</v>
      </c>
      <c r="E426" s="406">
        <f t="shared" ref="E426:Q426" si="11">SUM(E424:E425)</f>
        <v>3</v>
      </c>
      <c r="F426" s="407">
        <f t="shared" si="11"/>
        <v>0</v>
      </c>
      <c r="G426" s="408">
        <f t="shared" si="11"/>
        <v>0</v>
      </c>
      <c r="H426" s="409">
        <f t="shared" si="11"/>
        <v>3</v>
      </c>
      <c r="I426" s="410">
        <f t="shared" si="11"/>
        <v>0</v>
      </c>
      <c r="J426" s="407">
        <f t="shared" si="11"/>
        <v>0</v>
      </c>
      <c r="K426" s="406">
        <f t="shared" si="11"/>
        <v>0</v>
      </c>
      <c r="L426" s="410">
        <f t="shared" si="11"/>
        <v>0</v>
      </c>
      <c r="M426" s="407">
        <f t="shared" si="11"/>
        <v>0</v>
      </c>
      <c r="N426" s="407">
        <f t="shared" si="11"/>
        <v>0</v>
      </c>
      <c r="O426" s="406">
        <f t="shared" si="11"/>
        <v>3</v>
      </c>
      <c r="P426" s="407">
        <f t="shared" si="11"/>
        <v>0</v>
      </c>
      <c r="Q426" s="412">
        <f t="shared" si="11"/>
        <v>0</v>
      </c>
    </row>
    <row r="427" spans="1:18" ht="24" customHeight="1" x14ac:dyDescent="0.15">
      <c r="A427" s="413" t="s">
        <v>593</v>
      </c>
      <c r="B427" s="414" t="s">
        <v>592</v>
      </c>
      <c r="C427" s="415">
        <f>[12]B!C1182</f>
        <v>3481</v>
      </c>
      <c r="D427" s="415">
        <f>[12]B!D1182</f>
        <v>3481</v>
      </c>
      <c r="E427" s="415">
        <f>[12]B!E1182</f>
        <v>3481</v>
      </c>
      <c r="F427" s="415">
        <f>[12]B!F1182</f>
        <v>0</v>
      </c>
      <c r="G427" s="415">
        <f>[12]B!G1182</f>
        <v>0</v>
      </c>
      <c r="H427" s="416">
        <f>[12]B!AA1182</f>
        <v>16</v>
      </c>
      <c r="I427" s="416">
        <f>[12]B!AB1182</f>
        <v>3465</v>
      </c>
      <c r="J427" s="416">
        <f>[12]B!AC1182</f>
        <v>0</v>
      </c>
      <c r="K427" s="416">
        <f>[12]B!AD1182</f>
        <v>0</v>
      </c>
      <c r="L427" s="416">
        <f>[12]B!AE1182</f>
        <v>0</v>
      </c>
      <c r="M427" s="416">
        <f>[12]B!AF1182</f>
        <v>0</v>
      </c>
      <c r="N427" s="416">
        <f>[12]B!AG1182</f>
        <v>0</v>
      </c>
      <c r="O427" s="416">
        <f>[12]B!AH1182</f>
        <v>0</v>
      </c>
      <c r="P427" s="416">
        <f>[12]B!AI1182</f>
        <v>0</v>
      </c>
      <c r="Q427" s="416">
        <f>[12]B!AJ1182</f>
        <v>0</v>
      </c>
    </row>
    <row r="428" spans="1:18" ht="33" customHeight="1" x14ac:dyDescent="0.15">
      <c r="A428" s="594" t="s">
        <v>594</v>
      </c>
      <c r="B428" s="414" t="s">
        <v>592</v>
      </c>
      <c r="C428" s="415">
        <f>[12]B!C1327</f>
        <v>476</v>
      </c>
      <c r="D428" s="415">
        <f>[12]B!D1327</f>
        <v>476</v>
      </c>
      <c r="E428" s="415">
        <f>[12]B!E1327</f>
        <v>476</v>
      </c>
      <c r="F428" s="415">
        <f>[12]B!F1327</f>
        <v>0</v>
      </c>
      <c r="G428" s="415">
        <f>[12]B!G1327</f>
        <v>0</v>
      </c>
      <c r="H428" s="416">
        <f>[12]B!AA1327</f>
        <v>104</v>
      </c>
      <c r="I428" s="416">
        <f>[12]B!AB1327</f>
        <v>369</v>
      </c>
      <c r="J428" s="416">
        <f>[12]B!AC1327</f>
        <v>3</v>
      </c>
      <c r="K428" s="416">
        <f>[12]B!AD1327</f>
        <v>0</v>
      </c>
      <c r="L428" s="416">
        <f>[12]B!AE1327</f>
        <v>0</v>
      </c>
      <c r="M428" s="416">
        <f>[12]B!AF1327</f>
        <v>0</v>
      </c>
      <c r="N428" s="416">
        <f>[12]B!AG1327</f>
        <v>0</v>
      </c>
      <c r="O428" s="416">
        <f>[12]B!AH1327</f>
        <v>0</v>
      </c>
      <c r="P428" s="416">
        <f>[12]B!AI1327</f>
        <v>0</v>
      </c>
      <c r="Q428" s="416">
        <f>[12]B!AJ1327</f>
        <v>0</v>
      </c>
    </row>
    <row r="429" spans="1:18" ht="24.75" customHeight="1" x14ac:dyDescent="0.15">
      <c r="A429" s="594" t="s">
        <v>595</v>
      </c>
      <c r="B429" s="417" t="s">
        <v>591</v>
      </c>
      <c r="C429" s="415">
        <f>[12]B!C1407</f>
        <v>0</v>
      </c>
      <c r="D429" s="415">
        <f>[12]B!D1407</f>
        <v>0</v>
      </c>
      <c r="E429" s="415">
        <f>[12]B!E1407</f>
        <v>0</v>
      </c>
      <c r="F429" s="415">
        <f>[12]B!F1407</f>
        <v>0</v>
      </c>
      <c r="G429" s="415">
        <f>[12]B!G1407</f>
        <v>0</v>
      </c>
      <c r="H429" s="416">
        <f>[12]B!AA1407</f>
        <v>0</v>
      </c>
      <c r="I429" s="416">
        <f>[12]B!AB1407</f>
        <v>0</v>
      </c>
      <c r="J429" s="416">
        <f>[12]B!AC1407</f>
        <v>0</v>
      </c>
      <c r="K429" s="416">
        <f>[12]B!AD1407</f>
        <v>0</v>
      </c>
      <c r="L429" s="416">
        <f>[12]B!AE1407</f>
        <v>0</v>
      </c>
      <c r="M429" s="416">
        <f>[12]B!AF1407</f>
        <v>0</v>
      </c>
      <c r="N429" s="416">
        <f>[12]B!AG1407</f>
        <v>0</v>
      </c>
      <c r="O429" s="416">
        <f>[12]B!AH1407</f>
        <v>0</v>
      </c>
      <c r="P429" s="416">
        <f>[12]B!AI1407</f>
        <v>0</v>
      </c>
      <c r="Q429" s="416">
        <f>[12]B!AJ1407</f>
        <v>0</v>
      </c>
    </row>
    <row r="430" spans="1:18" ht="33" customHeight="1" x14ac:dyDescent="0.15">
      <c r="A430" s="418" t="s">
        <v>596</v>
      </c>
      <c r="B430" s="414" t="s">
        <v>592</v>
      </c>
      <c r="C430" s="415">
        <f>[12]B!C1555</f>
        <v>1744</v>
      </c>
      <c r="D430" s="415">
        <f>[12]B!D1555</f>
        <v>1744</v>
      </c>
      <c r="E430" s="415">
        <f>[12]B!E1555</f>
        <v>1744</v>
      </c>
      <c r="F430" s="415">
        <f>[12]B!F1555</f>
        <v>0</v>
      </c>
      <c r="G430" s="415">
        <f>[12]B!G1555</f>
        <v>0</v>
      </c>
      <c r="H430" s="416">
        <f>[12]B!AA1555</f>
        <v>1744</v>
      </c>
      <c r="I430" s="416">
        <f>[12]B!AB1555</f>
        <v>0</v>
      </c>
      <c r="J430" s="416">
        <f>[12]B!AC1555</f>
        <v>0</v>
      </c>
      <c r="K430" s="416">
        <f>[12]B!AD1555</f>
        <v>0</v>
      </c>
      <c r="L430" s="416">
        <f>[12]B!AE1555</f>
        <v>0</v>
      </c>
      <c r="M430" s="416">
        <f>[12]B!AF1555</f>
        <v>0</v>
      </c>
      <c r="N430" s="416">
        <f>[12]B!AG1555</f>
        <v>0</v>
      </c>
      <c r="O430" s="416">
        <f>[12]B!AH1555</f>
        <v>0</v>
      </c>
      <c r="P430" s="416">
        <f>[12]B!AI1555</f>
        <v>0</v>
      </c>
      <c r="Q430" s="416">
        <f>[12]B!AJ1555</f>
        <v>0</v>
      </c>
    </row>
    <row r="431" spans="1:18" ht="15" customHeight="1" x14ac:dyDescent="0.15">
      <c r="A431" s="717" t="s">
        <v>597</v>
      </c>
      <c r="B431" s="419" t="s">
        <v>591</v>
      </c>
      <c r="C431" s="420">
        <f>[12]B!C1717</f>
        <v>919</v>
      </c>
      <c r="D431" s="420">
        <f>[12]B!D1717</f>
        <v>906</v>
      </c>
      <c r="E431" s="420">
        <f>[12]B!E1717</f>
        <v>906</v>
      </c>
      <c r="F431" s="420">
        <f>[12]B!F1717</f>
        <v>0</v>
      </c>
      <c r="G431" s="420">
        <f>[12]B!G1717</f>
        <v>13</v>
      </c>
      <c r="H431" s="421">
        <f>[12]B!AA1717</f>
        <v>301</v>
      </c>
      <c r="I431" s="421">
        <f>[12]B!AB1717</f>
        <v>510</v>
      </c>
      <c r="J431" s="421">
        <f>[12]B!AC1717</f>
        <v>108</v>
      </c>
      <c r="K431" s="421">
        <f>[12]B!AD1717</f>
        <v>2</v>
      </c>
      <c r="L431" s="421">
        <f>[12]B!AE1717</f>
        <v>0</v>
      </c>
      <c r="M431" s="421">
        <f>[12]B!AF1717</f>
        <v>0</v>
      </c>
      <c r="N431" s="421">
        <f>[12]B!AG1717</f>
        <v>0</v>
      </c>
      <c r="O431" s="421">
        <f>[12]B!AH1717</f>
        <v>0</v>
      </c>
      <c r="P431" s="421">
        <f>[12]B!AI1717</f>
        <v>0</v>
      </c>
      <c r="Q431" s="421">
        <f>[12]B!AJ1717</f>
        <v>0</v>
      </c>
    </row>
    <row r="432" spans="1:18" ht="15" customHeight="1" x14ac:dyDescent="0.15">
      <c r="A432" s="748"/>
      <c r="B432" s="400" t="s">
        <v>592</v>
      </c>
      <c r="C432" s="422">
        <f>[12]B!C1691+[12]B!C1719</f>
        <v>26104</v>
      </c>
      <c r="D432" s="422">
        <f>[12]B!D1691+[12]B!D1719</f>
        <v>25383</v>
      </c>
      <c r="E432" s="422">
        <f>[12]B!E1691+[12]B!E1719</f>
        <v>25383</v>
      </c>
      <c r="F432" s="422">
        <f>[12]B!F1691+[12]B!F1719</f>
        <v>0</v>
      </c>
      <c r="G432" s="422">
        <f>[12]B!G1691+[12]B!G1719</f>
        <v>721</v>
      </c>
      <c r="H432" s="402">
        <f>[12]B!AA1691+[12]B!AA1719</f>
        <v>23862</v>
      </c>
      <c r="I432" s="402">
        <f>[12]B!AB1691+[12]B!AB1719</f>
        <v>381</v>
      </c>
      <c r="J432" s="402">
        <f>[12]B!AC1691+[12]B!AC1719</f>
        <v>1861</v>
      </c>
      <c r="K432" s="402">
        <f>[12]B!AD1691+[12]B!AD1719</f>
        <v>0</v>
      </c>
      <c r="L432" s="402">
        <f>[12]B!AE1691+[12]B!AE1719</f>
        <v>0</v>
      </c>
      <c r="M432" s="402">
        <f>[12]B!AF1691+[12]B!AF1719</f>
        <v>0</v>
      </c>
      <c r="N432" s="402">
        <f>[12]B!AG1691+[12]B!AG1719</f>
        <v>0</v>
      </c>
      <c r="O432" s="402">
        <f>[12]B!AH1691+[12]B!AH1719</f>
        <v>0</v>
      </c>
      <c r="P432" s="402">
        <f>[12]B!AI1691+[12]B!AI1719</f>
        <v>0</v>
      </c>
      <c r="Q432" s="402">
        <f>[12]B!AJ1691+[12]B!AJ1719</f>
        <v>0</v>
      </c>
    </row>
    <row r="433" spans="1:19" ht="15" customHeight="1" x14ac:dyDescent="0.15">
      <c r="A433" s="718"/>
      <c r="B433" s="591" t="s">
        <v>0</v>
      </c>
      <c r="C433" s="404">
        <f t="shared" ref="C433:Q433" si="12">SUM(C431:C432)</f>
        <v>27023</v>
      </c>
      <c r="D433" s="405">
        <f t="shared" si="12"/>
        <v>26289</v>
      </c>
      <c r="E433" s="406">
        <f t="shared" si="12"/>
        <v>26289</v>
      </c>
      <c r="F433" s="407">
        <f t="shared" si="12"/>
        <v>0</v>
      </c>
      <c r="G433" s="408">
        <f t="shared" si="12"/>
        <v>734</v>
      </c>
      <c r="H433" s="409">
        <f t="shared" si="12"/>
        <v>24163</v>
      </c>
      <c r="I433" s="410">
        <f t="shared" si="12"/>
        <v>891</v>
      </c>
      <c r="J433" s="407">
        <f t="shared" si="12"/>
        <v>1969</v>
      </c>
      <c r="K433" s="406">
        <f t="shared" si="12"/>
        <v>2</v>
      </c>
      <c r="L433" s="410">
        <f t="shared" si="12"/>
        <v>0</v>
      </c>
      <c r="M433" s="407">
        <f t="shared" si="12"/>
        <v>0</v>
      </c>
      <c r="N433" s="407">
        <f>SUM(N431:N432)</f>
        <v>0</v>
      </c>
      <c r="O433" s="406">
        <f t="shared" si="12"/>
        <v>0</v>
      </c>
      <c r="P433" s="407">
        <f t="shared" si="12"/>
        <v>0</v>
      </c>
      <c r="Q433" s="412">
        <f t="shared" si="12"/>
        <v>0</v>
      </c>
    </row>
    <row r="434" spans="1:19" ht="15" customHeight="1" x14ac:dyDescent="0.15">
      <c r="A434" s="748" t="s">
        <v>598</v>
      </c>
      <c r="B434" s="419" t="s">
        <v>591</v>
      </c>
      <c r="C434" s="423">
        <f>[12]B!C1940</f>
        <v>128</v>
      </c>
      <c r="D434" s="423">
        <f>[12]B!D1940</f>
        <v>124</v>
      </c>
      <c r="E434" s="423">
        <f>[12]B!E1940</f>
        <v>124</v>
      </c>
      <c r="F434" s="423">
        <f>[12]B!F1940</f>
        <v>0</v>
      </c>
      <c r="G434" s="423">
        <f>[12]B!G1940</f>
        <v>4</v>
      </c>
      <c r="H434" s="399">
        <f>[12]B!AA1940</f>
        <v>13</v>
      </c>
      <c r="I434" s="399">
        <f>[12]B!AB1940</f>
        <v>115</v>
      </c>
      <c r="J434" s="399">
        <f>[12]B!AC1940</f>
        <v>0</v>
      </c>
      <c r="K434" s="399">
        <f>[12]B!AD1940</f>
        <v>0</v>
      </c>
      <c r="L434" s="399">
        <f>[12]B!AE1940</f>
        <v>0</v>
      </c>
      <c r="M434" s="399">
        <f>[12]B!AF1940</f>
        <v>0</v>
      </c>
      <c r="N434" s="399">
        <f>[12]B!AG1940</f>
        <v>0</v>
      </c>
      <c r="O434" s="399">
        <f>[12]B!AH1940</f>
        <v>0</v>
      </c>
      <c r="P434" s="399">
        <f>[12]B!AI1940</f>
        <v>0</v>
      </c>
      <c r="Q434" s="399">
        <f>[12]B!AJ1940</f>
        <v>0</v>
      </c>
    </row>
    <row r="435" spans="1:19" ht="15" customHeight="1" x14ac:dyDescent="0.15">
      <c r="A435" s="748"/>
      <c r="B435" s="400" t="s">
        <v>592</v>
      </c>
      <c r="C435" s="422">
        <f>[12]B!C1934</f>
        <v>294</v>
      </c>
      <c r="D435" s="422">
        <f>[12]B!D1934</f>
        <v>292</v>
      </c>
      <c r="E435" s="422">
        <f>[12]B!E1934</f>
        <v>292</v>
      </c>
      <c r="F435" s="422">
        <f>[12]B!F1934</f>
        <v>0</v>
      </c>
      <c r="G435" s="422">
        <f>[12]B!G1934</f>
        <v>2</v>
      </c>
      <c r="H435" s="402">
        <f>[12]B!AA1934</f>
        <v>120</v>
      </c>
      <c r="I435" s="402">
        <f>[12]B!AB1934</f>
        <v>149</v>
      </c>
      <c r="J435" s="402">
        <f>[12]B!AC1934</f>
        <v>25</v>
      </c>
      <c r="K435" s="402">
        <f>[12]B!AD1934</f>
        <v>0</v>
      </c>
      <c r="L435" s="402">
        <f>[12]B!AE1934</f>
        <v>0</v>
      </c>
      <c r="M435" s="402">
        <f>[12]B!AF1934</f>
        <v>0</v>
      </c>
      <c r="N435" s="402">
        <f>[12]B!AG1934</f>
        <v>0</v>
      </c>
      <c r="O435" s="402">
        <f>[12]B!AH1934</f>
        <v>0</v>
      </c>
      <c r="P435" s="402">
        <f>[12]B!AI1934</f>
        <v>0</v>
      </c>
      <c r="Q435" s="402">
        <f>[12]B!AJ1934</f>
        <v>0</v>
      </c>
    </row>
    <row r="436" spans="1:19" ht="15" customHeight="1" x14ac:dyDescent="0.15">
      <c r="A436" s="748"/>
      <c r="B436" s="591" t="s">
        <v>0</v>
      </c>
      <c r="C436" s="404">
        <f t="shared" ref="C436:Q436" si="13">SUM(C434:C435)</f>
        <v>422</v>
      </c>
      <c r="D436" s="405">
        <f t="shared" si="13"/>
        <v>416</v>
      </c>
      <c r="E436" s="406">
        <f t="shared" si="13"/>
        <v>416</v>
      </c>
      <c r="F436" s="407">
        <f t="shared" si="13"/>
        <v>0</v>
      </c>
      <c r="G436" s="408">
        <f t="shared" si="13"/>
        <v>6</v>
      </c>
      <c r="H436" s="409">
        <f t="shared" si="13"/>
        <v>133</v>
      </c>
      <c r="I436" s="410">
        <f t="shared" si="13"/>
        <v>264</v>
      </c>
      <c r="J436" s="407">
        <f t="shared" si="13"/>
        <v>25</v>
      </c>
      <c r="K436" s="406">
        <f t="shared" si="13"/>
        <v>0</v>
      </c>
      <c r="L436" s="410">
        <f t="shared" si="13"/>
        <v>0</v>
      </c>
      <c r="M436" s="407">
        <f t="shared" si="13"/>
        <v>0</v>
      </c>
      <c r="N436" s="407">
        <f t="shared" si="13"/>
        <v>0</v>
      </c>
      <c r="O436" s="406">
        <f t="shared" si="13"/>
        <v>0</v>
      </c>
      <c r="P436" s="407">
        <f t="shared" si="13"/>
        <v>0</v>
      </c>
      <c r="Q436" s="412">
        <f t="shared" si="13"/>
        <v>0</v>
      </c>
    </row>
    <row r="437" spans="1:19" ht="24" customHeight="1" x14ac:dyDescent="0.15">
      <c r="A437" s="424" t="s">
        <v>599</v>
      </c>
      <c r="B437" s="400" t="s">
        <v>592</v>
      </c>
      <c r="C437" s="415">
        <f>[12]B!C2098</f>
        <v>386</v>
      </c>
      <c r="D437" s="415">
        <f>[12]B!D2098</f>
        <v>291</v>
      </c>
      <c r="E437" s="415">
        <f>[12]B!E2098</f>
        <v>290</v>
      </c>
      <c r="F437" s="415">
        <f>[12]B!F2098</f>
        <v>1</v>
      </c>
      <c r="G437" s="415">
        <f>[12]B!G2098</f>
        <v>95</v>
      </c>
      <c r="H437" s="416">
        <f>[12]B!AA2098</f>
        <v>233</v>
      </c>
      <c r="I437" s="416">
        <f>[12]B!AB2098</f>
        <v>28</v>
      </c>
      <c r="J437" s="416">
        <f>[12]B!AC2098</f>
        <v>125</v>
      </c>
      <c r="K437" s="416">
        <f>[12]B!AD2098</f>
        <v>0</v>
      </c>
      <c r="L437" s="416">
        <f>[12]B!AE2098</f>
        <v>0</v>
      </c>
      <c r="M437" s="416">
        <f>[12]B!AF2098</f>
        <v>0</v>
      </c>
      <c r="N437" s="416">
        <f>[12]B!AG2098</f>
        <v>0</v>
      </c>
      <c r="O437" s="416">
        <f>[12]B!AH2098</f>
        <v>3</v>
      </c>
      <c r="P437" s="416">
        <f>[12]B!AI2098</f>
        <v>0</v>
      </c>
      <c r="Q437" s="416">
        <f>[12]B!AJ2098</f>
        <v>0</v>
      </c>
    </row>
    <row r="438" spans="1:19" ht="15" customHeight="1" x14ac:dyDescent="0.15">
      <c r="A438" s="734" t="s">
        <v>600</v>
      </c>
      <c r="B438" s="417" t="s">
        <v>601</v>
      </c>
      <c r="C438" s="420">
        <f>[12]B!C2214+[12]B!C2266+[12]B!C2267</f>
        <v>996</v>
      </c>
      <c r="D438" s="420">
        <f>[12]B!D2214+[12]B!D2266+[12]B!D2267</f>
        <v>866</v>
      </c>
      <c r="E438" s="420">
        <f>[12]B!E2214+[12]B!E2266+[12]B!E2267</f>
        <v>864</v>
      </c>
      <c r="F438" s="420">
        <f>[12]B!F2214+[12]B!F2266+[12]B!F2267</f>
        <v>2</v>
      </c>
      <c r="G438" s="420">
        <f>[12]B!G2214+[12]B!G2266+[12]B!G2267</f>
        <v>130</v>
      </c>
      <c r="H438" s="421">
        <f>[12]B!AA2214+[12]B!AA2266+[12]B!AA2267</f>
        <v>844</v>
      </c>
      <c r="I438" s="421">
        <f>[12]B!AB2214+[12]B!AB2266+[12]B!AB2267</f>
        <v>148</v>
      </c>
      <c r="J438" s="421">
        <f>[12]B!AC2214+[12]B!AC2266+[12]B!AC2267</f>
        <v>4</v>
      </c>
      <c r="K438" s="421">
        <f>[12]B!AD2214+[12]B!AD2266+[12]B!AD2267</f>
        <v>0</v>
      </c>
      <c r="L438" s="421">
        <f>[12]B!AE2214+[12]B!AE2266+[12]B!AE2267</f>
        <v>0</v>
      </c>
      <c r="M438" s="421">
        <f>[12]B!AF2214+[12]B!AF2266+[12]B!AF2267</f>
        <v>0</v>
      </c>
      <c r="N438" s="421">
        <f>[12]B!AG2214+[12]B!AG2266+[12]B!AG2267</f>
        <v>0</v>
      </c>
      <c r="O438" s="421">
        <f>[12]B!AH2214+[12]B!AH2266+[12]B!AH2267</f>
        <v>0</v>
      </c>
      <c r="P438" s="421">
        <f>[12]B!AI2214+[12]B!AI2266+[12]B!AI2267</f>
        <v>0</v>
      </c>
      <c r="Q438" s="421">
        <f>[12]B!AJ2214+[12]B!AJ2266+[12]B!AJ2267</f>
        <v>4</v>
      </c>
    </row>
    <row r="439" spans="1:19" ht="15" customHeight="1" x14ac:dyDescent="0.15">
      <c r="A439" s="749"/>
      <c r="B439" s="425" t="s">
        <v>592</v>
      </c>
      <c r="C439" s="426">
        <f>[12]B!C2222</f>
        <v>0</v>
      </c>
      <c r="D439" s="426">
        <f>[12]B!D2222</f>
        <v>0</v>
      </c>
      <c r="E439" s="426">
        <f>[12]B!E2222</f>
        <v>0</v>
      </c>
      <c r="F439" s="426">
        <f>[12]B!F2222</f>
        <v>0</v>
      </c>
      <c r="G439" s="426">
        <f>[12]B!G2222</f>
        <v>0</v>
      </c>
      <c r="H439" s="426">
        <f>[12]B!AA2222</f>
        <v>0</v>
      </c>
      <c r="I439" s="426">
        <f>[12]B!AB2222</f>
        <v>0</v>
      </c>
      <c r="J439" s="426">
        <f>[12]B!AC2222</f>
        <v>0</v>
      </c>
      <c r="K439" s="426">
        <f>[12]B!AD2222</f>
        <v>0</v>
      </c>
      <c r="L439" s="426">
        <f>[12]B!AE2222</f>
        <v>0</v>
      </c>
      <c r="M439" s="426">
        <f>[12]B!AF2222</f>
        <v>0</v>
      </c>
      <c r="N439" s="426">
        <f>[12]B!AG2222</f>
        <v>0</v>
      </c>
      <c r="O439" s="426">
        <f>[12]B!AH2222</f>
        <v>0</v>
      </c>
      <c r="P439" s="426">
        <f>[12]B!AI2222</f>
        <v>0</v>
      </c>
      <c r="Q439" s="401">
        <f>[12]B!AJ2222</f>
        <v>0</v>
      </c>
    </row>
    <row r="440" spans="1:19" ht="15" customHeight="1" x14ac:dyDescent="0.15">
      <c r="A440" s="736"/>
      <c r="B440" s="591" t="s">
        <v>0</v>
      </c>
      <c r="C440" s="427">
        <f>SUM(C438:C439)</f>
        <v>996</v>
      </c>
      <c r="D440" s="427">
        <f t="shared" ref="D440:Q440" si="14">SUM(D438:D439)</f>
        <v>866</v>
      </c>
      <c r="E440" s="427">
        <f t="shared" si="14"/>
        <v>864</v>
      </c>
      <c r="F440" s="427">
        <f t="shared" si="14"/>
        <v>2</v>
      </c>
      <c r="G440" s="427">
        <f t="shared" si="14"/>
        <v>130</v>
      </c>
      <c r="H440" s="427">
        <f t="shared" si="14"/>
        <v>844</v>
      </c>
      <c r="I440" s="427">
        <f t="shared" si="14"/>
        <v>148</v>
      </c>
      <c r="J440" s="427">
        <f t="shared" si="14"/>
        <v>4</v>
      </c>
      <c r="K440" s="427">
        <f t="shared" si="14"/>
        <v>0</v>
      </c>
      <c r="L440" s="427">
        <f t="shared" si="14"/>
        <v>0</v>
      </c>
      <c r="M440" s="427">
        <f t="shared" si="14"/>
        <v>0</v>
      </c>
      <c r="N440" s="427">
        <f t="shared" si="14"/>
        <v>0</v>
      </c>
      <c r="O440" s="427">
        <f t="shared" si="14"/>
        <v>0</v>
      </c>
      <c r="P440" s="427">
        <f t="shared" si="14"/>
        <v>0</v>
      </c>
      <c r="Q440" s="405">
        <f t="shared" si="14"/>
        <v>4</v>
      </c>
    </row>
    <row r="441" spans="1:19" ht="15" customHeight="1" x14ac:dyDescent="0.15">
      <c r="A441" s="717" t="s">
        <v>602</v>
      </c>
      <c r="B441" s="419" t="s">
        <v>591</v>
      </c>
      <c r="C441" s="420">
        <f>[12]B!C2529</f>
        <v>3</v>
      </c>
      <c r="D441" s="420">
        <f>[12]B!D2529</f>
        <v>3</v>
      </c>
      <c r="E441" s="420">
        <f>[12]B!E2529</f>
        <v>3</v>
      </c>
      <c r="F441" s="420">
        <f>[12]B!F2529</f>
        <v>0</v>
      </c>
      <c r="G441" s="420">
        <f>[12]B!G2529</f>
        <v>0</v>
      </c>
      <c r="H441" s="421">
        <f>[12]B!AA2529</f>
        <v>3</v>
      </c>
      <c r="I441" s="421">
        <f>[12]B!AB2529</f>
        <v>0</v>
      </c>
      <c r="J441" s="421">
        <f>[12]B!AC2529</f>
        <v>0</v>
      </c>
      <c r="K441" s="421">
        <f>[12]B!AD2529</f>
        <v>0</v>
      </c>
      <c r="L441" s="421">
        <f>[12]B!AE2529</f>
        <v>0</v>
      </c>
      <c r="M441" s="421">
        <f>[12]B!AF2529</f>
        <v>0</v>
      </c>
      <c r="N441" s="421">
        <f>[12]B!AG2529</f>
        <v>0</v>
      </c>
      <c r="O441" s="421">
        <f>[12]B!AH2529</f>
        <v>0</v>
      </c>
      <c r="P441" s="421">
        <f>[12]B!AI2529</f>
        <v>0</v>
      </c>
      <c r="Q441" s="421">
        <f>[12]B!AJ2529</f>
        <v>0</v>
      </c>
    </row>
    <row r="442" spans="1:19" ht="15" customHeight="1" x14ac:dyDescent="0.15">
      <c r="A442" s="748"/>
      <c r="B442" s="400" t="s">
        <v>592</v>
      </c>
      <c r="C442" s="422">
        <f>[12]B!C2298</f>
        <v>127</v>
      </c>
      <c r="D442" s="422">
        <f>[12]B!D2298</f>
        <v>127</v>
      </c>
      <c r="E442" s="422">
        <f>[12]B!E2298</f>
        <v>127</v>
      </c>
      <c r="F442" s="422">
        <f>[12]B!F2298</f>
        <v>0</v>
      </c>
      <c r="G442" s="422">
        <f>[12]B!G2298</f>
        <v>0</v>
      </c>
      <c r="H442" s="402">
        <f>[12]B!AA2298</f>
        <v>1</v>
      </c>
      <c r="I442" s="402">
        <f>[12]B!AB2298</f>
        <v>116</v>
      </c>
      <c r="J442" s="402">
        <f>[12]B!AC2298</f>
        <v>10</v>
      </c>
      <c r="K442" s="402">
        <f>[12]B!AD2298</f>
        <v>0</v>
      </c>
      <c r="L442" s="402">
        <f>[12]B!AE2298</f>
        <v>0</v>
      </c>
      <c r="M442" s="402">
        <f>[12]B!AF2298</f>
        <v>0</v>
      </c>
      <c r="N442" s="402">
        <f>[12]B!AG2298</f>
        <v>0</v>
      </c>
      <c r="O442" s="402">
        <f>[12]B!AH2298</f>
        <v>0</v>
      </c>
      <c r="P442" s="402">
        <f>[12]B!AI2298</f>
        <v>0</v>
      </c>
      <c r="Q442" s="402">
        <f>[12]B!AJ2298</f>
        <v>0</v>
      </c>
    </row>
    <row r="443" spans="1:19" ht="15" customHeight="1" x14ac:dyDescent="0.15">
      <c r="A443" s="718"/>
      <c r="B443" s="591" t="s">
        <v>0</v>
      </c>
      <c r="C443" s="404">
        <f t="shared" ref="C443:Q443" si="15">SUM(C441:C442)</f>
        <v>130</v>
      </c>
      <c r="D443" s="405">
        <f t="shared" si="15"/>
        <v>130</v>
      </c>
      <c r="E443" s="406">
        <f t="shared" si="15"/>
        <v>130</v>
      </c>
      <c r="F443" s="407">
        <f t="shared" si="15"/>
        <v>0</v>
      </c>
      <c r="G443" s="408">
        <f t="shared" si="15"/>
        <v>0</v>
      </c>
      <c r="H443" s="409">
        <f t="shared" si="15"/>
        <v>4</v>
      </c>
      <c r="I443" s="410">
        <f t="shared" si="15"/>
        <v>116</v>
      </c>
      <c r="J443" s="407">
        <f t="shared" si="15"/>
        <v>10</v>
      </c>
      <c r="K443" s="406">
        <f t="shared" si="15"/>
        <v>0</v>
      </c>
      <c r="L443" s="410">
        <f t="shared" si="15"/>
        <v>0</v>
      </c>
      <c r="M443" s="407">
        <f t="shared" si="15"/>
        <v>0</v>
      </c>
      <c r="N443" s="407">
        <f t="shared" si="15"/>
        <v>0</v>
      </c>
      <c r="O443" s="406">
        <f t="shared" si="15"/>
        <v>0</v>
      </c>
      <c r="P443" s="407">
        <f t="shared" si="15"/>
        <v>0</v>
      </c>
      <c r="Q443" s="412">
        <f t="shared" si="15"/>
        <v>0</v>
      </c>
    </row>
    <row r="444" spans="1:19" ht="26.25" customHeight="1" x14ac:dyDescent="0.15">
      <c r="A444" s="413" t="s">
        <v>603</v>
      </c>
      <c r="B444" s="400" t="s">
        <v>592</v>
      </c>
      <c r="C444" s="415">
        <f>[12]B!C930</f>
        <v>6056</v>
      </c>
      <c r="D444" s="415">
        <f>[12]B!D930</f>
        <v>6056</v>
      </c>
      <c r="E444" s="415">
        <f>[12]B!E930</f>
        <v>6056</v>
      </c>
      <c r="F444" s="415">
        <f>[12]B!F930</f>
        <v>0</v>
      </c>
      <c r="G444" s="415">
        <f>[12]B!G930</f>
        <v>0</v>
      </c>
      <c r="H444" s="398">
        <f>[12]B!AA930</f>
        <v>2883</v>
      </c>
      <c r="I444" s="398">
        <f>[12]B!AB930</f>
        <v>3173</v>
      </c>
      <c r="J444" s="398">
        <f>[12]B!AC930</f>
        <v>0</v>
      </c>
      <c r="K444" s="398">
        <f>[12]B!AD930</f>
        <v>0</v>
      </c>
      <c r="L444" s="398">
        <f>[12]B!AE930</f>
        <v>0</v>
      </c>
      <c r="M444" s="398">
        <f>[12]B!AF930</f>
        <v>0</v>
      </c>
      <c r="N444" s="398">
        <f>[12]B!AG930</f>
        <v>0</v>
      </c>
      <c r="O444" s="398">
        <f>[12]B!AH930</f>
        <v>0</v>
      </c>
      <c r="P444" s="398">
        <f>[12]B!AI930</f>
        <v>0</v>
      </c>
      <c r="Q444" s="398">
        <f>[12]B!AJ930</f>
        <v>0</v>
      </c>
    </row>
    <row r="445" spans="1:19" ht="15" customHeight="1" x14ac:dyDescent="0.15">
      <c r="A445" s="750" t="s">
        <v>604</v>
      </c>
      <c r="B445" s="428" t="s">
        <v>591</v>
      </c>
      <c r="C445" s="429">
        <f>D445+G445</f>
        <v>2046</v>
      </c>
      <c r="D445" s="423">
        <f>+D424+D429+D431+D434+D438+D441</f>
        <v>1899</v>
      </c>
      <c r="E445" s="423">
        <f>+E424+E429+E431+E434+E438+E441</f>
        <v>1897</v>
      </c>
      <c r="F445" s="423">
        <f>+F424+F429+F431+F434+F438+F441</f>
        <v>2</v>
      </c>
      <c r="G445" s="423">
        <f>+G424+G429+G431+G434+G438+G441</f>
        <v>147</v>
      </c>
      <c r="H445" s="423">
        <f t="shared" ref="H445:Q445" si="16">+H424+H429+H431+H434+H438+H441</f>
        <v>1161</v>
      </c>
      <c r="I445" s="423">
        <f t="shared" si="16"/>
        <v>773</v>
      </c>
      <c r="J445" s="423">
        <f t="shared" si="16"/>
        <v>112</v>
      </c>
      <c r="K445" s="423">
        <f t="shared" si="16"/>
        <v>2</v>
      </c>
      <c r="L445" s="423">
        <f t="shared" si="16"/>
        <v>0</v>
      </c>
      <c r="M445" s="423">
        <f t="shared" si="16"/>
        <v>0</v>
      </c>
      <c r="N445" s="423">
        <f t="shared" si="16"/>
        <v>0</v>
      </c>
      <c r="O445" s="423">
        <f t="shared" si="16"/>
        <v>0</v>
      </c>
      <c r="P445" s="423">
        <f t="shared" si="16"/>
        <v>0</v>
      </c>
      <c r="Q445" s="430">
        <f t="shared" si="16"/>
        <v>4</v>
      </c>
    </row>
    <row r="446" spans="1:19" ht="15" customHeight="1" x14ac:dyDescent="0.15">
      <c r="A446" s="750"/>
      <c r="B446" s="431" t="s">
        <v>592</v>
      </c>
      <c r="C446" s="431">
        <f>D446+G446</f>
        <v>38671</v>
      </c>
      <c r="D446" s="422">
        <f>+D425+D427+D428+D430+D432+D435+D437+D442+D444</f>
        <v>37853</v>
      </c>
      <c r="E446" s="422">
        <f>+E425+E427+E428+E430+E432+E435+E437+E442+E444</f>
        <v>37852</v>
      </c>
      <c r="F446" s="422">
        <f>+F425+F427+F428+F430+F432+F435+F437+F442+F444</f>
        <v>1</v>
      </c>
      <c r="G446" s="422">
        <f>+G425+G427+G428+G430+G432+G435+G437+G442+G444</f>
        <v>818</v>
      </c>
      <c r="H446" s="422">
        <f t="shared" ref="H446:Q446" si="17">+H425+H427+H428+H430+H432+H435+H437+H442+H444</f>
        <v>28966</v>
      </c>
      <c r="I446" s="422">
        <f t="shared" si="17"/>
        <v>7681</v>
      </c>
      <c r="J446" s="422">
        <f t="shared" si="17"/>
        <v>2024</v>
      </c>
      <c r="K446" s="422">
        <f t="shared" si="17"/>
        <v>0</v>
      </c>
      <c r="L446" s="422">
        <f t="shared" si="17"/>
        <v>0</v>
      </c>
      <c r="M446" s="422">
        <f t="shared" si="17"/>
        <v>0</v>
      </c>
      <c r="N446" s="422">
        <f t="shared" si="17"/>
        <v>0</v>
      </c>
      <c r="O446" s="422">
        <f t="shared" si="17"/>
        <v>6</v>
      </c>
      <c r="P446" s="422">
        <f t="shared" si="17"/>
        <v>0</v>
      </c>
      <c r="Q446" s="401">
        <f t="shared" si="17"/>
        <v>0</v>
      </c>
    </row>
    <row r="447" spans="1:19" ht="15" customHeight="1" x14ac:dyDescent="0.15">
      <c r="A447" s="750"/>
      <c r="B447" s="432" t="s">
        <v>605</v>
      </c>
      <c r="C447" s="404">
        <f>SUM(C445:C446)</f>
        <v>40717</v>
      </c>
      <c r="D447" s="405">
        <f>SUM(D445:D446)</f>
        <v>39752</v>
      </c>
      <c r="E447" s="406">
        <f>SUM(E445:E446)</f>
        <v>39749</v>
      </c>
      <c r="F447" s="407">
        <f>SUM(F445:F446)</f>
        <v>3</v>
      </c>
      <c r="G447" s="408">
        <f>SUM(G445:G446)</f>
        <v>965</v>
      </c>
      <c r="H447" s="408">
        <f t="shared" ref="H447:Q447" si="18">SUM(H445:H446)</f>
        <v>30127</v>
      </c>
      <c r="I447" s="408">
        <f t="shared" si="18"/>
        <v>8454</v>
      </c>
      <c r="J447" s="408">
        <f t="shared" si="18"/>
        <v>2136</v>
      </c>
      <c r="K447" s="408">
        <f t="shared" si="18"/>
        <v>2</v>
      </c>
      <c r="L447" s="408">
        <f t="shared" si="18"/>
        <v>0</v>
      </c>
      <c r="M447" s="408">
        <f t="shared" si="18"/>
        <v>0</v>
      </c>
      <c r="N447" s="408">
        <f>SUM(N445:N446)</f>
        <v>0</v>
      </c>
      <c r="O447" s="408">
        <f t="shared" si="18"/>
        <v>6</v>
      </c>
      <c r="P447" s="408">
        <f t="shared" si="18"/>
        <v>0</v>
      </c>
      <c r="Q447" s="433">
        <f t="shared" si="18"/>
        <v>4</v>
      </c>
    </row>
    <row r="448" spans="1:19" ht="27.75" customHeight="1" x14ac:dyDescent="0.15">
      <c r="A448" s="434" t="s">
        <v>606</v>
      </c>
      <c r="B448" s="589"/>
      <c r="E448" s="344"/>
      <c r="F448" s="436"/>
      <c r="G448" s="436"/>
      <c r="H448" s="436"/>
      <c r="I448" s="436"/>
      <c r="J448" s="436"/>
      <c r="K448" s="436"/>
      <c r="L448" s="436"/>
      <c r="M448" s="436"/>
      <c r="N448" s="436"/>
      <c r="O448" s="436"/>
      <c r="P448" s="437"/>
      <c r="Q448" s="437"/>
      <c r="R448" s="437"/>
      <c r="S448" s="436"/>
    </row>
    <row r="449" spans="1:23" ht="39.75" customHeight="1" x14ac:dyDescent="0.15">
      <c r="A449" s="744" t="s">
        <v>607</v>
      </c>
      <c r="B449" s="745"/>
      <c r="C449" s="590" t="s">
        <v>0</v>
      </c>
      <c r="D449" s="593" t="s">
        <v>8</v>
      </c>
      <c r="E449" s="73" t="s">
        <v>9</v>
      </c>
      <c r="F449" s="436"/>
      <c r="G449" s="436"/>
      <c r="H449" s="436"/>
      <c r="I449" s="436"/>
      <c r="J449" s="436"/>
      <c r="K449" s="436"/>
      <c r="L449" s="436"/>
      <c r="M449" s="437"/>
      <c r="N449" s="437"/>
      <c r="O449" s="437"/>
    </row>
    <row r="450" spans="1:23" ht="15" customHeight="1" x14ac:dyDescent="0.2">
      <c r="A450" s="746" t="s">
        <v>608</v>
      </c>
      <c r="B450" s="747"/>
      <c r="C450" s="440">
        <f>[12]B!C981</f>
        <v>0</v>
      </c>
      <c r="D450" s="441">
        <f>[12]B!E981</f>
        <v>0</v>
      </c>
      <c r="E450" s="442"/>
      <c r="F450" s="436"/>
      <c r="G450" s="436"/>
      <c r="H450" s="436"/>
      <c r="I450" s="436"/>
      <c r="J450" s="436"/>
      <c r="K450" s="436"/>
      <c r="L450" s="436"/>
      <c r="M450" s="437"/>
      <c r="N450" s="437"/>
      <c r="O450" s="437"/>
    </row>
    <row r="451" spans="1:23" ht="15" customHeight="1" x14ac:dyDescent="0.2">
      <c r="A451" s="740" t="s">
        <v>609</v>
      </c>
      <c r="B451" s="741"/>
      <c r="C451" s="440">
        <f>[12]B!C2587</f>
        <v>39</v>
      </c>
      <c r="D451" s="441">
        <f>[12]B!E2587</f>
        <v>32</v>
      </c>
      <c r="E451" s="215">
        <f>[12]B!AL2587</f>
        <v>1011200</v>
      </c>
      <c r="F451" s="436"/>
      <c r="G451" s="436"/>
      <c r="H451" s="436"/>
      <c r="I451" s="436"/>
      <c r="J451" s="436"/>
      <c r="K451" s="436"/>
      <c r="L451" s="436"/>
      <c r="M451" s="437"/>
      <c r="N451" s="437"/>
      <c r="O451" s="437"/>
    </row>
    <row r="452" spans="1:23" ht="15" customHeight="1" x14ac:dyDescent="0.2">
      <c r="A452" s="740" t="s">
        <v>610</v>
      </c>
      <c r="B452" s="741"/>
      <c r="C452" s="440">
        <f>[12]B!C2596</f>
        <v>0</v>
      </c>
      <c r="D452" s="441">
        <f>[12]B!E2596</f>
        <v>0</v>
      </c>
      <c r="E452" s="443"/>
      <c r="F452" s="436"/>
      <c r="G452" s="436"/>
      <c r="H452" s="436"/>
      <c r="I452" s="436"/>
      <c r="J452" s="436"/>
      <c r="K452" s="436"/>
      <c r="L452" s="436"/>
      <c r="M452" s="437"/>
      <c r="N452" s="437"/>
      <c r="O452" s="437"/>
    </row>
    <row r="453" spans="1:23" ht="15" customHeight="1" x14ac:dyDescent="0.2">
      <c r="A453" s="740" t="s">
        <v>611</v>
      </c>
      <c r="B453" s="741"/>
      <c r="C453" s="440">
        <f>[12]B!C66</f>
        <v>398</v>
      </c>
      <c r="D453" s="441">
        <f>[12]B!E66</f>
        <v>350</v>
      </c>
      <c r="E453" s="215">
        <f>[12]B!AL66</f>
        <v>262500</v>
      </c>
      <c r="F453" s="436"/>
      <c r="G453" s="436"/>
      <c r="H453" s="436"/>
      <c r="I453" s="436"/>
      <c r="J453" s="436"/>
      <c r="K453" s="436"/>
      <c r="L453" s="436"/>
      <c r="M453" s="437"/>
      <c r="N453" s="437"/>
      <c r="O453" s="437"/>
    </row>
    <row r="454" spans="1:23" ht="15" customHeight="1" x14ac:dyDescent="0.2">
      <c r="A454" s="740" t="s">
        <v>612</v>
      </c>
      <c r="B454" s="741"/>
      <c r="C454" s="440">
        <f>[12]B!C72</f>
        <v>0</v>
      </c>
      <c r="D454" s="441">
        <f>[12]B!E72</f>
        <v>0</v>
      </c>
      <c r="E454" s="443"/>
      <c r="F454" s="436"/>
      <c r="G454" s="436"/>
      <c r="H454" s="436"/>
      <c r="I454" s="436"/>
      <c r="J454" s="436"/>
      <c r="K454" s="436"/>
      <c r="L454" s="436"/>
      <c r="M454" s="437"/>
      <c r="N454" s="437"/>
      <c r="O454" s="437"/>
    </row>
    <row r="455" spans="1:23" ht="15" customHeight="1" x14ac:dyDescent="0.2">
      <c r="A455" s="740" t="s">
        <v>613</v>
      </c>
      <c r="B455" s="741"/>
      <c r="C455" s="444">
        <f>[12]B!C67</f>
        <v>107</v>
      </c>
      <c r="D455" s="441">
        <f>[12]B!E67</f>
        <v>107</v>
      </c>
      <c r="E455" s="215">
        <f>[12]B!AL67</f>
        <v>1816860</v>
      </c>
      <c r="F455" s="436"/>
      <c r="G455" s="436"/>
      <c r="H455" s="436"/>
      <c r="I455" s="436"/>
      <c r="J455" s="436"/>
      <c r="K455" s="436"/>
      <c r="L455" s="436"/>
      <c r="M455" s="437"/>
      <c r="N455" s="437"/>
      <c r="O455" s="437"/>
    </row>
    <row r="456" spans="1:23" ht="15" customHeight="1" x14ac:dyDescent="0.2">
      <c r="A456" s="740" t="s">
        <v>614</v>
      </c>
      <c r="B456" s="741"/>
      <c r="C456" s="440">
        <f>[12]B!C68</f>
        <v>130</v>
      </c>
      <c r="D456" s="441">
        <f>[12]B!E68</f>
        <v>124</v>
      </c>
      <c r="E456" s="215">
        <f>[12]B!AL68</f>
        <v>4836000</v>
      </c>
      <c r="F456" s="436"/>
      <c r="G456" s="436"/>
      <c r="H456" s="436"/>
      <c r="I456" s="436"/>
      <c r="J456" s="436"/>
      <c r="K456" s="436"/>
      <c r="L456" s="436"/>
      <c r="M456" s="437"/>
      <c r="N456" s="437"/>
      <c r="O456" s="437"/>
    </row>
    <row r="457" spans="1:23" ht="15" customHeight="1" x14ac:dyDescent="0.2">
      <c r="A457" s="740" t="s">
        <v>615</v>
      </c>
      <c r="B457" s="741"/>
      <c r="C457" s="440">
        <f>[12]B!C70</f>
        <v>0</v>
      </c>
      <c r="D457" s="441">
        <f>[12]B!E70</f>
        <v>0</v>
      </c>
      <c r="E457" s="215">
        <f>[12]B!AL70</f>
        <v>0</v>
      </c>
      <c r="F457" s="445"/>
      <c r="G457" s="445"/>
      <c r="H457" s="445"/>
      <c r="I457" s="445"/>
      <c r="J457" s="445"/>
      <c r="K457" s="445"/>
      <c r="L457" s="445"/>
      <c r="M457" s="445"/>
      <c r="N457" s="445"/>
      <c r="O457" s="445"/>
    </row>
    <row r="458" spans="1:23" ht="15" customHeight="1" x14ac:dyDescent="0.2">
      <c r="A458" s="740" t="s">
        <v>616</v>
      </c>
      <c r="B458" s="741"/>
      <c r="C458" s="444">
        <f>[12]B!C69</f>
        <v>7758</v>
      </c>
      <c r="D458" s="441">
        <f>[12]B!E69</f>
        <v>7758</v>
      </c>
      <c r="E458" s="215">
        <f>[12]B!AL69</f>
        <v>17533080</v>
      </c>
      <c r="F458" s="446"/>
      <c r="G458" s="446"/>
      <c r="H458" s="446"/>
      <c r="I458" s="446"/>
      <c r="J458" s="446"/>
      <c r="K458" s="446"/>
      <c r="L458" s="446"/>
      <c r="M458" s="446"/>
      <c r="N458" s="446"/>
      <c r="O458" s="446"/>
    </row>
    <row r="459" spans="1:23" ht="15" customHeight="1" x14ac:dyDescent="0.2">
      <c r="A459" s="740" t="s">
        <v>617</v>
      </c>
      <c r="B459" s="741"/>
      <c r="C459" s="440">
        <f>[12]B!C2584</f>
        <v>0</v>
      </c>
      <c r="D459" s="441">
        <f>[12]B!E2584</f>
        <v>0</v>
      </c>
      <c r="E459" s="443"/>
      <c r="F459" s="446"/>
      <c r="G459" s="446"/>
      <c r="H459" s="446"/>
      <c r="I459" s="446"/>
      <c r="J459" s="446"/>
      <c r="K459" s="446"/>
      <c r="L459" s="446"/>
      <c r="M459" s="446"/>
      <c r="N459" s="446"/>
      <c r="O459" s="446"/>
    </row>
    <row r="460" spans="1:23" ht="15" customHeight="1" x14ac:dyDescent="0.15">
      <c r="A460" s="742" t="s">
        <v>618</v>
      </c>
      <c r="B460" s="743"/>
      <c r="C460" s="447">
        <f>SUM(C450:C459)</f>
        <v>8432</v>
      </c>
      <c r="D460" s="448">
        <f>SUM(D450:D459)</f>
        <v>8371</v>
      </c>
      <c r="E460" s="449">
        <f>SUM(E450:E459)</f>
        <v>25459640</v>
      </c>
      <c r="F460" s="446"/>
      <c r="G460" s="446"/>
      <c r="H460" s="446"/>
      <c r="I460" s="446"/>
      <c r="J460" s="446"/>
      <c r="K460" s="446"/>
      <c r="L460" s="446"/>
      <c r="M460" s="446"/>
      <c r="N460" s="446"/>
      <c r="O460" s="446"/>
    </row>
    <row r="461" spans="1:23" s="451" customFormat="1" ht="24.95" customHeight="1" x14ac:dyDescent="0.15">
      <c r="A461" s="434" t="s">
        <v>619</v>
      </c>
      <c r="B461" s="450"/>
      <c r="F461" s="5"/>
      <c r="N461" s="452"/>
      <c r="O461" s="452"/>
      <c r="P461" s="452"/>
      <c r="Q461" s="452"/>
      <c r="R461" s="452"/>
      <c r="S461" s="452"/>
      <c r="T461" s="453"/>
      <c r="U461" s="452"/>
      <c r="V461" s="452"/>
      <c r="W461" s="452"/>
    </row>
    <row r="462" spans="1:23" ht="24.75" customHeight="1" x14ac:dyDescent="0.15">
      <c r="A462" s="727" t="s">
        <v>620</v>
      </c>
      <c r="B462" s="728"/>
      <c r="C462" s="590" t="s">
        <v>0</v>
      </c>
      <c r="N462" s="453"/>
      <c r="O462" s="453"/>
      <c r="P462" s="453"/>
      <c r="Q462" s="453"/>
      <c r="R462" s="453"/>
      <c r="S462" s="453"/>
      <c r="T462" s="453"/>
      <c r="U462" s="453"/>
      <c r="V462" s="453"/>
      <c r="W462" s="453"/>
    </row>
    <row r="463" spans="1:23" ht="14.1" customHeight="1" x14ac:dyDescent="0.15">
      <c r="A463" s="729" t="s">
        <v>621</v>
      </c>
      <c r="B463" s="730"/>
      <c r="C463" s="454">
        <v>9855</v>
      </c>
      <c r="D463" s="344"/>
      <c r="E463" s="236"/>
      <c r="H463" s="450"/>
      <c r="I463" s="450"/>
      <c r="J463" s="450"/>
      <c r="K463" s="450"/>
      <c r="L463" s="450"/>
      <c r="M463" s="450"/>
      <c r="N463" s="455"/>
      <c r="O463" s="455"/>
      <c r="P463" s="452"/>
      <c r="Q463" s="453"/>
      <c r="R463" s="453"/>
      <c r="S463" s="453"/>
      <c r="T463" s="453"/>
      <c r="U463" s="453"/>
      <c r="V463" s="453"/>
      <c r="W463" s="453"/>
    </row>
    <row r="464" spans="1:23" ht="24.95" customHeight="1" x14ac:dyDescent="0.15">
      <c r="A464" s="456" t="s">
        <v>622</v>
      </c>
      <c r="B464" s="457"/>
      <c r="C464" s="458"/>
      <c r="D464" s="395"/>
      <c r="E464" s="395"/>
      <c r="F464" s="395"/>
      <c r="G464" s="436"/>
      <c r="H464" s="436"/>
      <c r="I464" s="436"/>
      <c r="J464" s="436"/>
      <c r="K464" s="436"/>
      <c r="L464" s="436"/>
      <c r="M464" s="436"/>
      <c r="N464" s="446"/>
      <c r="O464" s="446"/>
      <c r="P464" s="453"/>
      <c r="Q464" s="453"/>
      <c r="R464" s="453"/>
      <c r="S464" s="453"/>
      <c r="T464" s="453"/>
      <c r="U464" s="453"/>
      <c r="V464" s="453"/>
      <c r="W464" s="453"/>
    </row>
    <row r="465" spans="1:28" ht="21.75" customHeight="1" x14ac:dyDescent="0.15">
      <c r="A465" s="459"/>
      <c r="B465" s="460"/>
      <c r="C465" s="461" t="s">
        <v>0</v>
      </c>
      <c r="D465" s="395"/>
      <c r="E465" s="395"/>
      <c r="F465" s="395"/>
      <c r="G465" s="436"/>
      <c r="H465" s="436"/>
      <c r="I465" s="436"/>
      <c r="J465" s="436"/>
      <c r="K465" s="436"/>
      <c r="L465" s="436"/>
      <c r="M465" s="436"/>
      <c r="N465" s="436"/>
      <c r="O465" s="462"/>
    </row>
    <row r="466" spans="1:28" ht="15" customHeight="1" x14ac:dyDescent="0.15">
      <c r="A466" s="731" t="s">
        <v>623</v>
      </c>
      <c r="B466" s="419" t="s">
        <v>624</v>
      </c>
      <c r="C466" s="464"/>
      <c r="D466" s="465"/>
      <c r="E466" s="395"/>
      <c r="F466" s="395"/>
      <c r="G466" s="436"/>
      <c r="H466" s="436"/>
      <c r="I466" s="436"/>
      <c r="J466" s="436"/>
      <c r="K466" s="436"/>
      <c r="L466" s="436"/>
      <c r="M466" s="436"/>
      <c r="N466" s="436"/>
      <c r="O466" s="462"/>
    </row>
    <row r="467" spans="1:28" ht="15" customHeight="1" x14ac:dyDescent="0.15">
      <c r="A467" s="731"/>
      <c r="B467" s="425" t="s">
        <v>625</v>
      </c>
      <c r="C467" s="466">
        <v>3542</v>
      </c>
      <c r="D467" s="465"/>
      <c r="E467" s="395"/>
      <c r="F467" s="395"/>
      <c r="G467" s="436"/>
      <c r="H467" s="436"/>
      <c r="I467" s="436"/>
      <c r="J467" s="436"/>
      <c r="K467" s="436"/>
      <c r="L467" s="436"/>
      <c r="M467" s="436"/>
      <c r="N467" s="436"/>
      <c r="O467" s="462"/>
    </row>
    <row r="468" spans="1:28" ht="15" customHeight="1" x14ac:dyDescent="0.15">
      <c r="A468" s="732" t="s">
        <v>626</v>
      </c>
      <c r="B468" s="733"/>
      <c r="C468" s="467">
        <v>20271</v>
      </c>
      <c r="D468" s="465"/>
      <c r="E468" s="395"/>
      <c r="F468" s="395"/>
      <c r="G468" s="436"/>
      <c r="H468" s="436"/>
      <c r="I468" s="436"/>
      <c r="J468" s="436"/>
      <c r="K468" s="436"/>
      <c r="L468" s="436"/>
      <c r="M468" s="436"/>
      <c r="N468" s="436"/>
      <c r="O468" s="462"/>
    </row>
    <row r="469" spans="1:28" s="291" customFormat="1" ht="24.95" customHeight="1" x14ac:dyDescent="0.15">
      <c r="A469" s="323" t="s">
        <v>627</v>
      </c>
      <c r="B469" s="468"/>
      <c r="C469" s="469"/>
      <c r="D469" s="469"/>
    </row>
    <row r="470" spans="1:28" ht="12.75" customHeight="1" x14ac:dyDescent="0.15">
      <c r="A470" s="734" t="s">
        <v>628</v>
      </c>
      <c r="B470" s="735"/>
      <c r="C470" s="738" t="s">
        <v>104</v>
      </c>
      <c r="D470" s="714" t="s">
        <v>629</v>
      </c>
      <c r="E470" s="715"/>
      <c r="F470" s="715"/>
      <c r="G470" s="715"/>
      <c r="H470" s="715"/>
      <c r="I470" s="716"/>
      <c r="J470" s="717" t="s">
        <v>504</v>
      </c>
    </row>
    <row r="471" spans="1:28" ht="22.5" customHeight="1" x14ac:dyDescent="0.15">
      <c r="A471" s="736"/>
      <c r="B471" s="737"/>
      <c r="C471" s="739"/>
      <c r="D471" s="470" t="s">
        <v>630</v>
      </c>
      <c r="E471" s="471" t="s">
        <v>631</v>
      </c>
      <c r="F471" s="472" t="s">
        <v>632</v>
      </c>
      <c r="G471" s="472" t="s">
        <v>633</v>
      </c>
      <c r="H471" s="472" t="s">
        <v>634</v>
      </c>
      <c r="I471" s="473" t="s">
        <v>635</v>
      </c>
      <c r="J471" s="718"/>
    </row>
    <row r="472" spans="1:28" ht="15" customHeight="1" x14ac:dyDescent="0.15">
      <c r="A472" s="719" t="s">
        <v>636</v>
      </c>
      <c r="B472" s="720"/>
      <c r="C472" s="474">
        <f>SUM(D472:I472)</f>
        <v>0</v>
      </c>
      <c r="D472" s="475"/>
      <c r="E472" s="476"/>
      <c r="F472" s="476"/>
      <c r="G472" s="476"/>
      <c r="H472" s="476"/>
      <c r="I472" s="477"/>
      <c r="J472" s="478"/>
      <c r="K472" s="308" t="str">
        <f>AA472</f>
        <v/>
      </c>
      <c r="L472" s="436"/>
      <c r="M472" s="436"/>
      <c r="N472" s="436"/>
      <c r="O472" s="436"/>
      <c r="P472" s="437"/>
      <c r="Q472" s="437"/>
      <c r="R472" s="437"/>
      <c r="AA472" s="377" t="str">
        <f>IF(J472&gt;C472,"Error: Las actividades totales son menores que las realizadas en beneficiarios","")</f>
        <v/>
      </c>
      <c r="AB472" s="377">
        <f>IF(J472&gt;C472,1,0)</f>
        <v>0</v>
      </c>
    </row>
    <row r="473" spans="1:28" ht="15" customHeight="1" x14ac:dyDescent="0.15">
      <c r="A473" s="721" t="s">
        <v>637</v>
      </c>
      <c r="B473" s="722"/>
      <c r="C473" s="441">
        <f>SUM(D473:I473)</f>
        <v>0</v>
      </c>
      <c r="D473" s="479"/>
      <c r="E473" s="480"/>
      <c r="F473" s="480"/>
      <c r="G473" s="480"/>
      <c r="H473" s="480"/>
      <c r="I473" s="481"/>
      <c r="J473" s="482"/>
      <c r="K473" s="308" t="str">
        <f>AA473</f>
        <v/>
      </c>
      <c r="AA473" s="377" t="str">
        <f>IF(J473&gt;C473,"Error: Las actividades totales son menores que las realizadas en beneficiarios","")</f>
        <v/>
      </c>
      <c r="AB473" s="377">
        <f>IF(J473&gt;C473,1,0)</f>
        <v>0</v>
      </c>
    </row>
    <row r="474" spans="1:28" ht="15" customHeight="1" x14ac:dyDescent="0.15">
      <c r="A474" s="723" t="s">
        <v>638</v>
      </c>
      <c r="B474" s="724"/>
      <c r="C474" s="483">
        <f>SUM(D474:E474)</f>
        <v>0</v>
      </c>
      <c r="D474" s="484"/>
      <c r="E474" s="485"/>
      <c r="F474" s="486"/>
      <c r="G474" s="486"/>
      <c r="H474" s="486"/>
      <c r="I474" s="487"/>
      <c r="J474" s="488"/>
      <c r="K474" s="308" t="str">
        <f>AA474</f>
        <v/>
      </c>
      <c r="AA474" s="377" t="str">
        <f>IF(J474&gt;C474,"Error: Las actividades totales son menores que las realizadas en beneficiarios","")</f>
        <v/>
      </c>
      <c r="AB474" s="377">
        <f>IF(J474&gt;C474,1,0)</f>
        <v>0</v>
      </c>
    </row>
    <row r="475" spans="1:28" ht="24.95" customHeight="1" x14ac:dyDescent="0.15">
      <c r="A475" s="323" t="s">
        <v>639</v>
      </c>
      <c r="B475" s="489"/>
      <c r="C475" s="490"/>
      <c r="D475" s="490"/>
      <c r="E475" s="490"/>
      <c r="F475" s="490"/>
      <c r="G475" s="490"/>
      <c r="H475" s="490"/>
      <c r="I475" s="490"/>
      <c r="J475" s="490"/>
      <c r="K475" s="490"/>
    </row>
    <row r="476" spans="1:28" ht="39.950000000000003" customHeight="1" x14ac:dyDescent="0.15">
      <c r="A476" s="725" t="s">
        <v>640</v>
      </c>
      <c r="B476" s="726"/>
      <c r="C476" s="491" t="s">
        <v>0</v>
      </c>
      <c r="D476" s="594" t="s">
        <v>641</v>
      </c>
      <c r="E476" s="492" t="s">
        <v>642</v>
      </c>
      <c r="F476" s="368"/>
      <c r="G476" s="368"/>
      <c r="H476" s="368"/>
      <c r="L476" s="5" t="s">
        <v>643</v>
      </c>
    </row>
    <row r="477" spans="1:28" ht="15" customHeight="1" x14ac:dyDescent="0.15">
      <c r="A477" s="701" t="s">
        <v>644</v>
      </c>
      <c r="B477" s="493" t="s">
        <v>645</v>
      </c>
      <c r="C477" s="494">
        <v>248</v>
      </c>
      <c r="D477" s="495">
        <v>247</v>
      </c>
      <c r="E477" s="495"/>
      <c r="F477" s="236" t="str">
        <f>AA477</f>
        <v/>
      </c>
      <c r="G477" s="368"/>
      <c r="H477" s="368"/>
      <c r="AA477" s="377" t="str">
        <f>IF(D477&gt;C477,"Error: Las actividades totales son menores que las realizadas en beneficiarios","")</f>
        <v/>
      </c>
      <c r="AB477" s="377">
        <f>IF(D477&gt;C477,1,0)</f>
        <v>0</v>
      </c>
    </row>
    <row r="478" spans="1:28" ht="15" customHeight="1" x14ac:dyDescent="0.15">
      <c r="A478" s="702"/>
      <c r="B478" s="496" t="s">
        <v>646</v>
      </c>
      <c r="C478" s="497"/>
      <c r="D478" s="498"/>
      <c r="E478" s="498"/>
      <c r="F478" s="236" t="str">
        <f>AA478</f>
        <v/>
      </c>
      <c r="G478" s="368"/>
      <c r="H478" s="368"/>
      <c r="AA478" s="377" t="str">
        <f>IF(D478&gt;C478,"Error: Las actividades totales son menores que las realizadas en beneficiarios","")</f>
        <v/>
      </c>
      <c r="AB478" s="377">
        <f>IF(D478&gt;C478,1,0)</f>
        <v>0</v>
      </c>
    </row>
    <row r="479" spans="1:28" ht="15" customHeight="1" x14ac:dyDescent="0.15">
      <c r="A479" s="703"/>
      <c r="B479" s="499" t="s">
        <v>647</v>
      </c>
      <c r="C479" s="500"/>
      <c r="D479" s="501"/>
      <c r="E479" s="501"/>
      <c r="F479" s="236" t="str">
        <f>AA479</f>
        <v/>
      </c>
      <c r="G479" s="368"/>
      <c r="H479" s="368"/>
      <c r="AA479" s="377" t="str">
        <f>IF(D479&gt;C479,"Error: Las actividades totales son menores que las realizadas en beneficiarios","")</f>
        <v/>
      </c>
      <c r="AB479" s="377">
        <f>IF(D479&gt;C479,1,0)</f>
        <v>0</v>
      </c>
    </row>
    <row r="480" spans="1:28" ht="24.95" customHeight="1" x14ac:dyDescent="0.15">
      <c r="A480" s="502" t="s">
        <v>648</v>
      </c>
      <c r="B480" s="503"/>
      <c r="C480" s="504"/>
      <c r="D480" s="505"/>
      <c r="E480" s="505"/>
    </row>
    <row r="481" spans="1:13" ht="18.75" customHeight="1" x14ac:dyDescent="0.15">
      <c r="A481" s="704" t="s">
        <v>649</v>
      </c>
      <c r="B481" s="705"/>
      <c r="C481" s="506" t="s">
        <v>104</v>
      </c>
    </row>
    <row r="482" spans="1:13" ht="15" customHeight="1" x14ac:dyDescent="0.15">
      <c r="A482" s="706" t="s">
        <v>650</v>
      </c>
      <c r="B482" s="707"/>
      <c r="C482" s="507">
        <f>[12]B!C2937</f>
        <v>0</v>
      </c>
    </row>
    <row r="483" spans="1:13" ht="15" customHeight="1" x14ac:dyDescent="0.15">
      <c r="A483" s="708" t="s">
        <v>651</v>
      </c>
      <c r="B483" s="709"/>
      <c r="C483" s="508">
        <f>[12]B!C2938</f>
        <v>0</v>
      </c>
    </row>
    <row r="485" spans="1:13" ht="23.25" customHeight="1" x14ac:dyDescent="0.2">
      <c r="A485" s="509" t="s">
        <v>652</v>
      </c>
      <c r="B485" s="510"/>
      <c r="C485" s="511"/>
      <c r="D485" s="511"/>
    </row>
    <row r="486" spans="1:13" ht="23.25" customHeight="1" x14ac:dyDescent="0.15">
      <c r="A486" s="710" t="s">
        <v>653</v>
      </c>
      <c r="B486" s="711"/>
      <c r="C486" s="512" t="s">
        <v>654</v>
      </c>
      <c r="D486" s="512" t="s">
        <v>655</v>
      </c>
    </row>
    <row r="487" spans="1:13" ht="12.75" customHeight="1" x14ac:dyDescent="0.15">
      <c r="A487" s="712" t="s">
        <v>656</v>
      </c>
      <c r="B487" s="713"/>
      <c r="C487" s="464"/>
      <c r="D487" s="464">
        <v>6</v>
      </c>
    </row>
    <row r="488" spans="1:13" ht="12.75" customHeight="1" x14ac:dyDescent="0.15">
      <c r="A488" s="697" t="s">
        <v>657</v>
      </c>
      <c r="B488" s="698"/>
      <c r="C488" s="513"/>
      <c r="D488" s="513">
        <v>5</v>
      </c>
    </row>
    <row r="489" spans="1:13" ht="12.75" customHeight="1" x14ac:dyDescent="0.15">
      <c r="A489" s="697" t="s">
        <v>658</v>
      </c>
      <c r="B489" s="698"/>
      <c r="C489" s="513"/>
      <c r="D489" s="513">
        <v>1</v>
      </c>
    </row>
    <row r="490" spans="1:13" ht="12.75" customHeight="1" x14ac:dyDescent="0.15">
      <c r="A490" s="697" t="s">
        <v>659</v>
      </c>
      <c r="B490" s="698"/>
      <c r="C490" s="513"/>
      <c r="D490" s="513">
        <v>1</v>
      </c>
    </row>
    <row r="491" spans="1:13" ht="12.75" customHeight="1" x14ac:dyDescent="0.15">
      <c r="A491" s="697" t="s">
        <v>660</v>
      </c>
      <c r="B491" s="698"/>
      <c r="C491" s="513"/>
      <c r="D491" s="513">
        <v>10</v>
      </c>
    </row>
    <row r="492" spans="1:13" ht="12.75" customHeight="1" x14ac:dyDescent="0.15">
      <c r="A492" s="697" t="s">
        <v>661</v>
      </c>
      <c r="B492" s="698"/>
      <c r="C492" s="514"/>
      <c r="D492" s="513">
        <v>7</v>
      </c>
    </row>
    <row r="493" spans="1:13" ht="12.75" customHeight="1" x14ac:dyDescent="0.15">
      <c r="A493" s="699" t="s">
        <v>662</v>
      </c>
      <c r="B493" s="700"/>
      <c r="C493" s="466">
        <v>16</v>
      </c>
      <c r="D493" s="466">
        <v>172</v>
      </c>
    </row>
    <row r="495" spans="1:13" ht="12.75" x14ac:dyDescent="0.2">
      <c r="A495" s="509" t="s">
        <v>663</v>
      </c>
      <c r="B495" s="515"/>
    </row>
    <row r="496" spans="1:13" ht="50.25" customHeight="1" x14ac:dyDescent="0.15">
      <c r="A496" s="688" t="s">
        <v>572</v>
      </c>
      <c r="B496" s="689"/>
      <c r="C496" s="692" t="s">
        <v>0</v>
      </c>
      <c r="D496" s="692" t="s">
        <v>573</v>
      </c>
      <c r="E496" s="694" t="s">
        <v>664</v>
      </c>
      <c r="F496" s="695"/>
      <c r="G496" s="694" t="s">
        <v>665</v>
      </c>
      <c r="H496" s="696"/>
      <c r="I496" s="695"/>
      <c r="J496" s="352" t="s">
        <v>576</v>
      </c>
      <c r="K496" s="352" t="s">
        <v>577</v>
      </c>
      <c r="L496" s="352" t="s">
        <v>578</v>
      </c>
      <c r="M496" s="369" t="s">
        <v>578</v>
      </c>
    </row>
    <row r="497" spans="1:13" ht="54.75" customHeight="1" x14ac:dyDescent="0.15">
      <c r="A497" s="690"/>
      <c r="B497" s="691"/>
      <c r="C497" s="693"/>
      <c r="D497" s="693"/>
      <c r="E497" s="516" t="s">
        <v>666</v>
      </c>
      <c r="F497" s="516" t="s">
        <v>667</v>
      </c>
      <c r="G497" s="517" t="s">
        <v>668</v>
      </c>
      <c r="H497" s="517" t="s">
        <v>669</v>
      </c>
      <c r="I497" s="518" t="s">
        <v>670</v>
      </c>
      <c r="J497" s="516" t="s">
        <v>666</v>
      </c>
      <c r="K497" s="516" t="s">
        <v>667</v>
      </c>
      <c r="L497" s="516" t="s">
        <v>666</v>
      </c>
      <c r="M497" s="516" t="s">
        <v>667</v>
      </c>
    </row>
    <row r="498" spans="1:13" ht="15" customHeight="1" x14ac:dyDescent="0.15">
      <c r="A498" s="686" t="s">
        <v>195</v>
      </c>
      <c r="B498" s="687" t="s">
        <v>195</v>
      </c>
      <c r="C498" s="519">
        <f>SUM(E498:F498)</f>
        <v>0</v>
      </c>
      <c r="D498" s="520"/>
      <c r="E498" s="520"/>
      <c r="F498" s="520"/>
      <c r="G498" s="520"/>
      <c r="H498" s="520"/>
      <c r="I498" s="520"/>
      <c r="J498" s="520"/>
      <c r="K498" s="520"/>
      <c r="L498" s="520"/>
      <c r="M498" s="520"/>
    </row>
    <row r="499" spans="1:13" ht="15" customHeight="1" x14ac:dyDescent="0.15">
      <c r="A499" s="686" t="s">
        <v>197</v>
      </c>
      <c r="B499" s="687" t="s">
        <v>197</v>
      </c>
      <c r="C499" s="519">
        <f>SUM(E499:F499)</f>
        <v>0</v>
      </c>
      <c r="D499" s="520"/>
      <c r="E499" s="520"/>
      <c r="F499" s="520"/>
      <c r="G499" s="520"/>
      <c r="H499" s="520"/>
      <c r="I499" s="520"/>
      <c r="J499" s="520"/>
      <c r="K499" s="520"/>
      <c r="L499" s="520"/>
      <c r="M499" s="520"/>
    </row>
    <row r="500" spans="1:13" ht="15" customHeight="1" x14ac:dyDescent="0.15">
      <c r="A500" s="686" t="s">
        <v>201</v>
      </c>
      <c r="B500" s="687"/>
      <c r="C500" s="519">
        <f>SUM(E500:F500)</f>
        <v>0</v>
      </c>
      <c r="D500" s="520"/>
      <c r="E500" s="520"/>
      <c r="F500" s="520"/>
      <c r="G500" s="520"/>
      <c r="H500" s="520"/>
      <c r="I500" s="520"/>
      <c r="J500" s="520"/>
      <c r="K500" s="520"/>
      <c r="L500" s="520"/>
      <c r="M500" s="520"/>
    </row>
    <row r="501" spans="1:13" ht="15" customHeight="1" x14ac:dyDescent="0.15">
      <c r="A501" s="686" t="s">
        <v>207</v>
      </c>
      <c r="B501" s="687"/>
      <c r="C501" s="519">
        <f>SUM(E501:F501)</f>
        <v>0</v>
      </c>
      <c r="D501" s="520"/>
      <c r="E501" s="520"/>
      <c r="F501" s="520"/>
      <c r="G501" s="520"/>
      <c r="H501" s="520"/>
      <c r="I501" s="520"/>
      <c r="J501" s="520"/>
      <c r="K501" s="520"/>
      <c r="L501" s="520"/>
      <c r="M501" s="520"/>
    </row>
    <row r="502" spans="1:13" ht="15" customHeight="1" x14ac:dyDescent="0.15">
      <c r="A502" s="686" t="s">
        <v>227</v>
      </c>
      <c r="B502" s="687"/>
      <c r="C502" s="519">
        <f>SUM(E502:F502)</f>
        <v>0</v>
      </c>
      <c r="D502" s="520"/>
      <c r="E502" s="520"/>
      <c r="F502" s="520"/>
      <c r="G502" s="520"/>
      <c r="H502" s="520"/>
      <c r="I502" s="520"/>
      <c r="J502" s="520"/>
      <c r="K502" s="520"/>
      <c r="L502" s="520"/>
      <c r="M502" s="520"/>
    </row>
    <row r="503" spans="1:13" ht="15" customHeight="1" x14ac:dyDescent="0.15">
      <c r="A503" s="595"/>
      <c r="B503" s="596" t="s">
        <v>671</v>
      </c>
      <c r="C503" s="519">
        <f t="shared" ref="C503:I503" si="19">SUM(C498:C502)</f>
        <v>0</v>
      </c>
      <c r="D503" s="519">
        <f t="shared" si="19"/>
        <v>0</v>
      </c>
      <c r="E503" s="519">
        <f t="shared" si="19"/>
        <v>0</v>
      </c>
      <c r="F503" s="519">
        <f t="shared" si="19"/>
        <v>0</v>
      </c>
      <c r="G503" s="519">
        <f t="shared" si="19"/>
        <v>0</v>
      </c>
      <c r="H503" s="519">
        <f t="shared" si="19"/>
        <v>0</v>
      </c>
      <c r="I503" s="519">
        <f t="shared" si="19"/>
        <v>0</v>
      </c>
      <c r="J503" s="519">
        <f>SUM(J498:J502)</f>
        <v>0</v>
      </c>
      <c r="K503" s="519">
        <f t="shared" ref="K503" si="20">SUM(K498:K502)</f>
        <v>0</v>
      </c>
      <c r="L503" s="519">
        <f>SUM(L498:L502)</f>
        <v>0</v>
      </c>
      <c r="M503" s="519">
        <f t="shared" ref="M503" si="21">SUM(M498:M502)</f>
        <v>0</v>
      </c>
    </row>
    <row r="504" spans="1:13" ht="24" customHeight="1" x14ac:dyDescent="0.15">
      <c r="A504" s="676" t="s">
        <v>672</v>
      </c>
      <c r="B504" s="677"/>
      <c r="C504" s="519">
        <f>SUM(E504:F504)</f>
        <v>0</v>
      </c>
      <c r="D504" s="520"/>
      <c r="E504" s="520"/>
      <c r="F504" s="520"/>
      <c r="G504" s="520"/>
      <c r="H504" s="520"/>
      <c r="I504" s="520"/>
      <c r="J504" s="520"/>
      <c r="K504" s="520"/>
      <c r="L504" s="520"/>
      <c r="M504" s="520"/>
    </row>
    <row r="505" spans="1:13" ht="15" customHeight="1" x14ac:dyDescent="0.15">
      <c r="A505" s="676" t="s">
        <v>673</v>
      </c>
      <c r="B505" s="677"/>
      <c r="C505" s="519">
        <f>SUM(E505:F505)</f>
        <v>0</v>
      </c>
      <c r="D505" s="520"/>
      <c r="E505" s="520"/>
      <c r="F505" s="520"/>
      <c r="G505" s="520"/>
      <c r="H505" s="520"/>
      <c r="I505" s="520"/>
      <c r="J505" s="520"/>
      <c r="K505" s="520"/>
      <c r="L505" s="520"/>
      <c r="M505" s="520"/>
    </row>
    <row r="506" spans="1:13" ht="15" customHeight="1" x14ac:dyDescent="0.15">
      <c r="A506" s="676" t="s">
        <v>674</v>
      </c>
      <c r="B506" s="677"/>
      <c r="C506" s="519">
        <f>SUM(E506:F506)</f>
        <v>0</v>
      </c>
      <c r="D506" s="520"/>
      <c r="E506" s="520"/>
      <c r="F506" s="520"/>
      <c r="G506" s="520"/>
      <c r="H506" s="520"/>
      <c r="I506" s="520"/>
      <c r="J506" s="520"/>
      <c r="K506" s="520"/>
      <c r="L506" s="520"/>
      <c r="M506" s="520"/>
    </row>
    <row r="507" spans="1:13" ht="15" customHeight="1" x14ac:dyDescent="0.15">
      <c r="A507" s="676" t="s">
        <v>675</v>
      </c>
      <c r="B507" s="677"/>
      <c r="C507" s="519">
        <f>SUM(E507:F507)</f>
        <v>0</v>
      </c>
      <c r="D507" s="520"/>
      <c r="E507" s="520"/>
      <c r="F507" s="520"/>
      <c r="G507" s="520"/>
      <c r="H507" s="520"/>
      <c r="I507" s="520"/>
      <c r="J507" s="520"/>
      <c r="K507" s="520"/>
      <c r="L507" s="520"/>
      <c r="M507" s="520"/>
    </row>
    <row r="508" spans="1:13" ht="15" customHeight="1" x14ac:dyDescent="0.15">
      <c r="A508" s="684" t="s">
        <v>676</v>
      </c>
      <c r="B508" s="685"/>
      <c r="C508" s="519">
        <f t="shared" ref="C508:M508" si="22">SUM(C504:C507)</f>
        <v>0</v>
      </c>
      <c r="D508" s="519">
        <f t="shared" si="22"/>
        <v>0</v>
      </c>
      <c r="E508" s="519">
        <f t="shared" si="22"/>
        <v>0</v>
      </c>
      <c r="F508" s="519">
        <f t="shared" si="22"/>
        <v>0</v>
      </c>
      <c r="G508" s="519">
        <f t="shared" si="22"/>
        <v>0</v>
      </c>
      <c r="H508" s="519">
        <f t="shared" si="22"/>
        <v>0</v>
      </c>
      <c r="I508" s="519">
        <f t="shared" si="22"/>
        <v>0</v>
      </c>
      <c r="J508" s="519">
        <f t="shared" si="22"/>
        <v>0</v>
      </c>
      <c r="K508" s="519">
        <f t="shared" si="22"/>
        <v>0</v>
      </c>
      <c r="L508" s="519">
        <f t="shared" si="22"/>
        <v>0</v>
      </c>
      <c r="M508" s="519">
        <f t="shared" si="22"/>
        <v>0</v>
      </c>
    </row>
    <row r="509" spans="1:13" ht="15" customHeight="1" x14ac:dyDescent="0.15">
      <c r="A509" s="676" t="s">
        <v>677</v>
      </c>
      <c r="B509" s="677"/>
      <c r="C509" s="519">
        <f t="shared" ref="C509" si="23">SUM(E509:F509)</f>
        <v>0</v>
      </c>
      <c r="D509" s="520"/>
      <c r="E509" s="520"/>
      <c r="F509" s="520"/>
      <c r="G509" s="520"/>
      <c r="H509" s="520"/>
      <c r="I509" s="520"/>
      <c r="J509" s="520"/>
      <c r="K509" s="520"/>
      <c r="L509" s="520"/>
      <c r="M509" s="520"/>
    </row>
    <row r="510" spans="1:13" ht="15" customHeight="1" x14ac:dyDescent="0.15">
      <c r="A510" s="676" t="s">
        <v>678</v>
      </c>
      <c r="B510" s="677"/>
      <c r="C510" s="519">
        <f>SUM(E510:F510)</f>
        <v>0</v>
      </c>
      <c r="D510" s="520"/>
      <c r="E510" s="520"/>
      <c r="F510" s="520"/>
      <c r="G510" s="520"/>
      <c r="H510" s="520"/>
      <c r="I510" s="520"/>
      <c r="J510" s="520"/>
      <c r="K510" s="520"/>
      <c r="L510" s="520"/>
      <c r="M510" s="520"/>
    </row>
    <row r="511" spans="1:13" ht="15" customHeight="1" x14ac:dyDescent="0.15">
      <c r="A511" s="676" t="s">
        <v>679</v>
      </c>
      <c r="B511" s="677"/>
      <c r="C511" s="519">
        <f>SUM(E511:F511)</f>
        <v>0</v>
      </c>
      <c r="D511" s="520"/>
      <c r="E511" s="520"/>
      <c r="F511" s="520"/>
      <c r="G511" s="520"/>
      <c r="H511" s="520"/>
      <c r="I511" s="520"/>
      <c r="J511" s="520"/>
      <c r="K511" s="520"/>
      <c r="L511" s="520"/>
      <c r="M511" s="520"/>
    </row>
    <row r="512" spans="1:13" ht="15" customHeight="1" x14ac:dyDescent="0.15">
      <c r="A512" s="595"/>
      <c r="B512" s="524" t="s">
        <v>680</v>
      </c>
      <c r="C512" s="519">
        <f t="shared" ref="C512:M512" si="24">SUM(C509:C511)</f>
        <v>0</v>
      </c>
      <c r="D512" s="519">
        <f t="shared" si="24"/>
        <v>0</v>
      </c>
      <c r="E512" s="519">
        <f t="shared" si="24"/>
        <v>0</v>
      </c>
      <c r="F512" s="519">
        <f t="shared" si="24"/>
        <v>0</v>
      </c>
      <c r="G512" s="519">
        <f t="shared" si="24"/>
        <v>0</v>
      </c>
      <c r="H512" s="519">
        <f t="shared" si="24"/>
        <v>0</v>
      </c>
      <c r="I512" s="519">
        <f t="shared" si="24"/>
        <v>0</v>
      </c>
      <c r="J512" s="519">
        <f t="shared" si="24"/>
        <v>0</v>
      </c>
      <c r="K512" s="519">
        <f t="shared" si="24"/>
        <v>0</v>
      </c>
      <c r="L512" s="519">
        <f t="shared" si="24"/>
        <v>0</v>
      </c>
      <c r="M512" s="519">
        <f t="shared" si="24"/>
        <v>0</v>
      </c>
    </row>
    <row r="513" spans="1:13" ht="15" customHeight="1" x14ac:dyDescent="0.15">
      <c r="A513" s="676" t="s">
        <v>681</v>
      </c>
      <c r="B513" s="677"/>
      <c r="C513" s="519">
        <f>SUM(E513:F513)</f>
        <v>0</v>
      </c>
      <c r="D513" s="520"/>
      <c r="E513" s="520"/>
      <c r="F513" s="520"/>
      <c r="G513" s="520"/>
      <c r="H513" s="520"/>
      <c r="I513" s="520"/>
      <c r="J513" s="520"/>
      <c r="K513" s="520"/>
      <c r="L513" s="520"/>
      <c r="M513" s="520"/>
    </row>
    <row r="514" spans="1:13" ht="15" customHeight="1" x14ac:dyDescent="0.15">
      <c r="A514" s="678" t="s">
        <v>682</v>
      </c>
      <c r="B514" s="679"/>
      <c r="C514" s="519">
        <f>SUM(E514:F514)</f>
        <v>0</v>
      </c>
      <c r="D514" s="520"/>
      <c r="E514" s="520"/>
      <c r="F514" s="520"/>
      <c r="G514" s="520"/>
      <c r="H514" s="520"/>
      <c r="I514" s="520"/>
      <c r="J514" s="520"/>
      <c r="K514" s="520"/>
      <c r="L514" s="520"/>
      <c r="M514" s="520"/>
    </row>
    <row r="515" spans="1:13" ht="15" customHeight="1" x14ac:dyDescent="0.15">
      <c r="A515" s="676" t="s">
        <v>683</v>
      </c>
      <c r="B515" s="677"/>
      <c r="C515" s="519">
        <f>SUM(E515:F515)</f>
        <v>0</v>
      </c>
      <c r="D515" s="520"/>
      <c r="E515" s="520"/>
      <c r="F515" s="520"/>
      <c r="G515" s="520"/>
      <c r="H515" s="520"/>
      <c r="I515" s="520"/>
      <c r="J515" s="520"/>
      <c r="K515" s="520"/>
      <c r="L515" s="520"/>
      <c r="M515" s="520"/>
    </row>
    <row r="516" spans="1:13" ht="15" customHeight="1" x14ac:dyDescent="0.15">
      <c r="A516" s="595"/>
      <c r="B516" s="524" t="s">
        <v>684</v>
      </c>
      <c r="C516" s="519">
        <f>SUM(C513:C515)</f>
        <v>0</v>
      </c>
      <c r="D516" s="519">
        <f t="shared" ref="D516:F516" si="25">SUM(D513:D515)</f>
        <v>0</v>
      </c>
      <c r="E516" s="519">
        <f t="shared" si="25"/>
        <v>0</v>
      </c>
      <c r="F516" s="519">
        <f t="shared" si="25"/>
        <v>0</v>
      </c>
      <c r="G516" s="519">
        <f>SUM(G513:G515)</f>
        <v>0</v>
      </c>
      <c r="H516" s="519">
        <f>SUM(H513:H515)</f>
        <v>0</v>
      </c>
      <c r="I516" s="519">
        <f>SUM(I513:I515)</f>
        <v>0</v>
      </c>
      <c r="J516" s="519">
        <f t="shared" ref="J516:M516" si="26">SUM(J513:J515)</f>
        <v>0</v>
      </c>
      <c r="K516" s="519">
        <f t="shared" si="26"/>
        <v>0</v>
      </c>
      <c r="L516" s="519">
        <f t="shared" si="26"/>
        <v>0</v>
      </c>
      <c r="M516" s="519">
        <f t="shared" si="26"/>
        <v>0</v>
      </c>
    </row>
    <row r="517" spans="1:13" ht="15" customHeight="1" x14ac:dyDescent="0.15">
      <c r="A517" s="682" t="s">
        <v>685</v>
      </c>
      <c r="B517" s="683" t="s">
        <v>46</v>
      </c>
      <c r="C517" s="519">
        <f t="shared" ref="C517:C524" si="27">SUM(E517:F517)</f>
        <v>0</v>
      </c>
      <c r="D517" s="520"/>
      <c r="E517" s="520"/>
      <c r="F517" s="520"/>
      <c r="G517" s="520"/>
      <c r="H517" s="520"/>
      <c r="I517" s="520"/>
      <c r="J517" s="520"/>
      <c r="K517" s="520"/>
      <c r="L517" s="520"/>
      <c r="M517" s="520"/>
    </row>
    <row r="518" spans="1:13" ht="15" customHeight="1" x14ac:dyDescent="0.15">
      <c r="A518" s="682" t="s">
        <v>686</v>
      </c>
      <c r="B518" s="683" t="s">
        <v>686</v>
      </c>
      <c r="C518" s="519">
        <f t="shared" si="27"/>
        <v>0</v>
      </c>
      <c r="D518" s="520"/>
      <c r="E518" s="520"/>
      <c r="F518" s="520"/>
      <c r="G518" s="520"/>
      <c r="H518" s="520"/>
      <c r="I518" s="520"/>
      <c r="J518" s="520"/>
      <c r="K518" s="520"/>
      <c r="L518" s="520"/>
      <c r="M518" s="520"/>
    </row>
    <row r="519" spans="1:13" ht="15" customHeight="1" x14ac:dyDescent="0.15">
      <c r="A519" s="682" t="s">
        <v>687</v>
      </c>
      <c r="B519" s="683" t="s">
        <v>687</v>
      </c>
      <c r="C519" s="519">
        <f t="shared" si="27"/>
        <v>0</v>
      </c>
      <c r="D519" s="520"/>
      <c r="E519" s="520"/>
      <c r="F519" s="520"/>
      <c r="G519" s="520"/>
      <c r="H519" s="520"/>
      <c r="I519" s="520"/>
      <c r="J519" s="520"/>
      <c r="K519" s="520"/>
      <c r="L519" s="520"/>
      <c r="M519" s="520"/>
    </row>
    <row r="520" spans="1:13" ht="15" customHeight="1" x14ac:dyDescent="0.15">
      <c r="A520" s="680" t="s">
        <v>49</v>
      </c>
      <c r="B520" s="681"/>
      <c r="C520" s="519">
        <f t="shared" si="27"/>
        <v>0</v>
      </c>
      <c r="D520" s="520"/>
      <c r="E520" s="520"/>
      <c r="F520" s="520"/>
      <c r="G520" s="520"/>
      <c r="H520" s="520"/>
      <c r="I520" s="520"/>
      <c r="J520" s="520"/>
      <c r="K520" s="520"/>
      <c r="L520" s="520"/>
      <c r="M520" s="520"/>
    </row>
    <row r="521" spans="1:13" ht="15" customHeight="1" x14ac:dyDescent="0.15">
      <c r="A521" s="680" t="s">
        <v>89</v>
      </c>
      <c r="B521" s="681" t="s">
        <v>89</v>
      </c>
      <c r="C521" s="519">
        <f t="shared" si="27"/>
        <v>0</v>
      </c>
      <c r="D521" s="520"/>
      <c r="E521" s="520"/>
      <c r="F521" s="520"/>
      <c r="G521" s="520"/>
      <c r="H521" s="520"/>
      <c r="I521" s="520"/>
      <c r="J521" s="520"/>
      <c r="K521" s="520"/>
      <c r="L521" s="520"/>
      <c r="M521" s="520"/>
    </row>
    <row r="522" spans="1:13" ht="15" customHeight="1" x14ac:dyDescent="0.15">
      <c r="A522" s="676" t="s">
        <v>71</v>
      </c>
      <c r="B522" s="677"/>
      <c r="C522" s="519">
        <f t="shared" si="27"/>
        <v>0</v>
      </c>
      <c r="D522" s="520"/>
      <c r="E522" s="520"/>
      <c r="F522" s="520"/>
      <c r="G522" s="520"/>
      <c r="H522" s="520"/>
      <c r="I522" s="520"/>
      <c r="J522" s="520"/>
      <c r="K522" s="520"/>
      <c r="L522" s="520"/>
      <c r="M522" s="520"/>
    </row>
    <row r="523" spans="1:13" ht="24" customHeight="1" x14ac:dyDescent="0.15">
      <c r="A523" s="680" t="s">
        <v>688</v>
      </c>
      <c r="B523" s="681" t="s">
        <v>688</v>
      </c>
      <c r="C523" s="519">
        <f t="shared" si="27"/>
        <v>0</v>
      </c>
      <c r="D523" s="520"/>
      <c r="E523" s="520"/>
      <c r="F523" s="520"/>
      <c r="G523" s="520"/>
      <c r="H523" s="520"/>
      <c r="I523" s="520"/>
      <c r="J523" s="520"/>
      <c r="K523" s="520"/>
      <c r="L523" s="520"/>
      <c r="M523" s="520"/>
    </row>
    <row r="524" spans="1:13" ht="15" customHeight="1" x14ac:dyDescent="0.15">
      <c r="A524" s="680" t="s">
        <v>67</v>
      </c>
      <c r="B524" s="681" t="s">
        <v>67</v>
      </c>
      <c r="C524" s="519">
        <f t="shared" si="27"/>
        <v>0</v>
      </c>
      <c r="D524" s="520"/>
      <c r="E524" s="520"/>
      <c r="F524" s="520"/>
      <c r="G524" s="520"/>
      <c r="H524" s="520"/>
      <c r="I524" s="520"/>
      <c r="J524" s="520"/>
      <c r="K524" s="520"/>
      <c r="L524" s="520"/>
      <c r="M524" s="520"/>
    </row>
    <row r="525" spans="1:13" ht="15" customHeight="1" x14ac:dyDescent="0.15">
      <c r="A525" s="597"/>
      <c r="B525" s="524" t="s">
        <v>689</v>
      </c>
      <c r="C525" s="519">
        <f>SUM(C517:C524)</f>
        <v>0</v>
      </c>
      <c r="D525" s="519">
        <f>SUM(D517:D524)</f>
        <v>0</v>
      </c>
      <c r="E525" s="519">
        <f t="shared" ref="E525:M525" si="28">SUM(E517:E524)</f>
        <v>0</v>
      </c>
      <c r="F525" s="519">
        <f t="shared" si="28"/>
        <v>0</v>
      </c>
      <c r="G525" s="519">
        <f t="shared" si="28"/>
        <v>0</v>
      </c>
      <c r="H525" s="519">
        <f t="shared" si="28"/>
        <v>0</v>
      </c>
      <c r="I525" s="519">
        <f t="shared" si="28"/>
        <v>0</v>
      </c>
      <c r="J525" s="519">
        <f t="shared" si="28"/>
        <v>0</v>
      </c>
      <c r="K525" s="519">
        <f t="shared" si="28"/>
        <v>0</v>
      </c>
      <c r="L525" s="519">
        <f t="shared" si="28"/>
        <v>0</v>
      </c>
      <c r="M525" s="519">
        <f t="shared" si="28"/>
        <v>0</v>
      </c>
    </row>
    <row r="526" spans="1:13" ht="15" customHeight="1" x14ac:dyDescent="0.15">
      <c r="A526" s="678" t="s">
        <v>690</v>
      </c>
      <c r="B526" s="679"/>
      <c r="C526" s="519">
        <f t="shared" ref="C526:C531" si="29">SUM(E526:F526)</f>
        <v>0</v>
      </c>
      <c r="D526" s="520"/>
      <c r="E526" s="520"/>
      <c r="F526" s="520"/>
      <c r="G526" s="520"/>
      <c r="H526" s="520"/>
      <c r="I526" s="520"/>
      <c r="J526" s="520"/>
      <c r="K526" s="520"/>
      <c r="L526" s="520"/>
      <c r="M526" s="520"/>
    </row>
    <row r="527" spans="1:13" ht="15" customHeight="1" x14ac:dyDescent="0.15">
      <c r="A527" s="678" t="s">
        <v>691</v>
      </c>
      <c r="B527" s="679"/>
      <c r="C527" s="519">
        <f t="shared" si="29"/>
        <v>0</v>
      </c>
      <c r="D527" s="520"/>
      <c r="E527" s="520"/>
      <c r="F527" s="520"/>
      <c r="G527" s="520"/>
      <c r="H527" s="520"/>
      <c r="I527" s="520"/>
      <c r="J527" s="520"/>
      <c r="K527" s="520"/>
      <c r="L527" s="520"/>
      <c r="M527" s="520"/>
    </row>
    <row r="528" spans="1:13" ht="15" customHeight="1" x14ac:dyDescent="0.15">
      <c r="A528" s="678" t="s">
        <v>692</v>
      </c>
      <c r="B528" s="679"/>
      <c r="C528" s="519">
        <f t="shared" si="29"/>
        <v>0</v>
      </c>
      <c r="D528" s="520"/>
      <c r="E528" s="520"/>
      <c r="F528" s="520"/>
      <c r="G528" s="520"/>
      <c r="H528" s="520"/>
      <c r="I528" s="520"/>
      <c r="J528" s="520"/>
      <c r="K528" s="520"/>
      <c r="L528" s="520"/>
      <c r="M528" s="520"/>
    </row>
    <row r="529" spans="1:13" ht="15" customHeight="1" x14ac:dyDescent="0.15">
      <c r="A529" s="676" t="s">
        <v>693</v>
      </c>
      <c r="B529" s="677"/>
      <c r="C529" s="519">
        <f t="shared" si="29"/>
        <v>0</v>
      </c>
      <c r="D529" s="520"/>
      <c r="E529" s="520"/>
      <c r="F529" s="520"/>
      <c r="G529" s="520"/>
      <c r="H529" s="520"/>
      <c r="I529" s="520"/>
      <c r="J529" s="520"/>
      <c r="K529" s="520"/>
      <c r="L529" s="520"/>
      <c r="M529" s="520"/>
    </row>
    <row r="530" spans="1:13" ht="15" customHeight="1" x14ac:dyDescent="0.15">
      <c r="A530" s="676" t="s">
        <v>694</v>
      </c>
      <c r="B530" s="677"/>
      <c r="C530" s="519">
        <f t="shared" si="29"/>
        <v>0</v>
      </c>
      <c r="D530" s="520"/>
      <c r="E530" s="520"/>
      <c r="F530" s="520"/>
      <c r="G530" s="520"/>
      <c r="H530" s="520"/>
      <c r="I530" s="520"/>
      <c r="J530" s="520"/>
      <c r="K530" s="520"/>
      <c r="L530" s="520"/>
      <c r="M530" s="520"/>
    </row>
    <row r="531" spans="1:13" ht="15" customHeight="1" x14ac:dyDescent="0.15">
      <c r="A531" s="676" t="s">
        <v>695</v>
      </c>
      <c r="B531" s="677"/>
      <c r="C531" s="519">
        <f t="shared" si="29"/>
        <v>1</v>
      </c>
      <c r="D531" s="520"/>
      <c r="E531" s="520"/>
      <c r="F531" s="520">
        <v>1</v>
      </c>
      <c r="G531" s="520"/>
      <c r="H531" s="520"/>
      <c r="I531" s="520"/>
      <c r="J531" s="520"/>
      <c r="K531" s="520"/>
      <c r="L531" s="520"/>
      <c r="M531" s="520"/>
    </row>
    <row r="532" spans="1:13" ht="15" customHeight="1" x14ac:dyDescent="0.15">
      <c r="A532" s="597"/>
      <c r="B532" s="524" t="s">
        <v>530</v>
      </c>
      <c r="C532" s="519">
        <f>SUM(C526:C531)</f>
        <v>1</v>
      </c>
      <c r="D532" s="519">
        <f>SUM(D526:D531)</f>
        <v>0</v>
      </c>
      <c r="E532" s="519">
        <f t="shared" ref="E532:M532" si="30">SUM(E526:E531)</f>
        <v>0</v>
      </c>
      <c r="F532" s="519">
        <f t="shared" si="30"/>
        <v>1</v>
      </c>
      <c r="G532" s="519">
        <f t="shared" si="30"/>
        <v>0</v>
      </c>
      <c r="H532" s="519">
        <f t="shared" si="30"/>
        <v>0</v>
      </c>
      <c r="I532" s="519">
        <f t="shared" si="30"/>
        <v>0</v>
      </c>
      <c r="J532" s="519">
        <f t="shared" si="30"/>
        <v>0</v>
      </c>
      <c r="K532" s="519">
        <f t="shared" si="30"/>
        <v>0</v>
      </c>
      <c r="L532" s="519">
        <f t="shared" si="30"/>
        <v>0</v>
      </c>
      <c r="M532" s="519">
        <f t="shared" si="30"/>
        <v>0</v>
      </c>
    </row>
    <row r="533" spans="1:13" ht="15" customHeight="1" x14ac:dyDescent="0.15">
      <c r="A533" s="676" t="s">
        <v>440</v>
      </c>
      <c r="B533" s="677" t="s">
        <v>440</v>
      </c>
      <c r="C533" s="519">
        <f>SUM(E533:F533)</f>
        <v>0</v>
      </c>
      <c r="D533" s="526"/>
      <c r="E533" s="520"/>
      <c r="F533" s="520"/>
      <c r="G533" s="520"/>
      <c r="H533" s="520"/>
      <c r="I533" s="520"/>
      <c r="J533" s="520"/>
      <c r="K533" s="520"/>
      <c r="L533" s="520"/>
      <c r="M533" s="520"/>
    </row>
    <row r="534" spans="1:13" ht="15" customHeight="1" x14ac:dyDescent="0.15">
      <c r="A534" s="676" t="s">
        <v>442</v>
      </c>
      <c r="B534" s="677" t="s">
        <v>442</v>
      </c>
      <c r="C534" s="519">
        <f>SUM(E534:F534)</f>
        <v>0</v>
      </c>
      <c r="D534" s="526"/>
      <c r="E534" s="520"/>
      <c r="F534" s="520"/>
      <c r="G534" s="520"/>
      <c r="H534" s="520"/>
      <c r="I534" s="520"/>
      <c r="J534" s="520"/>
      <c r="K534" s="520"/>
      <c r="L534" s="520"/>
      <c r="M534" s="520"/>
    </row>
    <row r="535" spans="1:13" ht="24" customHeight="1" x14ac:dyDescent="0.15">
      <c r="A535" s="676" t="s">
        <v>696</v>
      </c>
      <c r="B535" s="677"/>
      <c r="C535" s="519">
        <f>SUM(E535:F535)</f>
        <v>0</v>
      </c>
      <c r="D535" s="526"/>
      <c r="E535" s="526"/>
      <c r="F535" s="526"/>
      <c r="G535" s="526"/>
      <c r="H535" s="526"/>
      <c r="I535" s="526"/>
      <c r="J535" s="526"/>
      <c r="K535" s="526"/>
      <c r="L535" s="526"/>
      <c r="M535" s="526"/>
    </row>
    <row r="536" spans="1:13" ht="15" customHeight="1" x14ac:dyDescent="0.15">
      <c r="A536" s="676" t="s">
        <v>185</v>
      </c>
      <c r="B536" s="677"/>
      <c r="C536" s="527"/>
      <c r="D536" s="528"/>
      <c r="E536" s="528"/>
      <c r="F536" s="528"/>
      <c r="G536" s="528"/>
      <c r="H536" s="528"/>
      <c r="I536" s="528"/>
      <c r="J536" s="528"/>
      <c r="K536" s="528"/>
      <c r="L536" s="528"/>
      <c r="M536" s="528"/>
    </row>
    <row r="537" spans="1:13" ht="15" customHeight="1" x14ac:dyDescent="0.15">
      <c r="A537" s="676" t="s">
        <v>186</v>
      </c>
      <c r="B537" s="677"/>
      <c r="C537" s="527"/>
      <c r="D537" s="528"/>
      <c r="E537" s="528"/>
      <c r="F537" s="528"/>
      <c r="G537" s="528"/>
      <c r="H537" s="528"/>
      <c r="I537" s="528"/>
      <c r="J537" s="528"/>
      <c r="K537" s="528"/>
      <c r="L537" s="528"/>
      <c r="M537" s="528"/>
    </row>
    <row r="538" spans="1:13" ht="15" customHeight="1" x14ac:dyDescent="0.15">
      <c r="A538" s="676" t="s">
        <v>697</v>
      </c>
      <c r="B538" s="677"/>
      <c r="C538" s="519">
        <f>SUM(E538:F538)</f>
        <v>0</v>
      </c>
      <c r="D538" s="526"/>
      <c r="E538" s="526"/>
      <c r="F538" s="526"/>
      <c r="G538" s="526"/>
      <c r="H538" s="526"/>
      <c r="I538" s="526"/>
      <c r="J538" s="520"/>
      <c r="K538" s="520"/>
      <c r="L538" s="520"/>
      <c r="M538" s="520"/>
    </row>
    <row r="539" spans="1:13" ht="15" customHeight="1" x14ac:dyDescent="0.15">
      <c r="A539" s="529"/>
      <c r="B539" s="530" t="s">
        <v>698</v>
      </c>
      <c r="C539" s="519">
        <f>SUM(C533:C535)+C538</f>
        <v>0</v>
      </c>
      <c r="D539" s="519">
        <f>SUM(D533:D535)+D538</f>
        <v>0</v>
      </c>
      <c r="E539" s="519">
        <f t="shared" ref="E539:M539" si="31">SUM(E533:E535)+E538</f>
        <v>0</v>
      </c>
      <c r="F539" s="519">
        <f t="shared" si="31"/>
        <v>0</v>
      </c>
      <c r="G539" s="519">
        <f t="shared" si="31"/>
        <v>0</v>
      </c>
      <c r="H539" s="519">
        <f t="shared" si="31"/>
        <v>0</v>
      </c>
      <c r="I539" s="519">
        <f t="shared" si="31"/>
        <v>0</v>
      </c>
      <c r="J539" s="519">
        <f t="shared" si="31"/>
        <v>0</v>
      </c>
      <c r="K539" s="519">
        <f t="shared" si="31"/>
        <v>0</v>
      </c>
      <c r="L539" s="519">
        <f t="shared" si="31"/>
        <v>0</v>
      </c>
      <c r="M539" s="519">
        <f t="shared" si="31"/>
        <v>0</v>
      </c>
    </row>
    <row r="540" spans="1:13" ht="15" customHeight="1" x14ac:dyDescent="0.15">
      <c r="A540" s="531"/>
      <c r="B540" s="530" t="s">
        <v>0</v>
      </c>
      <c r="C540" s="532">
        <f>SUM(C503+C508+C512+C516+C525+C532+C539)</f>
        <v>1</v>
      </c>
      <c r="D540" s="532">
        <f t="shared" ref="D540:M540" si="32">SUM(D503+D508+D512+D516+D525+D532)</f>
        <v>0</v>
      </c>
      <c r="E540" s="532">
        <f t="shared" si="32"/>
        <v>0</v>
      </c>
      <c r="F540" s="532">
        <f t="shared" si="32"/>
        <v>1</v>
      </c>
      <c r="G540" s="532">
        <f t="shared" si="32"/>
        <v>0</v>
      </c>
      <c r="H540" s="532">
        <f t="shared" si="32"/>
        <v>0</v>
      </c>
      <c r="I540" s="532">
        <f t="shared" si="32"/>
        <v>0</v>
      </c>
      <c r="J540" s="532">
        <f>SUM(J503+J508+J512+J516+J525+J532)</f>
        <v>0</v>
      </c>
      <c r="K540" s="532">
        <f>SUM(K503+K508+K512+K516+K525+K532)</f>
        <v>0</v>
      </c>
      <c r="L540" s="532">
        <f t="shared" si="32"/>
        <v>0</v>
      </c>
      <c r="M540" s="532">
        <f t="shared" si="32"/>
        <v>0</v>
      </c>
    </row>
  </sheetData>
  <mergeCells count="217">
    <mergeCell ref="A8:C8"/>
    <mergeCell ref="A71:B71"/>
    <mergeCell ref="A72:B72"/>
    <mergeCell ref="A78:A81"/>
    <mergeCell ref="A86:B86"/>
    <mergeCell ref="A90:A93"/>
    <mergeCell ref="M327:M328"/>
    <mergeCell ref="O327:O328"/>
    <mergeCell ref="P327:P328"/>
    <mergeCell ref="H326:J326"/>
    <mergeCell ref="K326:M326"/>
    <mergeCell ref="N326:N328"/>
    <mergeCell ref="O326:P326"/>
    <mergeCell ref="A280:B280"/>
    <mergeCell ref="A287:B287"/>
    <mergeCell ref="A299:B299"/>
    <mergeCell ref="A97:E97"/>
    <mergeCell ref="A125:B125"/>
    <mergeCell ref="A203:A204"/>
    <mergeCell ref="A219:B219"/>
    <mergeCell ref="A264:B264"/>
    <mergeCell ref="A274:B274"/>
    <mergeCell ref="Q326:Q328"/>
    <mergeCell ref="D327:D328"/>
    <mergeCell ref="E327:F327"/>
    <mergeCell ref="G327:G328"/>
    <mergeCell ref="H327:H328"/>
    <mergeCell ref="I327:I328"/>
    <mergeCell ref="D326:G326"/>
    <mergeCell ref="A329:B329"/>
    <mergeCell ref="A335:A338"/>
    <mergeCell ref="A343:B343"/>
    <mergeCell ref="A347:A350"/>
    <mergeCell ref="A353:B353"/>
    <mergeCell ref="A354:B354"/>
    <mergeCell ref="J327:J328"/>
    <mergeCell ref="K327:K328"/>
    <mergeCell ref="L327:L328"/>
    <mergeCell ref="A326:B328"/>
    <mergeCell ref="C326:C328"/>
    <mergeCell ref="O357:O358"/>
    <mergeCell ref="P357:P358"/>
    <mergeCell ref="A361:B361"/>
    <mergeCell ref="A362:B362"/>
    <mergeCell ref="A364:B364"/>
    <mergeCell ref="A366:B366"/>
    <mergeCell ref="O356:P356"/>
    <mergeCell ref="Q356:Q358"/>
    <mergeCell ref="D357:D358"/>
    <mergeCell ref="E357:F357"/>
    <mergeCell ref="G357:G358"/>
    <mergeCell ref="H357:H358"/>
    <mergeCell ref="I357:I358"/>
    <mergeCell ref="J357:J358"/>
    <mergeCell ref="K357:K358"/>
    <mergeCell ref="L357:L358"/>
    <mergeCell ref="A356:B358"/>
    <mergeCell ref="C356:C358"/>
    <mergeCell ref="D356:G356"/>
    <mergeCell ref="H356:J356"/>
    <mergeCell ref="K356:M356"/>
    <mergeCell ref="N356:N358"/>
    <mergeCell ref="M357:M358"/>
    <mergeCell ref="Q371:Q373"/>
    <mergeCell ref="D372:D373"/>
    <mergeCell ref="E372:F372"/>
    <mergeCell ref="G372:G373"/>
    <mergeCell ref="H372:H373"/>
    <mergeCell ref="I372:I373"/>
    <mergeCell ref="A367:B367"/>
    <mergeCell ref="A368:B368"/>
    <mergeCell ref="A369:B369"/>
    <mergeCell ref="A371:B373"/>
    <mergeCell ref="C371:C373"/>
    <mergeCell ref="D371:G371"/>
    <mergeCell ref="J372:J373"/>
    <mergeCell ref="K372:K373"/>
    <mergeCell ref="L372:L373"/>
    <mergeCell ref="M372:M373"/>
    <mergeCell ref="O372:O373"/>
    <mergeCell ref="P372:P373"/>
    <mergeCell ref="H371:J371"/>
    <mergeCell ref="K371:M371"/>
    <mergeCell ref="N371:N373"/>
    <mergeCell ref="O371:P371"/>
    <mergeCell ref="K384:K386"/>
    <mergeCell ref="L384:N385"/>
    <mergeCell ref="O384:O386"/>
    <mergeCell ref="P384:Q385"/>
    <mergeCell ref="R384:R386"/>
    <mergeCell ref="E385:G385"/>
    <mergeCell ref="H385:J385"/>
    <mergeCell ref="A382:B382"/>
    <mergeCell ref="A383:B383"/>
    <mergeCell ref="A384:B386"/>
    <mergeCell ref="C384:C386"/>
    <mergeCell ref="D384:D386"/>
    <mergeCell ref="E384:J384"/>
    <mergeCell ref="A411:B411"/>
    <mergeCell ref="A412:B412"/>
    <mergeCell ref="A413:A414"/>
    <mergeCell ref="A415:B415"/>
    <mergeCell ref="A416:B417"/>
    <mergeCell ref="C416:C417"/>
    <mergeCell ref="A407:B407"/>
    <mergeCell ref="A408:F408"/>
    <mergeCell ref="A409:B410"/>
    <mergeCell ref="C409:C410"/>
    <mergeCell ref="D409:D410"/>
    <mergeCell ref="E409:E410"/>
    <mergeCell ref="F409:F410"/>
    <mergeCell ref="Q421:Q423"/>
    <mergeCell ref="D422:D423"/>
    <mergeCell ref="E422:F422"/>
    <mergeCell ref="G422:G423"/>
    <mergeCell ref="H422:H423"/>
    <mergeCell ref="I422:I423"/>
    <mergeCell ref="D416:D417"/>
    <mergeCell ref="A418:B418"/>
    <mergeCell ref="A419:B419"/>
    <mergeCell ref="A420:B420"/>
    <mergeCell ref="A421:B423"/>
    <mergeCell ref="C421:C423"/>
    <mergeCell ref="D421:G421"/>
    <mergeCell ref="J422:J423"/>
    <mergeCell ref="K422:K423"/>
    <mergeCell ref="L422:L423"/>
    <mergeCell ref="M422:M423"/>
    <mergeCell ref="O422:O423"/>
    <mergeCell ref="P422:P423"/>
    <mergeCell ref="H421:J421"/>
    <mergeCell ref="K421:M421"/>
    <mergeCell ref="N421:N423"/>
    <mergeCell ref="O421:P421"/>
    <mergeCell ref="A449:B449"/>
    <mergeCell ref="A450:B450"/>
    <mergeCell ref="A451:B451"/>
    <mergeCell ref="A452:B452"/>
    <mergeCell ref="A453:B453"/>
    <mergeCell ref="A454:B454"/>
    <mergeCell ref="A424:A426"/>
    <mergeCell ref="A431:A433"/>
    <mergeCell ref="A434:A436"/>
    <mergeCell ref="A438:A440"/>
    <mergeCell ref="A441:A443"/>
    <mergeCell ref="A445:A447"/>
    <mergeCell ref="A462:B462"/>
    <mergeCell ref="A463:B463"/>
    <mergeCell ref="A466:A467"/>
    <mergeCell ref="A468:B468"/>
    <mergeCell ref="A470:B471"/>
    <mergeCell ref="C470:C471"/>
    <mergeCell ref="A455:B455"/>
    <mergeCell ref="A456:B456"/>
    <mergeCell ref="A457:B457"/>
    <mergeCell ref="A458:B458"/>
    <mergeCell ref="A459:B459"/>
    <mergeCell ref="A460:B460"/>
    <mergeCell ref="A477:A479"/>
    <mergeCell ref="A481:B481"/>
    <mergeCell ref="A482:B482"/>
    <mergeCell ref="A483:B483"/>
    <mergeCell ref="A486:B486"/>
    <mergeCell ref="A487:B487"/>
    <mergeCell ref="D470:I470"/>
    <mergeCell ref="J470:J471"/>
    <mergeCell ref="A472:B472"/>
    <mergeCell ref="A473:B473"/>
    <mergeCell ref="A474:B474"/>
    <mergeCell ref="A476:B476"/>
    <mergeCell ref="A496:B497"/>
    <mergeCell ref="C496:C497"/>
    <mergeCell ref="D496:D497"/>
    <mergeCell ref="E496:F496"/>
    <mergeCell ref="G496:I496"/>
    <mergeCell ref="A498:B498"/>
    <mergeCell ref="A488:B488"/>
    <mergeCell ref="A489:B489"/>
    <mergeCell ref="A490:B490"/>
    <mergeCell ref="A491:B491"/>
    <mergeCell ref="A492:B492"/>
    <mergeCell ref="A493:B493"/>
    <mergeCell ref="A506:B506"/>
    <mergeCell ref="A507:B507"/>
    <mergeCell ref="A508:B508"/>
    <mergeCell ref="A509:B509"/>
    <mergeCell ref="A510:B510"/>
    <mergeCell ref="A511:B511"/>
    <mergeCell ref="A499:B499"/>
    <mergeCell ref="A500:B500"/>
    <mergeCell ref="A501:B501"/>
    <mergeCell ref="A502:B502"/>
    <mergeCell ref="A504:B504"/>
    <mergeCell ref="A505:B505"/>
    <mergeCell ref="A520:B520"/>
    <mergeCell ref="A521:B521"/>
    <mergeCell ref="A522:B522"/>
    <mergeCell ref="A523:B523"/>
    <mergeCell ref="A524:B524"/>
    <mergeCell ref="A526:B526"/>
    <mergeCell ref="A513:B513"/>
    <mergeCell ref="A514:B514"/>
    <mergeCell ref="A515:B515"/>
    <mergeCell ref="A517:B517"/>
    <mergeCell ref="A518:B518"/>
    <mergeCell ref="A519:B519"/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3:B533"/>
  </mergeCells>
  <dataValidations count="1">
    <dataValidation allowBlank="1" showInputMessage="1" showErrorMessage="1" errorTitle="ERROR" error="Por favor ingrese solo Números." sqref="B517:B518 H497:I503 B487:B497 B540 A535:A539 A508 A512 A516:A525 A532 C1:D503 C504:XFD508 N509:XFD1048576 A541:M1048576 B354:B382 B384:B448 B450:B461 A441:A503 J1:XFD503 B463:B485 A1:A438 H1:I495 E1:F495 C509:M539 B1:B352 E497:F503 G1:G503" xr:uid="{05915892-0798-417F-81E0-6EF7C88DC3C7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540"/>
  <sheetViews>
    <sheetView topLeftCell="C384" workbookViewId="0">
      <selection activeCell="K396" sqref="K396"/>
    </sheetView>
  </sheetViews>
  <sheetFormatPr baseColWidth="10" defaultColWidth="11.42578125" defaultRowHeight="10.5" x14ac:dyDescent="0.15"/>
  <cols>
    <col min="1" max="1" width="15.85546875" style="5" customWidth="1"/>
    <col min="2" max="2" width="86.42578125" style="4" customWidth="1"/>
    <col min="3" max="3" width="21.85546875" style="5" customWidth="1"/>
    <col min="4" max="4" width="19" style="5" customWidth="1"/>
    <col min="5" max="5" width="18.5703125" style="5" customWidth="1"/>
    <col min="6" max="6" width="18.42578125" style="5" customWidth="1"/>
    <col min="7" max="7" width="16.85546875" style="5" customWidth="1"/>
    <col min="8" max="13" width="15.7109375" style="5" customWidth="1"/>
    <col min="14" max="18" width="12.7109375" style="5" customWidth="1"/>
    <col min="19" max="25" width="11.42578125" style="5"/>
    <col min="26" max="26" width="5.28515625" style="5" customWidth="1"/>
    <col min="27" max="27" width="13.5703125" style="5" hidden="1" customWidth="1"/>
    <col min="28" max="28" width="11.42578125" style="5" hidden="1" customWidth="1"/>
    <col min="29" max="16384" width="11.42578125" style="5"/>
  </cols>
  <sheetData>
    <row r="1" spans="1:14" s="3" customFormat="1" ht="15" customHeight="1" x14ac:dyDescent="0.15">
      <c r="A1" s="1" t="s">
        <v>1</v>
      </c>
      <c r="B1" s="2"/>
    </row>
    <row r="2" spans="1:14" s="3" customFormat="1" ht="15" customHeight="1" x14ac:dyDescent="0.15">
      <c r="A2" s="1" t="str">
        <f>CONCATENATE("COMUNA: ",[13]NOMBRE!B2," - ","( ",[13]NOMBRE!C2,[13]NOMBRE!D2,[13]NOMBRE!E2,[13]NOMBRE!F2,[13]NOMBRE!G2," )")</f>
        <v>COMUNA: LINARES - ( 07401 )</v>
      </c>
      <c r="B2" s="2"/>
    </row>
    <row r="3" spans="1:14" ht="15" customHeight="1" x14ac:dyDescent="0.15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</row>
    <row r="4" spans="1:14" ht="15" customHeight="1" x14ac:dyDescent="0.15">
      <c r="A4" s="1" t="str">
        <f>CONCATENATE("MES: ",[13]NOMBRE!B6," - ","( ",[13]NOMBRE!C6,[13]NOMBRE!D6," )")</f>
        <v>MES: JULIO - ( 07 )</v>
      </c>
    </row>
    <row r="5" spans="1:14" s="3" customFormat="1" ht="15" customHeight="1" x14ac:dyDescent="0.15">
      <c r="A5" s="1" t="str">
        <f>CONCATENATE("AÑO: ",[13]NOMBRE!B7)</f>
        <v>AÑO: 2018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ht="14.25" customHeight="1" x14ac:dyDescent="0.2">
      <c r="A6" s="1"/>
      <c r="B6" s="6"/>
      <c r="C6" s="8"/>
      <c r="D6" s="8" t="s">
        <v>2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2" customFormat="1" ht="14.25" customHeight="1" x14ac:dyDescent="0.15">
      <c r="A7" s="9" t="s">
        <v>3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3" customFormat="1" ht="15.95" customHeight="1" x14ac:dyDescent="0.15">
      <c r="A8" s="860" t="s">
        <v>4</v>
      </c>
      <c r="B8" s="860"/>
      <c r="C8" s="860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5.1" customHeight="1" x14ac:dyDescent="0.15">
      <c r="A9" s="13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7"/>
      <c r="G9" s="533">
        <f>E69+E72+E86+E102+H124+E159+E164+E201+E255+E263+E273+E279+E286+E320+E323</f>
        <v>940320982.5</v>
      </c>
      <c r="H9" s="7"/>
      <c r="I9" s="7"/>
      <c r="J9" s="7"/>
      <c r="K9" s="7"/>
      <c r="L9" s="7"/>
      <c r="M9" s="7"/>
      <c r="N9" s="7"/>
    </row>
    <row r="10" spans="1:14" s="3" customFormat="1" ht="20.100000000000001" customHeight="1" x14ac:dyDescent="0.15">
      <c r="A10" s="15"/>
      <c r="B10" s="16" t="s">
        <v>10</v>
      </c>
      <c r="C10" s="17">
        <f>SUM(C11:C23)</f>
        <v>12306</v>
      </c>
      <c r="D10" s="18">
        <f>SUM(D11:D23)</f>
        <v>12054</v>
      </c>
      <c r="E10" s="19">
        <f>SUM(E11:E23)</f>
        <v>120376740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ht="15" customHeight="1" x14ac:dyDescent="0.15">
      <c r="A11" s="20" t="s">
        <v>11</v>
      </c>
      <c r="B11" s="21" t="s">
        <v>12</v>
      </c>
      <c r="C11" s="22">
        <f>[13]B!C5</f>
        <v>0</v>
      </c>
      <c r="D11" s="23">
        <f>[13]B!E5</f>
        <v>0</v>
      </c>
      <c r="E11" s="24">
        <f>[13]B!AL5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ht="15" customHeight="1" x14ac:dyDescent="0.15">
      <c r="A12" s="25" t="s">
        <v>13</v>
      </c>
      <c r="B12" s="26" t="s">
        <v>14</v>
      </c>
      <c r="C12" s="22">
        <f>[13]B!C6</f>
        <v>0</v>
      </c>
      <c r="D12" s="23">
        <f>[13]B!E6</f>
        <v>0</v>
      </c>
      <c r="E12" s="24">
        <f>[13]B!AL6</f>
        <v>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ht="15" customHeight="1" x14ac:dyDescent="0.15">
      <c r="A13" s="25" t="s">
        <v>15</v>
      </c>
      <c r="B13" s="26" t="s">
        <v>16</v>
      </c>
      <c r="C13" s="22">
        <f>[13]B!C7</f>
        <v>4996</v>
      </c>
      <c r="D13" s="23">
        <f>[13]B!E7</f>
        <v>4820</v>
      </c>
      <c r="E13" s="24">
        <f>[13]B!AL7</f>
        <v>61262200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5" customHeight="1" x14ac:dyDescent="0.15">
      <c r="A14" s="25" t="s">
        <v>17</v>
      </c>
      <c r="B14" s="26" t="s">
        <v>18</v>
      </c>
      <c r="C14" s="22">
        <f>[13]B!C8</f>
        <v>0</v>
      </c>
      <c r="D14" s="23">
        <f>[13]B!E8</f>
        <v>0</v>
      </c>
      <c r="E14" s="24">
        <f>[13]B!AL8</f>
        <v>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ht="15" customHeight="1" x14ac:dyDescent="0.15">
      <c r="A15" s="25" t="s">
        <v>19</v>
      </c>
      <c r="B15" s="26" t="s">
        <v>20</v>
      </c>
      <c r="C15" s="22">
        <f>[13]B!C9</f>
        <v>0</v>
      </c>
      <c r="D15" s="23">
        <f>[13]B!E9</f>
        <v>0</v>
      </c>
      <c r="E15" s="24">
        <f>[13]B!AL9</f>
        <v>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ht="15" customHeight="1" x14ac:dyDescent="0.15">
      <c r="A16" s="25" t="s">
        <v>21</v>
      </c>
      <c r="B16" s="26" t="s">
        <v>22</v>
      </c>
      <c r="C16" s="22">
        <f>[13]B!C10</f>
        <v>0</v>
      </c>
      <c r="D16" s="23">
        <f>[13]B!E10</f>
        <v>0</v>
      </c>
      <c r="E16" s="24">
        <f>[13]B!AL10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ht="15" customHeight="1" x14ac:dyDescent="0.15">
      <c r="A17" s="25" t="s">
        <v>23</v>
      </c>
      <c r="B17" s="26" t="s">
        <v>24</v>
      </c>
      <c r="C17" s="22">
        <f>[13]B!C11</f>
        <v>205</v>
      </c>
      <c r="D17" s="23">
        <f>[13]B!E11</f>
        <v>129</v>
      </c>
      <c r="E17" s="24">
        <f>[13]B!AL11</f>
        <v>2054970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ht="24" customHeight="1" x14ac:dyDescent="0.15">
      <c r="A18" s="25" t="s">
        <v>25</v>
      </c>
      <c r="B18" s="26" t="s">
        <v>26</v>
      </c>
      <c r="C18" s="22">
        <f>[13]B!C12</f>
        <v>0</v>
      </c>
      <c r="D18" s="23">
        <f>[13]B!E12</f>
        <v>0</v>
      </c>
      <c r="E18" s="24">
        <f>[13]B!AL12</f>
        <v>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ht="24" customHeight="1" x14ac:dyDescent="0.15">
      <c r="A19" s="25" t="s">
        <v>27</v>
      </c>
      <c r="B19" s="26" t="s">
        <v>28</v>
      </c>
      <c r="C19" s="22">
        <f>[13]B!C13</f>
        <v>0</v>
      </c>
      <c r="D19" s="23">
        <f>[13]B!E13</f>
        <v>0</v>
      </c>
      <c r="E19" s="24">
        <f>[13]B!AL13</f>
        <v>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ht="24" customHeight="1" x14ac:dyDescent="0.15">
      <c r="A20" s="25" t="s">
        <v>29</v>
      </c>
      <c r="B20" s="26" t="s">
        <v>30</v>
      </c>
      <c r="C20" s="22">
        <f>[13]B!C14</f>
        <v>0</v>
      </c>
      <c r="D20" s="23">
        <f>[13]B!E14</f>
        <v>0</v>
      </c>
      <c r="E20" s="24">
        <f>[13]B!AL14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ht="24" customHeight="1" x14ac:dyDescent="0.15">
      <c r="A21" s="25" t="s">
        <v>31</v>
      </c>
      <c r="B21" s="26" t="s">
        <v>32</v>
      </c>
      <c r="C21" s="22">
        <f>[13]B!C15</f>
        <v>2446</v>
      </c>
      <c r="D21" s="23">
        <f>[13]B!E15</f>
        <v>2446</v>
      </c>
      <c r="E21" s="24">
        <f>[13]B!AL15</f>
        <v>15703320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ht="24" customHeight="1" x14ac:dyDescent="0.15">
      <c r="A22" s="25" t="s">
        <v>33</v>
      </c>
      <c r="B22" s="27" t="s">
        <v>34</v>
      </c>
      <c r="C22" s="22">
        <f>[13]B!C16</f>
        <v>1705</v>
      </c>
      <c r="D22" s="23">
        <f>[13]B!E16</f>
        <v>1705</v>
      </c>
      <c r="E22" s="24">
        <f>[13]B!AL16</f>
        <v>13145550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ht="24" customHeight="1" x14ac:dyDescent="0.15">
      <c r="A23" s="25" t="s">
        <v>35</v>
      </c>
      <c r="B23" s="26" t="s">
        <v>36</v>
      </c>
      <c r="C23" s="22">
        <f>[13]B!C17</f>
        <v>2954</v>
      </c>
      <c r="D23" s="23">
        <f>[13]B!E17</f>
        <v>2954</v>
      </c>
      <c r="E23" s="24">
        <f>[13]B!AL17</f>
        <v>28210700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ht="15" customHeight="1" x14ac:dyDescent="0.15">
      <c r="A24" s="25" t="s">
        <v>37</v>
      </c>
      <c r="B24" s="26" t="s">
        <v>38</v>
      </c>
      <c r="C24" s="22">
        <f>[13]B!C988</f>
        <v>12</v>
      </c>
      <c r="D24" s="23">
        <f>[13]B!E988</f>
        <v>12</v>
      </c>
      <c r="E24" s="24">
        <f>[13]B!AL988</f>
        <v>387600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ht="21.75" customHeight="1" x14ac:dyDescent="0.15">
      <c r="A25" s="28"/>
      <c r="B25" s="29" t="s">
        <v>39</v>
      </c>
      <c r="C25" s="30">
        <f>SUM(C26:C31)</f>
        <v>0</v>
      </c>
      <c r="D25" s="31"/>
      <c r="E25" s="32"/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ht="15" customHeight="1" x14ac:dyDescent="0.15">
      <c r="A26" s="25" t="s">
        <v>40</v>
      </c>
      <c r="B26" s="26" t="s">
        <v>41</v>
      </c>
      <c r="C26" s="33">
        <f>[13]B!C19</f>
        <v>0</v>
      </c>
      <c r="D26" s="34"/>
      <c r="E26" s="35"/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ht="15" customHeight="1" x14ac:dyDescent="0.15">
      <c r="A27" s="36"/>
      <c r="B27" s="26" t="s">
        <v>42</v>
      </c>
      <c r="C27" s="33">
        <f>[13]B!C20</f>
        <v>0</v>
      </c>
      <c r="D27" s="34"/>
      <c r="E27" s="35"/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ht="15" customHeight="1" x14ac:dyDescent="0.15">
      <c r="A28" s="25"/>
      <c r="B28" s="26" t="s">
        <v>43</v>
      </c>
      <c r="C28" s="33">
        <f>[13]B!C21</f>
        <v>0</v>
      </c>
      <c r="D28" s="34"/>
      <c r="E28" s="35"/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ht="15" customHeight="1" x14ac:dyDescent="0.15">
      <c r="A29" s="37"/>
      <c r="B29" s="26" t="s">
        <v>44</v>
      </c>
      <c r="C29" s="33">
        <f>[13]B!C22</f>
        <v>0</v>
      </c>
      <c r="D29" s="34"/>
      <c r="E29" s="35"/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ht="15" customHeight="1" x14ac:dyDescent="0.15">
      <c r="A30" s="37"/>
      <c r="B30" s="26" t="s">
        <v>45</v>
      </c>
      <c r="C30" s="33">
        <f>[13]B!C23</f>
        <v>0</v>
      </c>
      <c r="D30" s="34"/>
      <c r="E30" s="35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ht="15" customHeight="1" x14ac:dyDescent="0.15">
      <c r="A31" s="38">
        <v>101308</v>
      </c>
      <c r="B31" s="26" t="s">
        <v>46</v>
      </c>
      <c r="C31" s="33">
        <f>[13]B!C24</f>
        <v>0</v>
      </c>
      <c r="D31" s="34"/>
      <c r="E31" s="35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ht="20.100000000000001" customHeight="1" x14ac:dyDescent="0.15">
      <c r="A32" s="39"/>
      <c r="B32" s="40" t="s">
        <v>47</v>
      </c>
      <c r="C32" s="41">
        <f>SUM(C33:C43)</f>
        <v>5325</v>
      </c>
      <c r="D32" s="42">
        <f t="shared" ref="D32:E32" si="0">SUM(D33:D43)</f>
        <v>5321</v>
      </c>
      <c r="E32" s="42">
        <f t="shared" si="0"/>
        <v>11721620</v>
      </c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5" customHeight="1" x14ac:dyDescent="0.15">
      <c r="A33" s="20" t="s">
        <v>48</v>
      </c>
      <c r="B33" s="21" t="s">
        <v>49</v>
      </c>
      <c r="C33" s="43">
        <f>[13]B!$C$28</f>
        <v>2416</v>
      </c>
      <c r="D33" s="43">
        <f>[13]B!$E$28</f>
        <v>2412</v>
      </c>
      <c r="E33" s="44">
        <f>[13]B!$AL$28</f>
        <v>3015000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ht="15" customHeight="1" x14ac:dyDescent="0.15">
      <c r="A34" s="25" t="s">
        <v>50</v>
      </c>
      <c r="B34" s="26" t="s">
        <v>51</v>
      </c>
      <c r="C34" s="33">
        <f>[13]B!$C$29</f>
        <v>0</v>
      </c>
      <c r="D34" s="33">
        <f>[13]B!$E$29</f>
        <v>0</v>
      </c>
      <c r="E34" s="45">
        <f>[13]B!$AL$29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ht="15" customHeight="1" x14ac:dyDescent="0.15">
      <c r="A35" s="25" t="s">
        <v>52</v>
      </c>
      <c r="B35" s="26" t="s">
        <v>53</v>
      </c>
      <c r="C35" s="33">
        <f>[13]B!$C$30</f>
        <v>0</v>
      </c>
      <c r="D35" s="33">
        <f>[13]B!$E$30</f>
        <v>0</v>
      </c>
      <c r="E35" s="45">
        <f>[13]B!$AL$30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5" customHeight="1" x14ac:dyDescent="0.15">
      <c r="A36" s="25" t="s">
        <v>54</v>
      </c>
      <c r="B36" s="26" t="s">
        <v>55</v>
      </c>
      <c r="C36" s="33">
        <f>[13]B!$C$31</f>
        <v>51</v>
      </c>
      <c r="D36" s="33">
        <f>[13]B!$E$31</f>
        <v>51</v>
      </c>
      <c r="E36" s="45">
        <f>[13]B!$AL$31</f>
        <v>86700</v>
      </c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5" customHeight="1" x14ac:dyDescent="0.15">
      <c r="A37" s="25" t="s">
        <v>56</v>
      </c>
      <c r="B37" s="26" t="s">
        <v>57</v>
      </c>
      <c r="C37" s="33">
        <f>[13]B!$C$32</f>
        <v>1601</v>
      </c>
      <c r="D37" s="33">
        <f>[13]B!$E$32</f>
        <v>1601</v>
      </c>
      <c r="E37" s="45">
        <f>[13]B!$AL$32</f>
        <v>2193370</v>
      </c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5" customHeight="1" x14ac:dyDescent="0.15">
      <c r="A38" s="25" t="s">
        <v>58</v>
      </c>
      <c r="B38" s="26" t="s">
        <v>59</v>
      </c>
      <c r="C38" s="33">
        <f>[13]B!$C$33</f>
        <v>0</v>
      </c>
      <c r="D38" s="33">
        <f>[13]B!$E$33</f>
        <v>0</v>
      </c>
      <c r="E38" s="45">
        <f>[13]B!$AL$33</f>
        <v>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5" customHeight="1" x14ac:dyDescent="0.15">
      <c r="A39" s="25" t="s">
        <v>60</v>
      </c>
      <c r="B39" s="26" t="s">
        <v>61</v>
      </c>
      <c r="C39" s="33">
        <f>[13]B!$C$984</f>
        <v>320</v>
      </c>
      <c r="D39" s="33">
        <f>[13]B!$E$984</f>
        <v>320</v>
      </c>
      <c r="E39" s="45">
        <f>[13]B!$AL$984</f>
        <v>979200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5" customHeight="1" x14ac:dyDescent="0.15">
      <c r="A40" s="25" t="s">
        <v>62</v>
      </c>
      <c r="B40" s="26" t="s">
        <v>63</v>
      </c>
      <c r="C40" s="33">
        <f>[13]B!$C$985</f>
        <v>518</v>
      </c>
      <c r="D40" s="33">
        <f>[13]B!$E$985</f>
        <v>518</v>
      </c>
      <c r="E40" s="45">
        <f>[13]B!$AL$985</f>
        <v>1585080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5" customHeight="1" x14ac:dyDescent="0.15">
      <c r="A41" s="25" t="s">
        <v>64</v>
      </c>
      <c r="B41" s="26" t="s">
        <v>65</v>
      </c>
      <c r="C41" s="33">
        <f>[13]B!$C$986</f>
        <v>5</v>
      </c>
      <c r="D41" s="33">
        <f>[13]B!$E$986</f>
        <v>5</v>
      </c>
      <c r="E41" s="45">
        <f>[13]B!$AL$986</f>
        <v>60800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5" customHeight="1" x14ac:dyDescent="0.15">
      <c r="A42" s="25" t="s">
        <v>66</v>
      </c>
      <c r="B42" s="26" t="s">
        <v>67</v>
      </c>
      <c r="C42" s="33">
        <f>[13]B!$C$987</f>
        <v>89</v>
      </c>
      <c r="D42" s="33">
        <f>[13]B!$E$987</f>
        <v>89</v>
      </c>
      <c r="E42" s="45">
        <f>[13]B!$AL$987</f>
        <v>1266470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5" customHeight="1" x14ac:dyDescent="0.15">
      <c r="A43" s="25" t="s">
        <v>68</v>
      </c>
      <c r="B43" s="26" t="s">
        <v>69</v>
      </c>
      <c r="C43" s="33">
        <f>[13]B!$C$983</f>
        <v>325</v>
      </c>
      <c r="D43" s="33">
        <f>[13]B!$E$983</f>
        <v>325</v>
      </c>
      <c r="E43" s="45">
        <f>[13]B!$AL$983</f>
        <v>2535000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5" customHeight="1" x14ac:dyDescent="0.15">
      <c r="A44" s="28"/>
      <c r="B44" s="29" t="s">
        <v>39</v>
      </c>
      <c r="C44" s="46">
        <f>SUM(C45:C49)</f>
        <v>236</v>
      </c>
      <c r="D44" s="46"/>
      <c r="E44" s="4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5" customHeight="1" x14ac:dyDescent="0.15">
      <c r="A45" s="48"/>
      <c r="B45" s="26" t="s">
        <v>70</v>
      </c>
      <c r="C45" s="33">
        <f>[13]B!$C$35</f>
        <v>236</v>
      </c>
      <c r="D45" s="49"/>
      <c r="E45" s="50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5" customHeight="1" x14ac:dyDescent="0.15">
      <c r="A46" s="48"/>
      <c r="B46" s="26" t="s">
        <v>71</v>
      </c>
      <c r="C46" s="33">
        <f>[13]B!$C$36</f>
        <v>0</v>
      </c>
      <c r="D46" s="49"/>
      <c r="E46" s="50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5" customHeight="1" x14ac:dyDescent="0.15">
      <c r="A47" s="48"/>
      <c r="B47" s="26" t="s">
        <v>72</v>
      </c>
      <c r="C47" s="33">
        <f>[13]B!$C$37</f>
        <v>0</v>
      </c>
      <c r="D47" s="49"/>
      <c r="E47" s="50"/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ht="15" customHeight="1" x14ac:dyDescent="0.15">
      <c r="A48" s="48"/>
      <c r="B48" s="26" t="s">
        <v>73</v>
      </c>
      <c r="C48" s="33">
        <f>[13]B!$C$38</f>
        <v>0</v>
      </c>
      <c r="D48" s="49"/>
      <c r="E48" s="50"/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ht="15" customHeight="1" x14ac:dyDescent="0.15">
      <c r="A49" s="51"/>
      <c r="B49" s="52" t="s">
        <v>74</v>
      </c>
      <c r="C49" s="53">
        <f>[13]B!$C$39</f>
        <v>0</v>
      </c>
      <c r="D49" s="49"/>
      <c r="E49" s="50"/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ht="20.100000000000001" customHeight="1" x14ac:dyDescent="0.15">
      <c r="A50" s="39"/>
      <c r="B50" s="40" t="s">
        <v>75</v>
      </c>
      <c r="C50" s="41">
        <f>SUM(C51:C52)</f>
        <v>0</v>
      </c>
      <c r="D50" s="42">
        <f>SUM(D51:D52)</f>
        <v>0</v>
      </c>
      <c r="E50" s="54">
        <f>SUM(E51:E52)</f>
        <v>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ht="15" customHeight="1" x14ac:dyDescent="0.15">
      <c r="A51" s="20" t="s">
        <v>76</v>
      </c>
      <c r="B51" s="21" t="s">
        <v>77</v>
      </c>
      <c r="C51" s="55">
        <f>[13]B!$C$989</f>
        <v>0</v>
      </c>
      <c r="D51" s="55">
        <f>[13]B!$E$989</f>
        <v>0</v>
      </c>
      <c r="E51" s="56">
        <f>[13]B!$AL$989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ht="15" customHeight="1" x14ac:dyDescent="0.15">
      <c r="A52" s="25" t="s">
        <v>78</v>
      </c>
      <c r="B52" s="26" t="s">
        <v>79</v>
      </c>
      <c r="C52" s="57">
        <f>[13]B!$C$990</f>
        <v>0</v>
      </c>
      <c r="D52" s="57">
        <f>[13]B!$E$990</f>
        <v>0</v>
      </c>
      <c r="E52" s="58">
        <f>[13]B!$AL$990</f>
        <v>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ht="15" customHeight="1" x14ac:dyDescent="0.15">
      <c r="A53" s="28"/>
      <c r="B53" s="59" t="s">
        <v>80</v>
      </c>
      <c r="C53" s="60">
        <f>C54</f>
        <v>0</v>
      </c>
      <c r="D53" s="60"/>
      <c r="E53" s="61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ht="24" customHeight="1" x14ac:dyDescent="0.15">
      <c r="A54" s="25" t="s">
        <v>81</v>
      </c>
      <c r="B54" s="52" t="s">
        <v>82</v>
      </c>
      <c r="C54" s="53">
        <f>[13]B!$C$961</f>
        <v>0</v>
      </c>
      <c r="D54" s="49"/>
      <c r="E54" s="5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ht="20.100000000000001" customHeight="1" x14ac:dyDescent="0.15">
      <c r="A55" s="62"/>
      <c r="B55" s="40" t="s">
        <v>83</v>
      </c>
      <c r="C55" s="41">
        <f>SUM(C56:C59)</f>
        <v>1546</v>
      </c>
      <c r="D55" s="42">
        <f>SUM(D56:D59)</f>
        <v>1546</v>
      </c>
      <c r="E55" s="54">
        <f>SUM(E56:E59)</f>
        <v>2931490</v>
      </c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ht="15" customHeight="1" x14ac:dyDescent="0.15">
      <c r="A56" s="20" t="s">
        <v>84</v>
      </c>
      <c r="B56" s="21" t="s">
        <v>85</v>
      </c>
      <c r="C56" s="55">
        <f>[13]B!$C$43</f>
        <v>49</v>
      </c>
      <c r="D56" s="55">
        <f>[13]B!$E$43</f>
        <v>49</v>
      </c>
      <c r="E56" s="56">
        <f>[13]B!$AL$43</f>
        <v>201390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ht="15" customHeight="1" x14ac:dyDescent="0.15">
      <c r="A57" s="25" t="s">
        <v>86</v>
      </c>
      <c r="B57" s="26" t="s">
        <v>87</v>
      </c>
      <c r="C57" s="57">
        <f>[13]B!$C$44</f>
        <v>1016</v>
      </c>
      <c r="D57" s="57">
        <f>[13]B!$E$44</f>
        <v>1016</v>
      </c>
      <c r="E57" s="58">
        <f>[13]B!$AL$44</f>
        <v>2296160</v>
      </c>
      <c r="F57" s="7"/>
      <c r="G57" s="7"/>
      <c r="H57" s="7"/>
      <c r="I57" s="7"/>
      <c r="J57" s="7"/>
      <c r="K57" s="7"/>
      <c r="L57" s="7"/>
      <c r="M57" s="7"/>
      <c r="N57" s="7"/>
    </row>
    <row r="58" spans="1:14" s="3" customFormat="1" ht="15" customHeight="1" x14ac:dyDescent="0.15">
      <c r="A58" s="25" t="s">
        <v>88</v>
      </c>
      <c r="B58" s="26" t="s">
        <v>89</v>
      </c>
      <c r="C58" s="57">
        <f>[13]B!$C$45</f>
        <v>65</v>
      </c>
      <c r="D58" s="57">
        <f>[13]B!$E$45</f>
        <v>65</v>
      </c>
      <c r="E58" s="58">
        <f>[13]B!$AL$45</f>
        <v>146900</v>
      </c>
      <c r="F58" s="7"/>
      <c r="G58" s="7"/>
      <c r="H58" s="7"/>
      <c r="I58" s="7"/>
      <c r="J58" s="7"/>
      <c r="K58" s="7"/>
      <c r="L58" s="7"/>
      <c r="M58" s="7"/>
      <c r="N58" s="7"/>
    </row>
    <row r="59" spans="1:14" s="3" customFormat="1" ht="15" customHeight="1" x14ac:dyDescent="0.15">
      <c r="A59" s="25" t="s">
        <v>90</v>
      </c>
      <c r="B59" s="26" t="s">
        <v>91</v>
      </c>
      <c r="C59" s="57">
        <f>[13]B!$C$46</f>
        <v>416</v>
      </c>
      <c r="D59" s="57">
        <f>[13]B!$E$46</f>
        <v>416</v>
      </c>
      <c r="E59" s="58">
        <f>[13]B!$AL$46</f>
        <v>287040</v>
      </c>
      <c r="F59" s="7"/>
      <c r="G59" s="7"/>
      <c r="H59" s="7"/>
      <c r="I59" s="7"/>
      <c r="J59" s="7"/>
      <c r="K59" s="7"/>
      <c r="L59" s="7"/>
      <c r="M59" s="7"/>
      <c r="N59" s="7"/>
    </row>
    <row r="60" spans="1:14" s="3" customFormat="1" ht="15" customHeight="1" x14ac:dyDescent="0.15">
      <c r="A60" s="63"/>
      <c r="B60" s="59" t="s">
        <v>92</v>
      </c>
      <c r="C60" s="64">
        <f>C61</f>
        <v>0</v>
      </c>
      <c r="D60" s="60"/>
      <c r="E60" s="61"/>
      <c r="F60" s="7"/>
      <c r="G60" s="7"/>
      <c r="H60" s="7"/>
      <c r="I60" s="7"/>
      <c r="J60" s="7"/>
      <c r="K60" s="7"/>
      <c r="L60" s="7"/>
      <c r="M60" s="7"/>
      <c r="N60" s="7"/>
    </row>
    <row r="61" spans="1:14" s="3" customFormat="1" ht="15" customHeight="1" x14ac:dyDescent="0.15">
      <c r="A61" s="38"/>
      <c r="B61" s="52" t="s">
        <v>93</v>
      </c>
      <c r="C61" s="65">
        <f>[13]B!$C$48</f>
        <v>0</v>
      </c>
      <c r="D61" s="49"/>
      <c r="E61" s="50"/>
      <c r="F61" s="7"/>
      <c r="G61" s="7"/>
      <c r="H61" s="7"/>
      <c r="I61" s="7"/>
      <c r="J61" s="7"/>
      <c r="K61" s="7"/>
      <c r="L61" s="7"/>
      <c r="M61" s="7"/>
      <c r="N61" s="7"/>
    </row>
    <row r="62" spans="1:14" s="3" customFormat="1" ht="20.100000000000001" customHeight="1" x14ac:dyDescent="0.15">
      <c r="A62" s="62"/>
      <c r="B62" s="40" t="s">
        <v>94</v>
      </c>
      <c r="C62" s="41">
        <f>SUM(C63:C65)</f>
        <v>1122</v>
      </c>
      <c r="D62" s="42">
        <f>SUM(D63:D65)</f>
        <v>1122</v>
      </c>
      <c r="E62" s="54">
        <f>SUM(E63:E65)</f>
        <v>1700290</v>
      </c>
      <c r="F62" s="7"/>
      <c r="G62" s="7"/>
      <c r="H62" s="7"/>
      <c r="I62" s="7"/>
      <c r="J62" s="7"/>
      <c r="K62" s="7"/>
      <c r="L62" s="7"/>
      <c r="M62" s="7"/>
      <c r="N62" s="7"/>
    </row>
    <row r="63" spans="1:14" s="3" customFormat="1" ht="15" customHeight="1" x14ac:dyDescent="0.15">
      <c r="A63" s="20" t="s">
        <v>95</v>
      </c>
      <c r="B63" s="21" t="s">
        <v>96</v>
      </c>
      <c r="C63" s="55">
        <f>[13]B!$C$52</f>
        <v>478</v>
      </c>
      <c r="D63" s="55">
        <f>[13]B!$E$52</f>
        <v>478</v>
      </c>
      <c r="E63" s="56">
        <f>[13]B!$AL$52</f>
        <v>936880</v>
      </c>
      <c r="F63" s="7"/>
      <c r="G63" s="7"/>
      <c r="H63" s="7"/>
      <c r="I63" s="7"/>
      <c r="J63" s="7"/>
      <c r="K63" s="7"/>
      <c r="L63" s="7"/>
      <c r="M63" s="7"/>
      <c r="N63" s="7"/>
    </row>
    <row r="64" spans="1:14" s="3" customFormat="1" ht="15" customHeight="1" x14ac:dyDescent="0.15">
      <c r="A64" s="25" t="s">
        <v>97</v>
      </c>
      <c r="B64" s="26" t="s">
        <v>98</v>
      </c>
      <c r="C64" s="57">
        <f>[13]B!$C$53</f>
        <v>43</v>
      </c>
      <c r="D64" s="57">
        <f>[13]B!$E$53</f>
        <v>43</v>
      </c>
      <c r="E64" s="58">
        <f>[13]B!$AL$53</f>
        <v>84280</v>
      </c>
      <c r="F64" s="7"/>
      <c r="G64" s="7"/>
      <c r="H64" s="7"/>
      <c r="I64" s="7"/>
      <c r="J64" s="7"/>
      <c r="K64" s="7"/>
      <c r="L64" s="7"/>
      <c r="M64" s="7"/>
      <c r="N64" s="7"/>
    </row>
    <row r="65" spans="1:14" s="3" customFormat="1" ht="15" customHeight="1" x14ac:dyDescent="0.15">
      <c r="A65" s="25" t="s">
        <v>99</v>
      </c>
      <c r="B65" s="26" t="s">
        <v>100</v>
      </c>
      <c r="C65" s="57">
        <f>[13]B!$C$54</f>
        <v>601</v>
      </c>
      <c r="D65" s="57">
        <f>[13]B!$E$54</f>
        <v>601</v>
      </c>
      <c r="E65" s="58">
        <f>[13]B!$AL$54</f>
        <v>679130</v>
      </c>
      <c r="F65" s="7"/>
      <c r="G65" s="7"/>
      <c r="H65" s="7"/>
      <c r="I65" s="7"/>
      <c r="J65" s="7"/>
      <c r="K65" s="7"/>
      <c r="L65" s="7"/>
      <c r="M65" s="7"/>
      <c r="N65" s="7"/>
    </row>
    <row r="66" spans="1:14" s="3" customFormat="1" ht="15" customHeight="1" x14ac:dyDescent="0.15">
      <c r="A66" s="28"/>
      <c r="B66" s="29" t="s">
        <v>101</v>
      </c>
      <c r="C66" s="66">
        <f>SUM(C67:C68)</f>
        <v>84</v>
      </c>
      <c r="D66" s="66"/>
      <c r="E66" s="67"/>
      <c r="F66" s="7"/>
      <c r="G66" s="7"/>
      <c r="H66" s="7"/>
      <c r="I66" s="7"/>
      <c r="J66" s="7"/>
      <c r="K66" s="7"/>
      <c r="L66" s="7"/>
      <c r="M66" s="7"/>
      <c r="N66" s="7"/>
    </row>
    <row r="67" spans="1:14" s="3" customFormat="1" ht="15" customHeight="1" x14ac:dyDescent="0.15">
      <c r="A67" s="48"/>
      <c r="B67" s="26" t="s">
        <v>102</v>
      </c>
      <c r="C67" s="57">
        <f xml:space="preserve"> [13]B!$C$56</f>
        <v>84</v>
      </c>
      <c r="D67" s="49"/>
      <c r="E67" s="68"/>
      <c r="F67" s="7"/>
      <c r="G67" s="7"/>
      <c r="H67" s="7"/>
      <c r="I67" s="7"/>
      <c r="J67" s="7"/>
      <c r="K67" s="7"/>
      <c r="L67" s="7"/>
      <c r="M67" s="7"/>
      <c r="N67" s="7"/>
    </row>
    <row r="68" spans="1:14" s="3" customFormat="1" ht="15" customHeight="1" x14ac:dyDescent="0.15">
      <c r="A68" s="51"/>
      <c r="B68" s="52" t="s">
        <v>103</v>
      </c>
      <c r="C68" s="65">
        <f>[13]B!$C$57</f>
        <v>0</v>
      </c>
      <c r="D68" s="69"/>
      <c r="E68" s="70"/>
      <c r="F68" s="7"/>
      <c r="G68" s="7"/>
      <c r="H68" s="7"/>
      <c r="I68" s="7"/>
      <c r="J68" s="7"/>
      <c r="K68" s="7"/>
      <c r="L68" s="7"/>
      <c r="M68" s="7"/>
      <c r="N68" s="7"/>
    </row>
    <row r="69" spans="1:14" s="3" customFormat="1" ht="15" customHeight="1" x14ac:dyDescent="0.15">
      <c r="A69" s="71"/>
      <c r="B69" s="13" t="s">
        <v>104</v>
      </c>
      <c r="C69" s="41">
        <f>C10+C32+C50+C55+C62+C24+C25+C44+C53+C60+C66</f>
        <v>20631</v>
      </c>
      <c r="D69" s="41">
        <f>D10+D32+D50+D55+D62+D24</f>
        <v>20055</v>
      </c>
      <c r="E69" s="72">
        <f>E10+E32+E50+E55+E62+E24</f>
        <v>137117740</v>
      </c>
      <c r="F69" s="7"/>
      <c r="G69" s="7"/>
      <c r="H69" s="7"/>
      <c r="I69" s="7"/>
      <c r="J69" s="7"/>
      <c r="K69" s="7"/>
      <c r="L69" s="7"/>
      <c r="M69" s="7"/>
      <c r="N69" s="7"/>
    </row>
    <row r="70" spans="1:14" ht="24.95" customHeight="1" x14ac:dyDescent="0.15">
      <c r="A70" s="12" t="s">
        <v>105</v>
      </c>
    </row>
    <row r="71" spans="1:14" ht="35.1" customHeight="1" x14ac:dyDescent="0.15">
      <c r="A71" s="797" t="s">
        <v>106</v>
      </c>
      <c r="B71" s="855"/>
      <c r="C71" s="73" t="s">
        <v>7</v>
      </c>
      <c r="D71" s="73" t="s">
        <v>8</v>
      </c>
      <c r="E71" s="73" t="s">
        <v>9</v>
      </c>
    </row>
    <row r="72" spans="1:14" s="76" customFormat="1" ht="15" customHeight="1" x14ac:dyDescent="0.2">
      <c r="A72" s="849" t="s">
        <v>107</v>
      </c>
      <c r="B72" s="861"/>
      <c r="C72" s="41">
        <f>SUM(C73:C78,C82:C85)</f>
        <v>82818</v>
      </c>
      <c r="D72" s="74">
        <f>SUM(D73:D77,D78,D82:D84)</f>
        <v>81712</v>
      </c>
      <c r="E72" s="75">
        <f>SUM(E73:E77,E78,E82:E84)</f>
        <v>132011660</v>
      </c>
    </row>
    <row r="73" spans="1:14" ht="15" customHeight="1" x14ac:dyDescent="0.15">
      <c r="A73" s="77" t="s">
        <v>108</v>
      </c>
      <c r="B73" s="78" t="s">
        <v>109</v>
      </c>
      <c r="C73" s="55">
        <f>[13]B!$C$210</f>
        <v>36917</v>
      </c>
      <c r="D73" s="55">
        <f>[13]B!$E$210</f>
        <v>36342</v>
      </c>
      <c r="E73" s="79">
        <f>[13]B!$AL$210</f>
        <v>39464940</v>
      </c>
    </row>
    <row r="74" spans="1:14" ht="15" customHeight="1" x14ac:dyDescent="0.15">
      <c r="A74" s="607" t="s">
        <v>110</v>
      </c>
      <c r="B74" s="81" t="s">
        <v>111</v>
      </c>
      <c r="C74" s="57">
        <f>[13]B!$C$272</f>
        <v>33044</v>
      </c>
      <c r="D74" s="57">
        <f>SUM([13]B!E212:E215,[13]B!E216:E260,[13]B!E261:E271)</f>
        <v>32658</v>
      </c>
      <c r="E74" s="82">
        <f>[13]B!$AL$272</f>
        <v>48786140</v>
      </c>
    </row>
    <row r="75" spans="1:14" ht="15" customHeight="1" x14ac:dyDescent="0.15">
      <c r="A75" s="607" t="s">
        <v>112</v>
      </c>
      <c r="B75" s="81" t="s">
        <v>113</v>
      </c>
      <c r="C75" s="57">
        <f>[13]B!$C$311</f>
        <v>2065</v>
      </c>
      <c r="D75" s="57">
        <f>[13]B!$E$311</f>
        <v>2051</v>
      </c>
      <c r="E75" s="82">
        <f>[13]B!$AL$311</f>
        <v>8132350</v>
      </c>
    </row>
    <row r="76" spans="1:14" ht="15" customHeight="1" x14ac:dyDescent="0.15">
      <c r="A76" s="607" t="s">
        <v>114</v>
      </c>
      <c r="B76" s="81" t="s">
        <v>115</v>
      </c>
      <c r="C76" s="57">
        <f>[13]B!$C$318</f>
        <v>0</v>
      </c>
      <c r="D76" s="57">
        <f>[13]B!$E$318</f>
        <v>0</v>
      </c>
      <c r="E76" s="82">
        <f>[13]B!$AL$318</f>
        <v>0</v>
      </c>
    </row>
    <row r="77" spans="1:14" ht="15" customHeight="1" x14ac:dyDescent="0.15">
      <c r="A77" s="607" t="s">
        <v>116</v>
      </c>
      <c r="B77" s="83" t="s">
        <v>117</v>
      </c>
      <c r="C77" s="84">
        <f>[13]B!$C$374</f>
        <v>2806</v>
      </c>
      <c r="D77" s="84">
        <f>[13]B!$E$374</f>
        <v>2767</v>
      </c>
      <c r="E77" s="85">
        <f>[13]B!$AL$374</f>
        <v>14689540</v>
      </c>
    </row>
    <row r="78" spans="1:14" ht="15" customHeight="1" x14ac:dyDescent="0.15">
      <c r="A78" s="862" t="s">
        <v>118</v>
      </c>
      <c r="B78" s="87" t="s">
        <v>119</v>
      </c>
      <c r="C78" s="88">
        <f>SUM(C79:C81)</f>
        <v>5412</v>
      </c>
      <c r="D78" s="88">
        <f>SUM(D79:D81)</f>
        <v>5331</v>
      </c>
      <c r="E78" s="89">
        <f>SUM(E79:E81)</f>
        <v>17043750</v>
      </c>
    </row>
    <row r="79" spans="1:14" ht="15" customHeight="1" x14ac:dyDescent="0.15">
      <c r="A79" s="862"/>
      <c r="B79" s="90" t="s">
        <v>120</v>
      </c>
      <c r="C79" s="91">
        <f>[13]B!$C$411</f>
        <v>3949</v>
      </c>
      <c r="D79" s="91">
        <f>[13]B!$E$411</f>
        <v>3868</v>
      </c>
      <c r="E79" s="92">
        <f>[13]B!$AL$411</f>
        <v>10440060</v>
      </c>
    </row>
    <row r="80" spans="1:14" ht="15" customHeight="1" x14ac:dyDescent="0.15">
      <c r="A80" s="862"/>
      <c r="B80" s="93" t="s">
        <v>121</v>
      </c>
      <c r="C80" s="57">
        <f>[13]B!$C$432</f>
        <v>20</v>
      </c>
      <c r="D80" s="57">
        <f>SUM([13]B!E413:E429,[13]B!E430:E431)</f>
        <v>20</v>
      </c>
      <c r="E80" s="82">
        <f>[13]B!$AL$432</f>
        <v>62530</v>
      </c>
    </row>
    <row r="81" spans="1:5" ht="15" customHeight="1" x14ac:dyDescent="0.15">
      <c r="A81" s="862"/>
      <c r="B81" s="93" t="s">
        <v>122</v>
      </c>
      <c r="C81" s="57">
        <f>[13]B!$C$451</f>
        <v>1443</v>
      </c>
      <c r="D81" s="57">
        <f>[13]B!$E$451</f>
        <v>1443</v>
      </c>
      <c r="E81" s="82">
        <f>[13]B!$AL$451</f>
        <v>6541160</v>
      </c>
    </row>
    <row r="82" spans="1:5" ht="15" customHeight="1" x14ac:dyDescent="0.15">
      <c r="A82" s="607" t="s">
        <v>123</v>
      </c>
      <c r="B82" s="81" t="s">
        <v>124</v>
      </c>
      <c r="C82" s="57">
        <f>[13]B!$C$461</f>
        <v>34</v>
      </c>
      <c r="D82" s="57">
        <f>[13]B!$E$461</f>
        <v>34</v>
      </c>
      <c r="E82" s="82">
        <f>[13]B!$AL$461</f>
        <v>384070</v>
      </c>
    </row>
    <row r="83" spans="1:5" s="96" customFormat="1" ht="15" customHeight="1" x14ac:dyDescent="0.15">
      <c r="A83" s="607" t="s">
        <v>125</v>
      </c>
      <c r="B83" s="81" t="s">
        <v>126</v>
      </c>
      <c r="C83" s="94">
        <f>[13]B!$C$512</f>
        <v>58</v>
      </c>
      <c r="D83" s="94">
        <f>SUM([13]B!E475:E498,[13]B!E499:E511)</f>
        <v>58</v>
      </c>
      <c r="E83" s="95">
        <f>[13]B!$AL$512</f>
        <v>88160</v>
      </c>
    </row>
    <row r="84" spans="1:5" ht="15" customHeight="1" x14ac:dyDescent="0.15">
      <c r="A84" s="607" t="s">
        <v>127</v>
      </c>
      <c r="B84" s="81" t="s">
        <v>128</v>
      </c>
      <c r="C84" s="57">
        <f>[13]B!$C$542</f>
        <v>2477</v>
      </c>
      <c r="D84" s="57">
        <f>[13]B!$E$542</f>
        <v>2471</v>
      </c>
      <c r="E84" s="82">
        <f>[13]B!$AL$542</f>
        <v>3422710</v>
      </c>
    </row>
    <row r="85" spans="1:5" s="99" customFormat="1" ht="15" customHeight="1" x14ac:dyDescent="0.15">
      <c r="A85" s="97" t="s">
        <v>129</v>
      </c>
      <c r="B85" s="83" t="s">
        <v>130</v>
      </c>
      <c r="C85" s="84">
        <f>[13]B!$C$2939</f>
        <v>5</v>
      </c>
      <c r="D85" s="98"/>
      <c r="E85" s="98"/>
    </row>
    <row r="86" spans="1:5" s="3" customFormat="1" ht="15" customHeight="1" x14ac:dyDescent="0.15">
      <c r="A86" s="849" t="s">
        <v>131</v>
      </c>
      <c r="B86" s="850"/>
      <c r="C86" s="88">
        <f>+C87+C88+C89+C90+C94+C95</f>
        <v>5003</v>
      </c>
      <c r="D86" s="88">
        <f>+D87+D88+D89+D90+D94</f>
        <v>4979</v>
      </c>
      <c r="E86" s="89">
        <f>+E87+E88+E89+E90+E94</f>
        <v>102042860</v>
      </c>
    </row>
    <row r="87" spans="1:5" ht="15" customHeight="1" x14ac:dyDescent="0.15">
      <c r="A87" s="100" t="s">
        <v>132</v>
      </c>
      <c r="B87" s="101" t="s">
        <v>133</v>
      </c>
      <c r="C87" s="91">
        <f>[13]B!$C$600</f>
        <v>2537</v>
      </c>
      <c r="D87" s="91">
        <f>SUM([13]B!E545:E546,[13]B!E547,[13]B!E548,[13]B!E549:E559,[13]B!E560:E566,[13]B!E567:E575,[13]B!E576,[13]B!E577:E595,[13]B!E596:E598)</f>
        <v>2514</v>
      </c>
      <c r="E87" s="92">
        <f>[13]B!$AL$600</f>
        <v>23098910</v>
      </c>
    </row>
    <row r="88" spans="1:5" ht="15" customHeight="1" x14ac:dyDescent="0.15">
      <c r="A88" s="607" t="s">
        <v>134</v>
      </c>
      <c r="B88" s="81" t="s">
        <v>135</v>
      </c>
      <c r="C88" s="57">
        <f>[13]B!$C$623</f>
        <v>2</v>
      </c>
      <c r="D88" s="57">
        <f>[13]B!$E$623</f>
        <v>2</v>
      </c>
      <c r="E88" s="82">
        <f>[13]B!$AL$623</f>
        <v>44640</v>
      </c>
    </row>
    <row r="89" spans="1:5" ht="15" customHeight="1" x14ac:dyDescent="0.15">
      <c r="A89" s="607" t="s">
        <v>136</v>
      </c>
      <c r="B89" s="81" t="s">
        <v>137</v>
      </c>
      <c r="C89" s="57">
        <f>[13]B!$C$650</f>
        <v>1076</v>
      </c>
      <c r="D89" s="57">
        <f>[13]B!$E$650</f>
        <v>1075</v>
      </c>
      <c r="E89" s="82">
        <f>[13]B!$AL$650</f>
        <v>57822470</v>
      </c>
    </row>
    <row r="90" spans="1:5" ht="15" customHeight="1" x14ac:dyDescent="0.15">
      <c r="A90" s="862" t="s">
        <v>112</v>
      </c>
      <c r="B90" s="81" t="s">
        <v>138</v>
      </c>
      <c r="C90" s="57">
        <f>SUM(C91:C93)</f>
        <v>1388</v>
      </c>
      <c r="D90" s="57">
        <f>SUM(D91:D93)</f>
        <v>1388</v>
      </c>
      <c r="E90" s="82">
        <f>SUM(E91:E93)</f>
        <v>21076840</v>
      </c>
    </row>
    <row r="91" spans="1:5" ht="15" customHeight="1" x14ac:dyDescent="0.15">
      <c r="A91" s="862"/>
      <c r="B91" s="93" t="s">
        <v>139</v>
      </c>
      <c r="C91" s="57">
        <f>[13]B!$C$672-[13]B!C652-[13]B!C653</f>
        <v>920</v>
      </c>
      <c r="D91" s="57">
        <f>[13]B!$E$672-[13]B!E652-[13]B!E653</f>
        <v>920</v>
      </c>
      <c r="E91" s="82">
        <f>[13]B!$AL$672-[13]B!$AL$652-[13]B!$AL$653</f>
        <v>14698540</v>
      </c>
    </row>
    <row r="92" spans="1:5" ht="15" customHeight="1" x14ac:dyDescent="0.15">
      <c r="A92" s="862"/>
      <c r="B92" s="93" t="s">
        <v>140</v>
      </c>
      <c r="C92" s="57">
        <f>[13]B!$C$652</f>
        <v>227</v>
      </c>
      <c r="D92" s="57">
        <f>[13]B!$E$652</f>
        <v>227</v>
      </c>
      <c r="E92" s="82">
        <f>[13]B!$AL$652</f>
        <v>1305250</v>
      </c>
    </row>
    <row r="93" spans="1:5" ht="15" customHeight="1" x14ac:dyDescent="0.15">
      <c r="A93" s="862"/>
      <c r="B93" s="93" t="s">
        <v>141</v>
      </c>
      <c r="C93" s="57">
        <f>[13]B!$C$653</f>
        <v>241</v>
      </c>
      <c r="D93" s="57">
        <f>[13]B!$E$653</f>
        <v>241</v>
      </c>
      <c r="E93" s="82">
        <f>[13]B!$AL$653</f>
        <v>5073050</v>
      </c>
    </row>
    <row r="94" spans="1:5" ht="15" customHeight="1" x14ac:dyDescent="0.15">
      <c r="A94" s="607" t="s">
        <v>114</v>
      </c>
      <c r="B94" s="81" t="s">
        <v>142</v>
      </c>
      <c r="C94" s="57">
        <f>[13]B!$C$704</f>
        <v>0</v>
      </c>
      <c r="D94" s="57">
        <f>[13]B!$E$704</f>
        <v>0</v>
      </c>
      <c r="E94" s="82">
        <f>[13]B!$AL$704</f>
        <v>0</v>
      </c>
    </row>
    <row r="95" spans="1:5" s="99" customFormat="1" ht="15" customHeight="1" x14ac:dyDescent="0.15">
      <c r="A95" s="607"/>
      <c r="B95" s="81" t="s">
        <v>143</v>
      </c>
      <c r="C95" s="57">
        <f>[13]B!$C$763</f>
        <v>0</v>
      </c>
      <c r="D95" s="98"/>
      <c r="E95" s="98"/>
    </row>
    <row r="96" spans="1:5" s="3" customFormat="1" ht="15" customHeight="1" x14ac:dyDescent="0.15">
      <c r="A96" s="102"/>
      <c r="B96" s="102" t="s">
        <v>144</v>
      </c>
      <c r="C96" s="103">
        <f>[13]B!$C$958</f>
        <v>0</v>
      </c>
      <c r="D96" s="104">
        <f>[13]B!$E$958</f>
        <v>0</v>
      </c>
      <c r="E96" s="105">
        <f>[13]B!$AL$958</f>
        <v>0</v>
      </c>
    </row>
    <row r="97" spans="1:8" s="106" customFormat="1" ht="24.95" customHeight="1" x14ac:dyDescent="0.15">
      <c r="A97" s="866" t="s">
        <v>145</v>
      </c>
      <c r="B97" s="866"/>
      <c r="C97" s="866"/>
      <c r="D97" s="866"/>
      <c r="E97" s="866"/>
    </row>
    <row r="98" spans="1:8" s="106" customFormat="1" ht="35.1" customHeight="1" x14ac:dyDescent="0.15">
      <c r="A98" s="13" t="s">
        <v>146</v>
      </c>
      <c r="B98" s="610" t="s">
        <v>6</v>
      </c>
      <c r="C98" s="73" t="s">
        <v>7</v>
      </c>
      <c r="D98" s="73" t="s">
        <v>8</v>
      </c>
      <c r="E98" s="73" t="s">
        <v>9</v>
      </c>
    </row>
    <row r="99" spans="1:8" s="106" customFormat="1" ht="15" customHeight="1" x14ac:dyDescent="0.15">
      <c r="A99" s="20" t="s">
        <v>147</v>
      </c>
      <c r="B99" s="78" t="s">
        <v>148</v>
      </c>
      <c r="C99" s="55">
        <f>[13]B!C770+[13]B!C777+[13]B!C781+[13]B!C788+[13]B!C797+[13]B!C801+[13]B!C805+[13]B!C809+[13]B!C820+[13]B!C828+[13]B!C833+[13]B!C851+[13]B!C869+[13]B!C817</f>
        <v>0</v>
      </c>
      <c r="D99" s="55">
        <f>[13]B!E770+[13]B!E777+[13]B!E781+[13]B!E788+[13]B!E797+[13]B!E801+[13]B!E805+[13]B!E809+[13]B!E820+[13]B!E828+[13]B!E833+[13]B!E851+[13]B!E869+[13]B!E817</f>
        <v>0</v>
      </c>
      <c r="E99" s="82">
        <f>[13]B!AL770+[13]B!AL777+[13]B!AL781+[13]B!AL788+[13]B!AL797+[13]B!AL801+[13]B!AL805+[13]B!AL809+[13]B!AL820+[13]B!AL828+[13]B!AL833+[13]B!AL851+[13]B!AL869+[13]B!AL817</f>
        <v>0</v>
      </c>
    </row>
    <row r="100" spans="1:8" s="106" customFormat="1" ht="15" customHeight="1" x14ac:dyDescent="0.15">
      <c r="A100" s="25">
        <v>2001</v>
      </c>
      <c r="B100" s="81" t="s">
        <v>149</v>
      </c>
      <c r="C100" s="57">
        <f>[13]B!C2223+[13]B!C2266+[13]B!C2267</f>
        <v>1140</v>
      </c>
      <c r="D100" s="57">
        <f>[13]B!E2214+[13]B!E2266+[13]B!E2267</f>
        <v>972</v>
      </c>
      <c r="E100" s="82">
        <f>[13]B!AL2214+[13]B!AL2266+[13]B!AL2267</f>
        <v>12429770</v>
      </c>
    </row>
    <row r="101" spans="1:8" s="106" customFormat="1" ht="15" customHeight="1" x14ac:dyDescent="0.15">
      <c r="A101" s="38" t="s">
        <v>150</v>
      </c>
      <c r="B101" s="108" t="s">
        <v>151</v>
      </c>
      <c r="C101" s="65">
        <f>[13]B!C2529</f>
        <v>1</v>
      </c>
      <c r="D101" s="65">
        <f>[13]B!E2529</f>
        <v>1</v>
      </c>
      <c r="E101" s="85">
        <f>[13]B!AL2529</f>
        <v>68670</v>
      </c>
    </row>
    <row r="102" spans="1:8" s="106" customFormat="1" ht="15" customHeight="1" x14ac:dyDescent="0.15">
      <c r="A102" s="71"/>
      <c r="B102" s="109" t="s">
        <v>152</v>
      </c>
      <c r="C102" s="110">
        <f>SUM(C99:C101)</f>
        <v>1141</v>
      </c>
      <c r="D102" s="110">
        <f>SUM(D99:D101)</f>
        <v>973</v>
      </c>
      <c r="E102" s="111">
        <f>SUM(E99:E101)</f>
        <v>12498440</v>
      </c>
    </row>
    <row r="103" spans="1:8" s="115" customFormat="1" ht="24.95" customHeight="1" x14ac:dyDescent="0.15">
      <c r="A103" s="112" t="s">
        <v>153</v>
      </c>
      <c r="B103" s="113"/>
      <c r="C103" s="112"/>
      <c r="D103" s="112"/>
      <c r="E103" s="112"/>
      <c r="F103" s="114"/>
      <c r="G103" s="114"/>
    </row>
    <row r="104" spans="1:8" s="106" customFormat="1" ht="33.75" customHeight="1" x14ac:dyDescent="0.15">
      <c r="A104" s="608" t="s">
        <v>5</v>
      </c>
      <c r="B104" s="608" t="s">
        <v>6</v>
      </c>
      <c r="C104" s="73" t="s">
        <v>7</v>
      </c>
      <c r="D104" s="73" t="s">
        <v>8</v>
      </c>
      <c r="E104" s="73" t="s">
        <v>154</v>
      </c>
      <c r="F104" s="73" t="s">
        <v>155</v>
      </c>
      <c r="G104" s="73" t="s">
        <v>156</v>
      </c>
      <c r="H104" s="73" t="s">
        <v>9</v>
      </c>
    </row>
    <row r="105" spans="1:8" s="106" customFormat="1" ht="15" customHeight="1" x14ac:dyDescent="0.15">
      <c r="A105" s="20" t="s">
        <v>157</v>
      </c>
      <c r="B105" s="78" t="s">
        <v>158</v>
      </c>
      <c r="C105" s="55">
        <f>[13]B!$C$1125</f>
        <v>14</v>
      </c>
      <c r="D105" s="55">
        <f>[13]B!$I$1125</f>
        <v>13</v>
      </c>
      <c r="E105" s="55">
        <f>[13]B!$I$1125</f>
        <v>13</v>
      </c>
      <c r="F105" s="55">
        <f>[13]B!$L$1125</f>
        <v>1</v>
      </c>
      <c r="G105" s="117"/>
      <c r="H105" s="79">
        <f>[13]B!$AL$1125</f>
        <v>2307410</v>
      </c>
    </row>
    <row r="106" spans="1:8" s="106" customFormat="1" ht="15" customHeight="1" x14ac:dyDescent="0.15">
      <c r="A106" s="25" t="s">
        <v>159</v>
      </c>
      <c r="B106" s="81" t="s">
        <v>160</v>
      </c>
      <c r="C106" s="57">
        <f>[13]B!C1262</f>
        <v>140</v>
      </c>
      <c r="D106" s="57">
        <f>[13]B!I1262</f>
        <v>132</v>
      </c>
      <c r="E106" s="57">
        <f>[13]B!I1262</f>
        <v>132</v>
      </c>
      <c r="F106" s="57">
        <f>[13]B!L1262</f>
        <v>0</v>
      </c>
      <c r="G106" s="118"/>
      <c r="H106" s="82">
        <f>[13]B!$AL$1262</f>
        <v>56428000</v>
      </c>
    </row>
    <row r="107" spans="1:8" s="106" customFormat="1" ht="15" customHeight="1" x14ac:dyDescent="0.15">
      <c r="A107" s="25" t="s">
        <v>161</v>
      </c>
      <c r="B107" s="81" t="s">
        <v>162</v>
      </c>
      <c r="C107" s="57">
        <f>[13]B!C1404</f>
        <v>155</v>
      </c>
      <c r="D107" s="57">
        <f>[13]B!I1401</f>
        <v>125</v>
      </c>
      <c r="E107" s="57">
        <f>[13]B!I1401</f>
        <v>125</v>
      </c>
      <c r="F107" s="57">
        <f>[13]B!L1401</f>
        <v>7</v>
      </c>
      <c r="G107" s="118"/>
      <c r="H107" s="82">
        <f>[13]B!$AL$1401</f>
        <v>16724890</v>
      </c>
    </row>
    <row r="108" spans="1:8" s="106" customFormat="1" ht="15" customHeight="1" x14ac:dyDescent="0.15">
      <c r="A108" s="25" t="s">
        <v>163</v>
      </c>
      <c r="B108" s="81" t="s">
        <v>164</v>
      </c>
      <c r="C108" s="57">
        <f>[13]B!C1468</f>
        <v>13</v>
      </c>
      <c r="D108" s="57">
        <f>[13]B!I1468</f>
        <v>11</v>
      </c>
      <c r="E108" s="57">
        <f>[13]B!I1468</f>
        <v>11</v>
      </c>
      <c r="F108" s="57">
        <f>[13]B!L1468</f>
        <v>1</v>
      </c>
      <c r="G108" s="118"/>
      <c r="H108" s="82">
        <f>[13]B!AL1468</f>
        <v>1540135</v>
      </c>
    </row>
    <row r="109" spans="1:8" s="106" customFormat="1" ht="15" customHeight="1" x14ac:dyDescent="0.15">
      <c r="A109" s="25" t="s">
        <v>165</v>
      </c>
      <c r="B109" s="81" t="s">
        <v>166</v>
      </c>
      <c r="C109" s="57">
        <f>[13]B!$C$1537</f>
        <v>43</v>
      </c>
      <c r="D109" s="57">
        <f>[13]B!$I$1537</f>
        <v>40</v>
      </c>
      <c r="E109" s="57">
        <f>[13]B!$I$1537</f>
        <v>40</v>
      </c>
      <c r="F109" s="57">
        <f>[13]B!$L$1537</f>
        <v>2</v>
      </c>
      <c r="G109" s="118"/>
      <c r="H109" s="82">
        <f>[13]B!$AL$1537</f>
        <v>2563170</v>
      </c>
    </row>
    <row r="110" spans="1:8" s="106" customFormat="1" ht="15" customHeight="1" x14ac:dyDescent="0.15">
      <c r="A110" s="25" t="s">
        <v>167</v>
      </c>
      <c r="B110" s="81" t="s">
        <v>168</v>
      </c>
      <c r="C110" s="57">
        <f>[13]B!$C$1582</f>
        <v>54</v>
      </c>
      <c r="D110" s="57">
        <f>[13]B!$I$1582</f>
        <v>36</v>
      </c>
      <c r="E110" s="57">
        <f>[13]B!$I$1582</f>
        <v>36</v>
      </c>
      <c r="F110" s="57">
        <f>[13]B!$L$1582</f>
        <v>9</v>
      </c>
      <c r="G110" s="118"/>
      <c r="H110" s="82">
        <f>[13]B!$AL$1582</f>
        <v>1828030</v>
      </c>
    </row>
    <row r="111" spans="1:8" s="106" customFormat="1" ht="15" customHeight="1" x14ac:dyDescent="0.15">
      <c r="A111" s="25" t="s">
        <v>169</v>
      </c>
      <c r="B111" s="81" t="s">
        <v>170</v>
      </c>
      <c r="C111" s="57">
        <f>[13]B!$C$1800</f>
        <v>42</v>
      </c>
      <c r="D111" s="57">
        <f>[13]B!$I$1787</f>
        <v>23</v>
      </c>
      <c r="E111" s="57">
        <f>[13]B!$I$1787</f>
        <v>23</v>
      </c>
      <c r="F111" s="57">
        <f>[13]B!$L$1787</f>
        <v>17</v>
      </c>
      <c r="G111" s="118"/>
      <c r="H111" s="82">
        <f>[13]B!$AL$1787</f>
        <v>4679735</v>
      </c>
    </row>
    <row r="112" spans="1:8" s="106" customFormat="1" ht="15" customHeight="1" x14ac:dyDescent="0.15">
      <c r="A112" s="25" t="s">
        <v>171</v>
      </c>
      <c r="B112" s="81" t="s">
        <v>172</v>
      </c>
      <c r="C112" s="57">
        <f>[13]B!$C$1870</f>
        <v>4</v>
      </c>
      <c r="D112" s="57">
        <f>[13]B!$I$1866</f>
        <v>3</v>
      </c>
      <c r="E112" s="57">
        <f>[13]B!$I$1866</f>
        <v>3</v>
      </c>
      <c r="F112" s="57">
        <f>[13]B!$L$1866</f>
        <v>1</v>
      </c>
      <c r="G112" s="118"/>
      <c r="H112" s="82">
        <f>[13]B!$AL$1866</f>
        <v>208075</v>
      </c>
    </row>
    <row r="113" spans="1:12" s="106" customFormat="1" ht="15" customHeight="1" x14ac:dyDescent="0.15">
      <c r="A113" s="25" t="s">
        <v>173</v>
      </c>
      <c r="B113" s="81" t="s">
        <v>174</v>
      </c>
      <c r="C113" s="57">
        <f>[13]B!$C$2032</f>
        <v>249</v>
      </c>
      <c r="D113" s="57">
        <f>[13]B!$I$2025</f>
        <v>184</v>
      </c>
      <c r="E113" s="57">
        <f>[13]B!$I$2025</f>
        <v>184</v>
      </c>
      <c r="F113" s="57">
        <f>[13]B!$L$2025</f>
        <v>36</v>
      </c>
      <c r="G113" s="118"/>
      <c r="H113" s="82">
        <f>[13]B!$AL$2025</f>
        <v>59082550</v>
      </c>
    </row>
    <row r="114" spans="1:12" s="106" customFormat="1" ht="15" customHeight="1" x14ac:dyDescent="0.15">
      <c r="A114" s="25" t="s">
        <v>175</v>
      </c>
      <c r="B114" s="81" t="s">
        <v>176</v>
      </c>
      <c r="C114" s="57">
        <f>[13]B!C2071</f>
        <v>13</v>
      </c>
      <c r="D114" s="57">
        <f>[13]B!I2071</f>
        <v>10</v>
      </c>
      <c r="E114" s="57">
        <f>[13]B!I2071</f>
        <v>10</v>
      </c>
      <c r="F114" s="57">
        <f>[13]B!L2071</f>
        <v>2</v>
      </c>
      <c r="G114" s="118"/>
      <c r="H114" s="82">
        <f>[13]B!AL2071</f>
        <v>1638180</v>
      </c>
    </row>
    <row r="115" spans="1:12" s="106" customFormat="1" ht="15" customHeight="1" x14ac:dyDescent="0.15">
      <c r="A115" s="25" t="s">
        <v>177</v>
      </c>
      <c r="B115" s="81" t="s">
        <v>178</v>
      </c>
      <c r="C115" s="57">
        <f>[13]B!$C$2194</f>
        <v>154</v>
      </c>
      <c r="D115" s="57">
        <f>[13]B!I2194</f>
        <v>128</v>
      </c>
      <c r="E115" s="57">
        <f>[13]B!I2194</f>
        <v>128</v>
      </c>
      <c r="F115" s="57">
        <f>[13]B!L2194</f>
        <v>6</v>
      </c>
      <c r="G115" s="118"/>
      <c r="H115" s="82">
        <f>[13]B!AL2194</f>
        <v>24874790</v>
      </c>
    </row>
    <row r="116" spans="1:12" s="106" customFormat="1" ht="15" customHeight="1" x14ac:dyDescent="0.15">
      <c r="A116" s="25" t="s">
        <v>179</v>
      </c>
      <c r="B116" s="81" t="s">
        <v>180</v>
      </c>
      <c r="C116" s="57">
        <f>[13]B!$C$2229</f>
        <v>13</v>
      </c>
      <c r="D116" s="57">
        <f>[13]B!I2229</f>
        <v>12</v>
      </c>
      <c r="E116" s="57">
        <f>[13]B!I2229</f>
        <v>12</v>
      </c>
      <c r="F116" s="57">
        <f>[13]B!L2229</f>
        <v>0</v>
      </c>
      <c r="G116" s="118"/>
      <c r="H116" s="82">
        <f>[13]B!$AL$2229</f>
        <v>2719420</v>
      </c>
    </row>
    <row r="117" spans="1:12" s="106" customFormat="1" ht="15" customHeight="1" x14ac:dyDescent="0.15">
      <c r="A117" s="25" t="s">
        <v>181</v>
      </c>
      <c r="B117" s="81" t="s">
        <v>182</v>
      </c>
      <c r="C117" s="57">
        <f>[13]B!$C$2264</f>
        <v>81</v>
      </c>
      <c r="D117" s="57">
        <f>[13]B!$I$2264</f>
        <v>39</v>
      </c>
      <c r="E117" s="57">
        <f>[13]B!$I$2264</f>
        <v>39</v>
      </c>
      <c r="F117" s="57">
        <f>[13]B!$L$2264</f>
        <v>10</v>
      </c>
      <c r="G117" s="118"/>
      <c r="H117" s="82">
        <f>[13]B!$AL$2264</f>
        <v>9094105</v>
      </c>
    </row>
    <row r="118" spans="1:12" s="119" customFormat="1" ht="15" customHeight="1" x14ac:dyDescent="0.15">
      <c r="A118" s="25" t="s">
        <v>183</v>
      </c>
      <c r="B118" s="81" t="s">
        <v>184</v>
      </c>
      <c r="C118" s="57">
        <f>SUM(C119:C121)</f>
        <v>96</v>
      </c>
      <c r="D118" s="57">
        <f>SUM(D119:D121)</f>
        <v>24</v>
      </c>
      <c r="E118" s="57">
        <f>SUM(E119:E121)</f>
        <v>24</v>
      </c>
      <c r="F118" s="57">
        <f>SUM(F119:F121)</f>
        <v>0</v>
      </c>
      <c r="G118" s="118"/>
      <c r="H118" s="82">
        <f>SUM(H119:H121)</f>
        <v>3496560</v>
      </c>
    </row>
    <row r="119" spans="1:12" s="119" customFormat="1" ht="15" customHeight="1" x14ac:dyDescent="0.15">
      <c r="A119" s="25"/>
      <c r="B119" s="120" t="s">
        <v>185</v>
      </c>
      <c r="C119" s="49"/>
      <c r="D119" s="49"/>
      <c r="E119" s="49"/>
      <c r="F119" s="49"/>
      <c r="G119" s="118"/>
      <c r="H119" s="121"/>
    </row>
    <row r="120" spans="1:12" s="119" customFormat="1" ht="15" customHeight="1" x14ac:dyDescent="0.15">
      <c r="A120" s="25"/>
      <c r="B120" s="120" t="s">
        <v>186</v>
      </c>
      <c r="C120" s="49"/>
      <c r="D120" s="49"/>
      <c r="E120" s="49"/>
      <c r="F120" s="49"/>
      <c r="G120" s="118"/>
      <c r="H120" s="121"/>
    </row>
    <row r="121" spans="1:12" s="119" customFormat="1" ht="15" customHeight="1" x14ac:dyDescent="0.15">
      <c r="A121" s="25"/>
      <c r="B121" s="120" t="s">
        <v>187</v>
      </c>
      <c r="C121" s="57">
        <f>[13]B!C2272</f>
        <v>96</v>
      </c>
      <c r="D121" s="57">
        <f>[13]B!I2272</f>
        <v>24</v>
      </c>
      <c r="E121" s="57">
        <f>[13]B!I2272</f>
        <v>24</v>
      </c>
      <c r="F121" s="57">
        <f>[13]B!L2272</f>
        <v>0</v>
      </c>
      <c r="G121" s="118"/>
      <c r="H121" s="82">
        <f>[13]B!AL2272</f>
        <v>3496560</v>
      </c>
    </row>
    <row r="122" spans="1:12" s="106" customFormat="1" ht="15" customHeight="1" x14ac:dyDescent="0.15">
      <c r="A122" s="25" t="s">
        <v>188</v>
      </c>
      <c r="B122" s="81" t="s">
        <v>189</v>
      </c>
      <c r="C122" s="57">
        <f>[13]B!$C$2505</f>
        <v>98</v>
      </c>
      <c r="D122" s="57">
        <f>[13]B!$I$2505</f>
        <v>88</v>
      </c>
      <c r="E122" s="57">
        <f>[13]B!$I$2505</f>
        <v>88</v>
      </c>
      <c r="F122" s="57">
        <f>[13]B!$L$2505</f>
        <v>2</v>
      </c>
      <c r="G122" s="118"/>
      <c r="H122" s="82">
        <f>[13]B!$AL$2505</f>
        <v>20202050</v>
      </c>
    </row>
    <row r="123" spans="1:12" s="106" customFormat="1" ht="15" customHeight="1" x14ac:dyDescent="0.15">
      <c r="A123" s="38">
        <v>2106</v>
      </c>
      <c r="B123" s="108" t="s">
        <v>190</v>
      </c>
      <c r="C123" s="65">
        <f>[13]B!$C2517</f>
        <v>9</v>
      </c>
      <c r="D123" s="65">
        <f>[13]B!$I2517</f>
        <v>7</v>
      </c>
      <c r="E123" s="65">
        <f>[13]B!$I2517</f>
        <v>7</v>
      </c>
      <c r="F123" s="65">
        <f>[13]B!$L2517</f>
        <v>2</v>
      </c>
      <c r="G123" s="65">
        <f>[13]B!C2517</f>
        <v>9</v>
      </c>
      <c r="H123" s="65">
        <f>+([13]B!$AL2517)*0.75</f>
        <v>365422.5</v>
      </c>
    </row>
    <row r="124" spans="1:12" s="106" customFormat="1" ht="15" customHeight="1" x14ac:dyDescent="0.15">
      <c r="A124" s="122"/>
      <c r="B124" s="109" t="s">
        <v>191</v>
      </c>
      <c r="C124" s="88">
        <f>SUM(C105:C118)+C122+C123</f>
        <v>1178</v>
      </c>
      <c r="D124" s="88">
        <f>SUM(D105:D118)+D122+D123</f>
        <v>875</v>
      </c>
      <c r="E124" s="88">
        <f>SUM(E105:E118)+E122+E123</f>
        <v>875</v>
      </c>
      <c r="F124" s="88">
        <f>SUM(F105:F118)+F122+F123</f>
        <v>96</v>
      </c>
      <c r="G124" s="65">
        <f>[13]B!C2517</f>
        <v>9</v>
      </c>
      <c r="H124" s="89">
        <f>SUM(H105:H118)+H122+H123</f>
        <v>207752522.5</v>
      </c>
    </row>
    <row r="125" spans="1:12" s="12" customFormat="1" ht="24.95" customHeight="1" x14ac:dyDescent="0.15">
      <c r="A125" s="868" t="s">
        <v>192</v>
      </c>
      <c r="B125" s="866"/>
      <c r="C125" s="123"/>
      <c r="D125" s="123"/>
      <c r="E125" s="124"/>
      <c r="F125" s="11"/>
      <c r="G125" s="11"/>
      <c r="H125" s="11"/>
      <c r="I125" s="11"/>
      <c r="J125" s="11"/>
      <c r="K125" s="11"/>
      <c r="L125" s="11"/>
    </row>
    <row r="126" spans="1:12" s="3" customFormat="1" ht="35.1" customHeight="1" x14ac:dyDescent="0.15">
      <c r="A126" s="13" t="s">
        <v>5</v>
      </c>
      <c r="B126" s="13" t="s">
        <v>6</v>
      </c>
      <c r="C126" s="73" t="s">
        <v>7</v>
      </c>
      <c r="D126" s="73" t="s">
        <v>8</v>
      </c>
      <c r="E126" s="73" t="s">
        <v>9</v>
      </c>
      <c r="F126" s="7"/>
      <c r="G126" s="7"/>
      <c r="H126" s="7"/>
      <c r="I126" s="7"/>
      <c r="J126" s="7"/>
      <c r="K126" s="7"/>
      <c r="L126" s="7"/>
    </row>
    <row r="127" spans="1:12" s="3" customFormat="1" ht="20.100000000000001" customHeight="1" x14ac:dyDescent="0.15">
      <c r="A127" s="13"/>
      <c r="B127" s="125" t="s">
        <v>193</v>
      </c>
      <c r="C127" s="41"/>
      <c r="D127" s="41"/>
      <c r="E127" s="75"/>
      <c r="F127" s="7"/>
      <c r="G127" s="7"/>
      <c r="H127" s="7"/>
      <c r="I127" s="7"/>
      <c r="J127" s="7"/>
      <c r="K127" s="7"/>
      <c r="L127" s="7"/>
    </row>
    <row r="128" spans="1:12" s="3" customFormat="1" ht="24" customHeight="1" x14ac:dyDescent="0.15">
      <c r="A128" s="20" t="s">
        <v>194</v>
      </c>
      <c r="B128" s="78" t="s">
        <v>195</v>
      </c>
      <c r="C128" s="126">
        <f>[13]B!$C$115</f>
        <v>5391</v>
      </c>
      <c r="D128" s="126">
        <f>[13]B!$E$115</f>
        <v>5005</v>
      </c>
      <c r="E128" s="127">
        <f>[13]B!$AL$115</f>
        <v>186736550</v>
      </c>
      <c r="F128" s="7"/>
      <c r="G128" s="7"/>
      <c r="H128" s="7"/>
      <c r="I128" s="7"/>
      <c r="J128" s="7"/>
      <c r="K128" s="7"/>
      <c r="L128" s="7"/>
    </row>
    <row r="129" spans="1:12" s="3" customFormat="1" ht="24" customHeight="1" x14ac:dyDescent="0.15">
      <c r="A129" s="25" t="s">
        <v>196</v>
      </c>
      <c r="B129" s="81" t="s">
        <v>197</v>
      </c>
      <c r="C129" s="128">
        <f>[13]B!$C$116</f>
        <v>0</v>
      </c>
      <c r="D129" s="128">
        <f>[13]B!$E$116</f>
        <v>0</v>
      </c>
      <c r="E129" s="129">
        <f>[13]B!$AL$116</f>
        <v>0</v>
      </c>
      <c r="F129" s="7"/>
      <c r="G129" s="7"/>
      <c r="H129" s="7"/>
      <c r="I129" s="7"/>
      <c r="J129" s="7"/>
      <c r="K129" s="7"/>
      <c r="L129" s="7"/>
    </row>
    <row r="130" spans="1:12" s="3" customFormat="1" ht="24" customHeight="1" x14ac:dyDescent="0.15">
      <c r="A130" s="25" t="s">
        <v>198</v>
      </c>
      <c r="B130" s="81" t="s">
        <v>199</v>
      </c>
      <c r="C130" s="128">
        <f>[13]B!$C$117</f>
        <v>0</v>
      </c>
      <c r="D130" s="128">
        <f>[13]B!$E$117</f>
        <v>0</v>
      </c>
      <c r="E130" s="129">
        <f>[13]B!$AL$117</f>
        <v>0</v>
      </c>
      <c r="F130" s="7"/>
      <c r="G130" s="7"/>
      <c r="H130" s="7"/>
      <c r="I130" s="7"/>
      <c r="J130" s="7"/>
      <c r="K130" s="7"/>
      <c r="L130" s="7"/>
    </row>
    <row r="131" spans="1:12" s="3" customFormat="1" ht="15" customHeight="1" x14ac:dyDescent="0.15">
      <c r="A131" s="25" t="s">
        <v>200</v>
      </c>
      <c r="B131" s="81" t="s">
        <v>201</v>
      </c>
      <c r="C131" s="128">
        <f>[13]B!$C$118</f>
        <v>223</v>
      </c>
      <c r="D131" s="128">
        <f>[13]B!$E$118</f>
        <v>221</v>
      </c>
      <c r="E131" s="129">
        <f>[13]B!$AL$118</f>
        <v>34279310</v>
      </c>
      <c r="F131" s="7"/>
      <c r="G131" s="7"/>
      <c r="H131" s="7"/>
      <c r="I131" s="7"/>
      <c r="J131" s="7"/>
      <c r="K131" s="7"/>
      <c r="L131" s="7"/>
    </row>
    <row r="132" spans="1:12" s="3" customFormat="1" ht="15" customHeight="1" x14ac:dyDescent="0.15">
      <c r="A132" s="25" t="s">
        <v>202</v>
      </c>
      <c r="B132" s="81" t="s">
        <v>203</v>
      </c>
      <c r="C132" s="128">
        <f>[13]B!$C$119</f>
        <v>0</v>
      </c>
      <c r="D132" s="128">
        <f>[13]B!$E$119</f>
        <v>0</v>
      </c>
      <c r="E132" s="129">
        <f>[13]B!$AL$119</f>
        <v>0</v>
      </c>
      <c r="F132" s="7"/>
      <c r="G132" s="7"/>
      <c r="H132" s="7"/>
      <c r="I132" s="7"/>
      <c r="J132" s="7"/>
      <c r="K132" s="7"/>
      <c r="L132" s="7"/>
    </row>
    <row r="133" spans="1:12" s="3" customFormat="1" ht="15" customHeight="1" x14ac:dyDescent="0.15">
      <c r="A133" s="25" t="s">
        <v>204</v>
      </c>
      <c r="B133" s="81" t="s">
        <v>205</v>
      </c>
      <c r="C133" s="128">
        <f>[13]B!$C$120</f>
        <v>0</v>
      </c>
      <c r="D133" s="128">
        <f>[13]B!$E$120</f>
        <v>0</v>
      </c>
      <c r="E133" s="129">
        <f>[13]B!$AL$120</f>
        <v>0</v>
      </c>
      <c r="F133" s="7"/>
      <c r="G133" s="7"/>
      <c r="H133" s="7"/>
      <c r="I133" s="7"/>
      <c r="J133" s="7"/>
      <c r="K133" s="7"/>
      <c r="L133" s="7"/>
    </row>
    <row r="134" spans="1:12" s="3" customFormat="1" ht="15" customHeight="1" x14ac:dyDescent="0.15">
      <c r="A134" s="25" t="s">
        <v>206</v>
      </c>
      <c r="B134" s="81" t="s">
        <v>207</v>
      </c>
      <c r="C134" s="128">
        <f>[13]B!$C$121</f>
        <v>179</v>
      </c>
      <c r="D134" s="128">
        <f>[13]B!$E$121</f>
        <v>179</v>
      </c>
      <c r="E134" s="129">
        <f>[13]B!$AL$121</f>
        <v>13410680</v>
      </c>
      <c r="F134" s="7"/>
      <c r="G134" s="7"/>
      <c r="H134" s="7"/>
      <c r="I134" s="7"/>
      <c r="J134" s="7"/>
      <c r="K134" s="7"/>
      <c r="L134" s="7"/>
    </row>
    <row r="135" spans="1:12" s="3" customFormat="1" ht="15" customHeight="1" x14ac:dyDescent="0.15">
      <c r="A135" s="25" t="s">
        <v>208</v>
      </c>
      <c r="B135" s="81" t="s">
        <v>209</v>
      </c>
      <c r="C135" s="128">
        <f>[13]B!$C$122</f>
        <v>163</v>
      </c>
      <c r="D135" s="128">
        <f>[13]B!$E$122</f>
        <v>163</v>
      </c>
      <c r="E135" s="129">
        <f>[13]B!$AL$122</f>
        <v>12211960</v>
      </c>
      <c r="F135" s="7"/>
      <c r="G135" s="7"/>
      <c r="H135" s="7"/>
      <c r="I135" s="7"/>
      <c r="J135" s="7"/>
      <c r="K135" s="7"/>
      <c r="L135" s="7"/>
    </row>
    <row r="136" spans="1:12" s="3" customFormat="1" ht="15" customHeight="1" x14ac:dyDescent="0.15">
      <c r="A136" s="25" t="s">
        <v>210</v>
      </c>
      <c r="B136" s="81" t="s">
        <v>211</v>
      </c>
      <c r="C136" s="128">
        <f>[13]B!$C$123</f>
        <v>0</v>
      </c>
      <c r="D136" s="128">
        <f>[13]B!$E$123</f>
        <v>0</v>
      </c>
      <c r="E136" s="129">
        <f>[13]B!$AL$123</f>
        <v>0</v>
      </c>
      <c r="F136" s="7"/>
      <c r="G136" s="7"/>
      <c r="H136" s="7"/>
      <c r="I136" s="7"/>
      <c r="J136" s="7"/>
      <c r="K136" s="7"/>
      <c r="L136" s="7"/>
    </row>
    <row r="137" spans="1:12" s="3" customFormat="1" ht="15" customHeight="1" x14ac:dyDescent="0.15">
      <c r="A137" s="25" t="s">
        <v>212</v>
      </c>
      <c r="B137" s="81" t="s">
        <v>213</v>
      </c>
      <c r="C137" s="128">
        <f>[13]B!$C$124</f>
        <v>144</v>
      </c>
      <c r="D137" s="128">
        <f>[13]B!$E$124</f>
        <v>144</v>
      </c>
      <c r="E137" s="129">
        <f>[13]B!$AL$124</f>
        <v>9678240</v>
      </c>
      <c r="F137" s="7"/>
      <c r="G137" s="7"/>
      <c r="H137" s="7"/>
      <c r="I137" s="7"/>
      <c r="J137" s="7"/>
      <c r="K137" s="7"/>
      <c r="L137" s="7"/>
    </row>
    <row r="138" spans="1:12" s="3" customFormat="1" ht="15" customHeight="1" x14ac:dyDescent="0.15">
      <c r="A138" s="25" t="s">
        <v>214</v>
      </c>
      <c r="B138" s="81" t="s">
        <v>215</v>
      </c>
      <c r="C138" s="128">
        <f>[13]B!$C$125</f>
        <v>0</v>
      </c>
      <c r="D138" s="128">
        <f>[13]B!$E$125</f>
        <v>0</v>
      </c>
      <c r="E138" s="129">
        <f>[13]B!$AL$125</f>
        <v>0</v>
      </c>
      <c r="F138" s="7"/>
      <c r="G138" s="7"/>
      <c r="H138" s="7"/>
      <c r="I138" s="7"/>
      <c r="J138" s="7"/>
      <c r="K138" s="7"/>
      <c r="L138" s="7"/>
    </row>
    <row r="139" spans="1:12" s="3" customFormat="1" ht="15" customHeight="1" x14ac:dyDescent="0.15">
      <c r="A139" s="25" t="s">
        <v>216</v>
      </c>
      <c r="B139" s="81" t="s">
        <v>217</v>
      </c>
      <c r="C139" s="128">
        <f>[13]B!$C$126</f>
        <v>0</v>
      </c>
      <c r="D139" s="128">
        <f>[13]B!$E$126</f>
        <v>0</v>
      </c>
      <c r="E139" s="129">
        <f>[13]B!$AL$126</f>
        <v>0</v>
      </c>
      <c r="F139" s="7"/>
      <c r="G139" s="7"/>
      <c r="H139" s="7"/>
      <c r="I139" s="7"/>
      <c r="J139" s="7"/>
      <c r="K139" s="7"/>
      <c r="L139" s="7"/>
    </row>
    <row r="140" spans="1:12" s="3" customFormat="1" ht="15" customHeight="1" x14ac:dyDescent="0.15">
      <c r="A140" s="38" t="s">
        <v>218</v>
      </c>
      <c r="B140" s="108" t="s">
        <v>219</v>
      </c>
      <c r="C140" s="130">
        <f>[13]B!$C$127</f>
        <v>0</v>
      </c>
      <c r="D140" s="130">
        <f>[13]B!$E$127</f>
        <v>0</v>
      </c>
      <c r="E140" s="131">
        <f>[13]B!$AL$127</f>
        <v>0</v>
      </c>
      <c r="F140" s="7"/>
      <c r="G140" s="7"/>
      <c r="H140" s="7"/>
      <c r="I140" s="7"/>
      <c r="J140" s="7"/>
      <c r="K140" s="7"/>
      <c r="L140" s="7"/>
    </row>
    <row r="141" spans="1:12" s="3" customFormat="1" ht="20.100000000000001" customHeight="1" x14ac:dyDescent="0.15">
      <c r="A141" s="122"/>
      <c r="B141" s="109" t="s">
        <v>220</v>
      </c>
      <c r="C141" s="132">
        <f>SUM(C128:C140)</f>
        <v>6100</v>
      </c>
      <c r="D141" s="132">
        <f>SUM(D128:D140)</f>
        <v>5712</v>
      </c>
      <c r="E141" s="89">
        <f>SUM(E128:E140)</f>
        <v>256316740</v>
      </c>
      <c r="F141" s="7"/>
      <c r="G141" s="7"/>
      <c r="H141" s="7"/>
      <c r="I141" s="7"/>
      <c r="J141" s="7"/>
      <c r="K141" s="7"/>
      <c r="L141" s="7"/>
    </row>
    <row r="142" spans="1:12" s="3" customFormat="1" ht="20.100000000000001" customHeight="1" x14ac:dyDescent="0.15">
      <c r="A142" s="122"/>
      <c r="B142" s="133" t="s">
        <v>221</v>
      </c>
      <c r="C142" s="132">
        <f>SUM(C143:C152)</f>
        <v>843</v>
      </c>
      <c r="D142" s="132">
        <f>SUM(D143:D152)</f>
        <v>843</v>
      </c>
      <c r="E142" s="89">
        <f>SUM(E143:E152)</f>
        <v>4692570</v>
      </c>
      <c r="F142" s="7"/>
      <c r="G142" s="7"/>
      <c r="H142" s="7"/>
      <c r="I142" s="7"/>
      <c r="J142" s="7"/>
      <c r="K142" s="7"/>
      <c r="L142" s="7"/>
    </row>
    <row r="143" spans="1:12" s="3" customFormat="1" ht="15" customHeight="1" x14ac:dyDescent="0.15">
      <c r="A143" s="20" t="s">
        <v>222</v>
      </c>
      <c r="B143" s="78" t="s">
        <v>223</v>
      </c>
      <c r="C143" s="134">
        <f>[13]B!$C$130</f>
        <v>0</v>
      </c>
      <c r="D143" s="134">
        <f>[13]B!$E$130</f>
        <v>0</v>
      </c>
      <c r="E143" s="127">
        <f>[13]B!$AL$130</f>
        <v>0</v>
      </c>
      <c r="F143" s="7"/>
      <c r="G143" s="7"/>
      <c r="H143" s="7"/>
      <c r="I143" s="7"/>
      <c r="J143" s="7"/>
      <c r="K143" s="7"/>
      <c r="L143" s="7"/>
    </row>
    <row r="144" spans="1:12" s="3" customFormat="1" ht="15" customHeight="1" x14ac:dyDescent="0.15">
      <c r="A144" s="25" t="s">
        <v>224</v>
      </c>
      <c r="B144" s="81" t="s">
        <v>225</v>
      </c>
      <c r="C144" s="135">
        <f>[13]B!$C$131</f>
        <v>0</v>
      </c>
      <c r="D144" s="135">
        <f>[13]B!$E$131</f>
        <v>0</v>
      </c>
      <c r="E144" s="129">
        <f>[13]B!$AL$131</f>
        <v>0</v>
      </c>
      <c r="F144" s="7"/>
      <c r="G144" s="7"/>
      <c r="H144" s="7"/>
      <c r="I144" s="7"/>
      <c r="J144" s="7"/>
      <c r="K144" s="7"/>
      <c r="L144" s="7"/>
    </row>
    <row r="145" spans="1:12" s="3" customFormat="1" ht="15" customHeight="1" x14ac:dyDescent="0.15">
      <c r="A145" s="25" t="s">
        <v>226</v>
      </c>
      <c r="B145" s="81" t="s">
        <v>227</v>
      </c>
      <c r="C145" s="135">
        <f>[13]B!$C$132</f>
        <v>0</v>
      </c>
      <c r="D145" s="135">
        <f>[13]B!$E$132</f>
        <v>0</v>
      </c>
      <c r="E145" s="129">
        <f>[13]B!$AL$132</f>
        <v>0</v>
      </c>
      <c r="F145" s="7"/>
      <c r="G145" s="7"/>
      <c r="H145" s="7"/>
      <c r="I145" s="7"/>
      <c r="J145" s="7"/>
      <c r="K145" s="7"/>
      <c r="L145" s="7"/>
    </row>
    <row r="146" spans="1:12" s="3" customFormat="1" ht="15" customHeight="1" x14ac:dyDescent="0.15">
      <c r="A146" s="25" t="s">
        <v>228</v>
      </c>
      <c r="B146" s="81" t="s">
        <v>229</v>
      </c>
      <c r="C146" s="135">
        <f>[13]B!$C$133</f>
        <v>825</v>
      </c>
      <c r="D146" s="135">
        <f>[13]B!$E$133</f>
        <v>825</v>
      </c>
      <c r="E146" s="129">
        <f>[13]B!$AL$133</f>
        <v>4562250</v>
      </c>
      <c r="F146" s="7"/>
      <c r="G146" s="7"/>
      <c r="H146" s="7"/>
      <c r="I146" s="7"/>
      <c r="J146" s="7"/>
      <c r="K146" s="7"/>
      <c r="L146" s="7"/>
    </row>
    <row r="147" spans="1:12" s="3" customFormat="1" ht="15" customHeight="1" x14ac:dyDescent="0.15">
      <c r="A147" s="25" t="s">
        <v>230</v>
      </c>
      <c r="B147" s="81" t="s">
        <v>231</v>
      </c>
      <c r="C147" s="135">
        <f>[13]B!$C$134</f>
        <v>0</v>
      </c>
      <c r="D147" s="135">
        <f>[13]B!$E$134</f>
        <v>0</v>
      </c>
      <c r="E147" s="129">
        <f>[13]B!$AL$134</f>
        <v>0</v>
      </c>
      <c r="F147" s="7"/>
      <c r="G147" s="7"/>
      <c r="H147" s="7"/>
      <c r="I147" s="7"/>
      <c r="J147" s="7"/>
      <c r="K147" s="7"/>
      <c r="L147" s="7"/>
    </row>
    <row r="148" spans="1:12" s="3" customFormat="1" ht="15" customHeight="1" x14ac:dyDescent="0.15">
      <c r="A148" s="25" t="s">
        <v>232</v>
      </c>
      <c r="B148" s="81" t="s">
        <v>233</v>
      </c>
      <c r="C148" s="135">
        <f>[13]B!$C$135</f>
        <v>0</v>
      </c>
      <c r="D148" s="135">
        <f>[13]B!$E$135</f>
        <v>0</v>
      </c>
      <c r="E148" s="129">
        <f>[13]B!$AL$135</f>
        <v>0</v>
      </c>
      <c r="F148" s="7"/>
      <c r="G148" s="7"/>
      <c r="H148" s="7"/>
      <c r="I148" s="7"/>
      <c r="J148" s="7"/>
      <c r="K148" s="7"/>
      <c r="L148" s="7"/>
    </row>
    <row r="149" spans="1:12" s="3" customFormat="1" ht="15" customHeight="1" x14ac:dyDescent="0.15">
      <c r="A149" s="25" t="s">
        <v>234</v>
      </c>
      <c r="B149" s="81" t="s">
        <v>235</v>
      </c>
      <c r="C149" s="135">
        <f>[13]B!$C$136</f>
        <v>0</v>
      </c>
      <c r="D149" s="135">
        <f>[13]B!$E$136</f>
        <v>0</v>
      </c>
      <c r="E149" s="129">
        <f>[13]B!$AL$136</f>
        <v>0</v>
      </c>
      <c r="F149" s="7"/>
      <c r="G149" s="7"/>
      <c r="H149" s="7"/>
      <c r="I149" s="7"/>
      <c r="J149" s="7"/>
      <c r="K149" s="7"/>
      <c r="L149" s="7"/>
    </row>
    <row r="150" spans="1:12" s="3" customFormat="1" ht="15" customHeight="1" x14ac:dyDescent="0.15">
      <c r="A150" s="25" t="s">
        <v>236</v>
      </c>
      <c r="B150" s="81" t="s">
        <v>237</v>
      </c>
      <c r="C150" s="135">
        <f>[13]B!$C$137</f>
        <v>18</v>
      </c>
      <c r="D150" s="135">
        <f>[13]B!$E$137</f>
        <v>18</v>
      </c>
      <c r="E150" s="129">
        <f>[13]B!$AL$137</f>
        <v>130320</v>
      </c>
      <c r="F150" s="7"/>
      <c r="G150" s="7"/>
      <c r="H150" s="7"/>
      <c r="I150" s="7"/>
      <c r="J150" s="7"/>
      <c r="K150" s="7"/>
      <c r="L150" s="7"/>
    </row>
    <row r="151" spans="1:12" s="3" customFormat="1" ht="14.1" customHeight="1" x14ac:dyDescent="0.15">
      <c r="A151" s="25" t="s">
        <v>238</v>
      </c>
      <c r="B151" s="81" t="s">
        <v>239</v>
      </c>
      <c r="C151" s="135">
        <f>[13]B!$C$138</f>
        <v>0</v>
      </c>
      <c r="D151" s="135">
        <f>[13]B!$E$138</f>
        <v>0</v>
      </c>
      <c r="E151" s="129">
        <f>[13]B!$AL$138</f>
        <v>0</v>
      </c>
      <c r="F151" s="7"/>
      <c r="G151" s="7"/>
      <c r="H151" s="7"/>
      <c r="I151" s="7"/>
      <c r="J151" s="7"/>
      <c r="K151" s="7"/>
      <c r="L151" s="7"/>
    </row>
    <row r="152" spans="1:12" s="3" customFormat="1" ht="15" customHeight="1" x14ac:dyDescent="0.15">
      <c r="A152" s="38" t="s">
        <v>240</v>
      </c>
      <c r="B152" s="108" t="s">
        <v>241</v>
      </c>
      <c r="C152" s="136">
        <f>[13]B!$C$139</f>
        <v>0</v>
      </c>
      <c r="D152" s="136">
        <f>[13]B!$E$139</f>
        <v>0</v>
      </c>
      <c r="E152" s="131">
        <f>[13]B!$AL$139</f>
        <v>0</v>
      </c>
      <c r="F152" s="7"/>
      <c r="G152" s="7"/>
      <c r="H152" s="7"/>
      <c r="I152" s="7"/>
      <c r="J152" s="7"/>
      <c r="K152" s="7"/>
      <c r="L152" s="7"/>
    </row>
    <row r="153" spans="1:12" s="3" customFormat="1" ht="15" customHeight="1" x14ac:dyDescent="0.15">
      <c r="A153" s="137"/>
      <c r="B153" s="138" t="s">
        <v>242</v>
      </c>
      <c r="C153" s="139">
        <f>SUM(C154:C158)</f>
        <v>0</v>
      </c>
      <c r="D153" s="139"/>
      <c r="E153" s="140"/>
      <c r="F153" s="7"/>
      <c r="G153" s="7"/>
      <c r="H153" s="7"/>
      <c r="I153" s="7"/>
      <c r="J153" s="7"/>
      <c r="K153" s="7"/>
      <c r="L153" s="7"/>
    </row>
    <row r="154" spans="1:12" s="3" customFormat="1" ht="14.1" customHeight="1" x14ac:dyDescent="0.15">
      <c r="A154" s="38">
        <v>203211</v>
      </c>
      <c r="B154" s="108" t="s">
        <v>243</v>
      </c>
      <c r="C154" s="135">
        <f>[13]B!$C$141</f>
        <v>0</v>
      </c>
      <c r="D154" s="141"/>
      <c r="E154" s="142"/>
      <c r="F154" s="7"/>
      <c r="G154" s="7"/>
      <c r="H154" s="7"/>
      <c r="I154" s="7"/>
      <c r="J154" s="7"/>
      <c r="K154" s="7"/>
      <c r="L154" s="7"/>
    </row>
    <row r="155" spans="1:12" s="3" customFormat="1" ht="23.25" customHeight="1" x14ac:dyDescent="0.15">
      <c r="A155" s="143" t="s">
        <v>244</v>
      </c>
      <c r="B155" s="144" t="s">
        <v>245</v>
      </c>
      <c r="C155" s="135">
        <f>[13]B!C142</f>
        <v>0</v>
      </c>
      <c r="D155" s="145"/>
      <c r="E155" s="146"/>
      <c r="F155" s="7"/>
      <c r="G155" s="7"/>
      <c r="H155" s="7"/>
      <c r="I155" s="7"/>
      <c r="J155" s="7"/>
      <c r="K155" s="7"/>
      <c r="L155" s="7"/>
    </row>
    <row r="156" spans="1:12" s="3" customFormat="1" ht="14.1" customHeight="1" x14ac:dyDescent="0.15">
      <c r="A156" s="143" t="s">
        <v>246</v>
      </c>
      <c r="B156" s="144" t="s">
        <v>247</v>
      </c>
      <c r="C156" s="135">
        <f>[13]B!C143</f>
        <v>0</v>
      </c>
      <c r="D156" s="145"/>
      <c r="E156" s="146"/>
      <c r="F156" s="7"/>
      <c r="G156" s="7"/>
      <c r="H156" s="7"/>
      <c r="I156" s="7"/>
      <c r="J156" s="7"/>
      <c r="K156" s="7"/>
      <c r="L156" s="7"/>
    </row>
    <row r="157" spans="1:12" s="3" customFormat="1" ht="14.1" customHeight="1" x14ac:dyDescent="0.15">
      <c r="A157" s="143" t="s">
        <v>248</v>
      </c>
      <c r="B157" s="144" t="s">
        <v>249</v>
      </c>
      <c r="C157" s="135">
        <f>[13]B!C144</f>
        <v>0</v>
      </c>
      <c r="D157" s="145"/>
      <c r="E157" s="146"/>
      <c r="F157" s="7"/>
      <c r="G157" s="7"/>
      <c r="H157" s="7"/>
      <c r="I157" s="7"/>
      <c r="J157" s="7"/>
      <c r="K157" s="7"/>
      <c r="L157" s="7"/>
    </row>
    <row r="158" spans="1:12" s="3" customFormat="1" ht="24" customHeight="1" x14ac:dyDescent="0.15">
      <c r="A158" s="143" t="s">
        <v>250</v>
      </c>
      <c r="B158" s="144" t="s">
        <v>251</v>
      </c>
      <c r="C158" s="135">
        <f>[13]B!C145</f>
        <v>0</v>
      </c>
      <c r="D158" s="145"/>
      <c r="E158" s="146"/>
      <c r="F158" s="7"/>
      <c r="G158" s="7"/>
      <c r="H158" s="7"/>
      <c r="I158" s="7"/>
      <c r="J158" s="7"/>
      <c r="K158" s="7"/>
      <c r="L158" s="7"/>
    </row>
    <row r="159" spans="1:12" s="3" customFormat="1" ht="15" customHeight="1" x14ac:dyDescent="0.15">
      <c r="A159" s="122"/>
      <c r="B159" s="147" t="s">
        <v>252</v>
      </c>
      <c r="C159" s="148">
        <f>(C141+C142+C153)</f>
        <v>6943</v>
      </c>
      <c r="D159" s="148">
        <f>(D141+D142)</f>
        <v>6555</v>
      </c>
      <c r="E159" s="89">
        <f>(E141+E142)</f>
        <v>261009310</v>
      </c>
      <c r="F159" s="7"/>
      <c r="G159" s="7"/>
      <c r="H159" s="7"/>
      <c r="I159" s="7"/>
      <c r="J159" s="7"/>
      <c r="K159" s="7"/>
      <c r="L159" s="7"/>
    </row>
    <row r="160" spans="1:12" s="12" customFormat="1" ht="24.95" customHeight="1" x14ac:dyDescent="0.15">
      <c r="A160" s="112" t="s">
        <v>253</v>
      </c>
      <c r="B160" s="149"/>
      <c r="C160" s="123"/>
      <c r="D160" s="123"/>
      <c r="E160" s="124"/>
      <c r="F160" s="11"/>
      <c r="G160" s="11"/>
      <c r="H160" s="11"/>
      <c r="I160" s="11"/>
      <c r="J160" s="11"/>
      <c r="K160" s="11"/>
      <c r="L160" s="11"/>
    </row>
    <row r="161" spans="1:14" s="3" customFormat="1" ht="35.1" customHeight="1" x14ac:dyDescent="0.15">
      <c r="A161" s="13" t="s">
        <v>5</v>
      </c>
      <c r="B161" s="13" t="s">
        <v>6</v>
      </c>
      <c r="C161" s="73" t="s">
        <v>7</v>
      </c>
      <c r="D161" s="73" t="s">
        <v>8</v>
      </c>
      <c r="E161" s="73" t="s">
        <v>9</v>
      </c>
      <c r="F161" s="7"/>
      <c r="G161" s="7"/>
      <c r="H161" s="7"/>
      <c r="I161" s="7"/>
      <c r="J161" s="7"/>
      <c r="K161" s="7"/>
      <c r="L161" s="7"/>
    </row>
    <row r="162" spans="1:14" s="3" customFormat="1" ht="15" customHeight="1" x14ac:dyDescent="0.15">
      <c r="A162" s="20" t="s">
        <v>254</v>
      </c>
      <c r="B162" s="78" t="s">
        <v>255</v>
      </c>
      <c r="C162" s="150">
        <f>[13]B!$C$61</f>
        <v>170</v>
      </c>
      <c r="D162" s="150">
        <f>[13]B!$E$61</f>
        <v>170</v>
      </c>
      <c r="E162" s="129">
        <f>[13]B!$AL$61</f>
        <v>144500</v>
      </c>
      <c r="F162" s="7"/>
      <c r="G162" s="7"/>
      <c r="H162" s="7"/>
      <c r="I162" s="7"/>
      <c r="J162" s="7"/>
      <c r="K162" s="7"/>
      <c r="L162" s="7"/>
    </row>
    <row r="163" spans="1:14" s="3" customFormat="1" ht="15" customHeight="1" x14ac:dyDescent="0.15">
      <c r="A163" s="38" t="s">
        <v>256</v>
      </c>
      <c r="B163" s="108" t="s">
        <v>257</v>
      </c>
      <c r="C163" s="65">
        <f>SUM([13]B!$C$62+[13]B!$C$63)</f>
        <v>0</v>
      </c>
      <c r="D163" s="151">
        <f>SUM([13]B!$E$62+[13]B!$E$63)</f>
        <v>0</v>
      </c>
      <c r="E163" s="129">
        <f>SUM([13]B!$AL$62+[13]B!$AL$63)</f>
        <v>0</v>
      </c>
      <c r="F163" s="7"/>
      <c r="G163" s="7"/>
      <c r="H163" s="7"/>
      <c r="I163" s="7"/>
      <c r="J163" s="7"/>
      <c r="K163" s="7"/>
      <c r="L163" s="7"/>
    </row>
    <row r="164" spans="1:14" s="3" customFormat="1" ht="15" customHeight="1" x14ac:dyDescent="0.15">
      <c r="A164" s="152"/>
      <c r="B164" s="153" t="s">
        <v>258</v>
      </c>
      <c r="C164" s="154">
        <f>SUM(C162:C163)</f>
        <v>170</v>
      </c>
      <c r="D164" s="154">
        <f>SUM(D162:D163)</f>
        <v>170</v>
      </c>
      <c r="E164" s="155">
        <f>SUM(E162:E163)</f>
        <v>144500</v>
      </c>
      <c r="F164" s="7"/>
      <c r="G164" s="7"/>
      <c r="H164" s="7"/>
      <c r="I164" s="7"/>
      <c r="J164" s="7"/>
      <c r="K164" s="7"/>
      <c r="L164" s="7"/>
    </row>
    <row r="165" spans="1:14" s="3" customFormat="1" ht="24.95" customHeight="1" x14ac:dyDescent="0.15">
      <c r="A165" s="112" t="s">
        <v>259</v>
      </c>
      <c r="B165" s="156"/>
      <c r="C165" s="157"/>
      <c r="D165" s="157"/>
      <c r="E165" s="158"/>
      <c r="F165" s="7"/>
      <c r="G165" s="7"/>
      <c r="H165" s="7"/>
      <c r="I165" s="7"/>
      <c r="J165" s="7"/>
      <c r="K165" s="7"/>
      <c r="L165" s="7"/>
      <c r="M165" s="7"/>
      <c r="N165" s="7"/>
    </row>
    <row r="166" spans="1:14" s="3" customFormat="1" ht="35.1" customHeight="1" x14ac:dyDescent="0.15">
      <c r="A166" s="13" t="s">
        <v>5</v>
      </c>
      <c r="B166" s="13" t="s">
        <v>6</v>
      </c>
      <c r="C166" s="73" t="s">
        <v>7</v>
      </c>
      <c r="D166" s="159" t="s">
        <v>8</v>
      </c>
      <c r="E166" s="73" t="s">
        <v>9</v>
      </c>
      <c r="F166" s="7"/>
      <c r="G166" s="7"/>
      <c r="H166" s="7"/>
      <c r="I166" s="7"/>
      <c r="J166" s="7"/>
      <c r="K166" s="7"/>
      <c r="L166" s="7"/>
      <c r="M166" s="7"/>
      <c r="N166" s="7"/>
    </row>
    <row r="167" spans="1:14" s="3" customFormat="1" ht="15" customHeight="1" x14ac:dyDescent="0.15">
      <c r="A167" s="20">
        <v>1101004</v>
      </c>
      <c r="B167" s="78" t="s">
        <v>260</v>
      </c>
      <c r="C167" s="160">
        <f>[13]B!$C$993</f>
        <v>12</v>
      </c>
      <c r="D167" s="160">
        <f>[13]B!$E$993</f>
        <v>12</v>
      </c>
      <c r="E167" s="129">
        <f>[13]B!$AL$993</f>
        <v>193440</v>
      </c>
      <c r="F167" s="7"/>
      <c r="G167" s="7"/>
      <c r="H167" s="7"/>
      <c r="I167" s="7"/>
      <c r="J167" s="7"/>
      <c r="K167" s="7"/>
      <c r="L167" s="7"/>
      <c r="M167" s="7"/>
      <c r="N167" s="7"/>
    </row>
    <row r="168" spans="1:14" s="3" customFormat="1" ht="15" customHeight="1" x14ac:dyDescent="0.15">
      <c r="A168" s="25">
        <v>1101006</v>
      </c>
      <c r="B168" s="81" t="s">
        <v>261</v>
      </c>
      <c r="C168" s="161">
        <f>[13]B!$C$994</f>
        <v>0</v>
      </c>
      <c r="D168" s="161">
        <f>[13]B!$E$994</f>
        <v>0</v>
      </c>
      <c r="E168" s="129">
        <f>[13]B!$AL$994</f>
        <v>0</v>
      </c>
      <c r="F168" s="7"/>
      <c r="G168" s="7"/>
      <c r="H168" s="7"/>
      <c r="I168" s="7"/>
      <c r="J168" s="7"/>
      <c r="K168" s="7"/>
      <c r="L168" s="7"/>
      <c r="M168" s="7"/>
      <c r="N168" s="7"/>
    </row>
    <row r="169" spans="1:14" s="3" customFormat="1" ht="15" customHeight="1" x14ac:dyDescent="0.15">
      <c r="A169" s="25" t="s">
        <v>262</v>
      </c>
      <c r="B169" s="81" t="s">
        <v>263</v>
      </c>
      <c r="C169" s="161">
        <f>[13]B!$C$1693</f>
        <v>1170</v>
      </c>
      <c r="D169" s="161">
        <f>[13]B!$E$1693</f>
        <v>1156</v>
      </c>
      <c r="E169" s="129">
        <f>[13]B!$AL$1693</f>
        <v>6381120</v>
      </c>
      <c r="F169" s="7"/>
      <c r="G169" s="7"/>
      <c r="H169" s="7"/>
      <c r="I169" s="7"/>
      <c r="J169" s="7"/>
      <c r="K169" s="7"/>
      <c r="L169" s="7"/>
      <c r="M169" s="7"/>
      <c r="N169" s="7"/>
    </row>
    <row r="170" spans="1:14" s="3" customFormat="1" ht="24" customHeight="1" x14ac:dyDescent="0.15">
      <c r="A170" s="25" t="s">
        <v>264</v>
      </c>
      <c r="B170" s="81" t="s">
        <v>265</v>
      </c>
      <c r="C170" s="161">
        <f>[13]B!$C$1694</f>
        <v>9</v>
      </c>
      <c r="D170" s="161">
        <f>[13]B!$E$1694</f>
        <v>9</v>
      </c>
      <c r="E170" s="129">
        <f>[13]B!$AL$1694</f>
        <v>139950</v>
      </c>
      <c r="F170" s="7"/>
      <c r="G170" s="7"/>
      <c r="H170" s="7"/>
      <c r="I170" s="7"/>
      <c r="J170" s="7"/>
      <c r="K170" s="7"/>
      <c r="L170" s="7"/>
      <c r="M170" s="7"/>
      <c r="N170" s="7"/>
    </row>
    <row r="171" spans="1:14" s="3" customFormat="1" ht="24" customHeight="1" x14ac:dyDescent="0.15">
      <c r="A171" s="25" t="s">
        <v>266</v>
      </c>
      <c r="B171" s="81" t="s">
        <v>267</v>
      </c>
      <c r="C171" s="161">
        <f>[13]B!$C$1695</f>
        <v>32</v>
      </c>
      <c r="D171" s="161">
        <f>[13]B!$E$1695</f>
        <v>32</v>
      </c>
      <c r="E171" s="129">
        <f>[13]B!$AL$1695</f>
        <v>844160</v>
      </c>
      <c r="F171" s="7"/>
      <c r="G171" s="7"/>
      <c r="H171" s="7"/>
      <c r="I171" s="7"/>
      <c r="J171" s="7"/>
      <c r="K171" s="7"/>
      <c r="L171" s="7"/>
      <c r="M171" s="7"/>
      <c r="N171" s="7"/>
    </row>
    <row r="172" spans="1:14" s="3" customFormat="1" ht="15" customHeight="1" x14ac:dyDescent="0.15">
      <c r="A172" s="25" t="s">
        <v>268</v>
      </c>
      <c r="B172" s="81" t="s">
        <v>269</v>
      </c>
      <c r="C172" s="161">
        <f>[13]B!$C$1696</f>
        <v>0</v>
      </c>
      <c r="D172" s="161">
        <f>[13]B!$E$1696</f>
        <v>0</v>
      </c>
      <c r="E172" s="129">
        <f>[13]B!$AL$1696</f>
        <v>0</v>
      </c>
      <c r="F172" s="7"/>
      <c r="G172" s="7"/>
      <c r="H172" s="7"/>
      <c r="I172" s="7"/>
      <c r="J172" s="7"/>
      <c r="K172" s="7"/>
      <c r="L172" s="7"/>
      <c r="M172" s="7"/>
      <c r="N172" s="7"/>
    </row>
    <row r="173" spans="1:14" s="3" customFormat="1" ht="15" customHeight="1" x14ac:dyDescent="0.15">
      <c r="A173" s="25" t="s">
        <v>270</v>
      </c>
      <c r="B173" s="81" t="s">
        <v>271</v>
      </c>
      <c r="C173" s="161">
        <f>[13]B!$C$1697</f>
        <v>133</v>
      </c>
      <c r="D173" s="161">
        <f>[13]B!$E$1697</f>
        <v>133</v>
      </c>
      <c r="E173" s="129">
        <f>[13]B!$AL$1697</f>
        <v>7465290</v>
      </c>
      <c r="F173" s="7"/>
      <c r="G173" s="7"/>
      <c r="H173" s="7"/>
      <c r="I173" s="7"/>
      <c r="J173" s="7"/>
      <c r="K173" s="7"/>
      <c r="L173" s="7"/>
      <c r="M173" s="7"/>
      <c r="N173" s="7"/>
    </row>
    <row r="174" spans="1:14" s="3" customFormat="1" ht="24" customHeight="1" x14ac:dyDescent="0.15">
      <c r="A174" s="25" t="s">
        <v>272</v>
      </c>
      <c r="B174" s="81" t="s">
        <v>273</v>
      </c>
      <c r="C174" s="161">
        <f>[13]B!$C$1698</f>
        <v>0</v>
      </c>
      <c r="D174" s="161">
        <f>[13]B!$E$1698</f>
        <v>0</v>
      </c>
      <c r="E174" s="129">
        <f>[13]B!$AL$1698</f>
        <v>0</v>
      </c>
      <c r="F174" s="7"/>
      <c r="G174" s="7"/>
      <c r="H174" s="7"/>
      <c r="I174" s="7"/>
      <c r="J174" s="7"/>
      <c r="K174" s="7"/>
      <c r="L174" s="7"/>
      <c r="M174" s="7"/>
      <c r="N174" s="7"/>
    </row>
    <row r="175" spans="1:14" s="3" customFormat="1" ht="15" customHeight="1" x14ac:dyDescent="0.15">
      <c r="A175" s="25" t="s">
        <v>274</v>
      </c>
      <c r="B175" s="81" t="s">
        <v>275</v>
      </c>
      <c r="C175" s="161">
        <f>[13]B!$C$1699</f>
        <v>0</v>
      </c>
      <c r="D175" s="161">
        <f>[13]B!$E$1699</f>
        <v>0</v>
      </c>
      <c r="E175" s="129">
        <f>[13]B!$AL$1699</f>
        <v>0</v>
      </c>
      <c r="F175" s="7"/>
      <c r="G175" s="7"/>
      <c r="H175" s="7"/>
      <c r="I175" s="7"/>
      <c r="J175" s="7"/>
      <c r="K175" s="7"/>
      <c r="L175" s="7"/>
      <c r="M175" s="7"/>
      <c r="N175" s="7"/>
    </row>
    <row r="176" spans="1:14" s="3" customFormat="1" ht="15" customHeight="1" x14ac:dyDescent="0.15">
      <c r="A176" s="25" t="s">
        <v>276</v>
      </c>
      <c r="B176" s="81" t="s">
        <v>277</v>
      </c>
      <c r="C176" s="161">
        <f>[13]B!$C$1700</f>
        <v>0</v>
      </c>
      <c r="D176" s="161">
        <f>[13]B!$E$1700</f>
        <v>0</v>
      </c>
      <c r="E176" s="129">
        <f>[13]B!$AL$1700</f>
        <v>0</v>
      </c>
      <c r="F176" s="7"/>
      <c r="G176" s="7"/>
      <c r="H176" s="7"/>
      <c r="I176" s="7"/>
      <c r="J176" s="7"/>
      <c r="K176" s="7"/>
      <c r="L176" s="7"/>
      <c r="M176" s="7"/>
      <c r="N176" s="7"/>
    </row>
    <row r="177" spans="1:14" s="3" customFormat="1" ht="15" customHeight="1" x14ac:dyDescent="0.15">
      <c r="A177" s="25" t="s">
        <v>278</v>
      </c>
      <c r="B177" s="81" t="s">
        <v>279</v>
      </c>
      <c r="C177" s="161">
        <f>[13]B!$C$1701</f>
        <v>0</v>
      </c>
      <c r="D177" s="161">
        <f>[13]B!$E$1701</f>
        <v>0</v>
      </c>
      <c r="E177" s="129">
        <f>[13]B!$AL$1701</f>
        <v>0</v>
      </c>
      <c r="F177" s="7"/>
      <c r="G177" s="7"/>
      <c r="H177" s="7"/>
      <c r="I177" s="7"/>
      <c r="J177" s="7"/>
      <c r="K177" s="7"/>
      <c r="L177" s="7"/>
      <c r="M177" s="7"/>
      <c r="N177" s="7"/>
    </row>
    <row r="178" spans="1:14" s="3" customFormat="1" ht="15" customHeight="1" x14ac:dyDescent="0.15">
      <c r="A178" s="25" t="s">
        <v>280</v>
      </c>
      <c r="B178" s="81" t="s">
        <v>281</v>
      </c>
      <c r="C178" s="161">
        <f>[13]B!$C$1702</f>
        <v>0</v>
      </c>
      <c r="D178" s="161">
        <f>[13]B!$E$1702</f>
        <v>0</v>
      </c>
      <c r="E178" s="129">
        <f>[13]B!$AL$1702</f>
        <v>0</v>
      </c>
      <c r="F178" s="7"/>
      <c r="G178" s="7"/>
      <c r="H178" s="7"/>
      <c r="I178" s="7"/>
      <c r="J178" s="7"/>
      <c r="K178" s="7"/>
      <c r="L178" s="7"/>
      <c r="M178" s="7"/>
      <c r="N178" s="7"/>
    </row>
    <row r="179" spans="1:14" s="3" customFormat="1" ht="15" customHeight="1" x14ac:dyDescent="0.15">
      <c r="A179" s="25" t="s">
        <v>282</v>
      </c>
      <c r="B179" s="81" t="s">
        <v>283</v>
      </c>
      <c r="C179" s="161">
        <f>[13]B!$C$1703</f>
        <v>0</v>
      </c>
      <c r="D179" s="161">
        <f>[13]B!$E$1703</f>
        <v>0</v>
      </c>
      <c r="E179" s="129">
        <f>[13]B!$AL$1703</f>
        <v>0</v>
      </c>
      <c r="F179" s="7"/>
      <c r="G179" s="7"/>
      <c r="H179" s="7"/>
      <c r="I179" s="7"/>
      <c r="J179" s="7"/>
      <c r="K179" s="7"/>
      <c r="L179" s="7"/>
      <c r="M179" s="7"/>
      <c r="N179" s="7"/>
    </row>
    <row r="180" spans="1:14" s="3" customFormat="1" ht="15" customHeight="1" x14ac:dyDescent="0.15">
      <c r="A180" s="25" t="s">
        <v>284</v>
      </c>
      <c r="B180" s="81" t="s">
        <v>285</v>
      </c>
      <c r="C180" s="161">
        <f>[13]B!$C$1704</f>
        <v>0</v>
      </c>
      <c r="D180" s="161">
        <f>[13]B!$E$1704</f>
        <v>0</v>
      </c>
      <c r="E180" s="129">
        <f>[13]B!$AL$1704</f>
        <v>0</v>
      </c>
      <c r="F180" s="7"/>
      <c r="G180" s="7"/>
      <c r="H180" s="7"/>
      <c r="I180" s="7"/>
      <c r="J180" s="7"/>
      <c r="K180" s="7"/>
      <c r="L180" s="7"/>
      <c r="M180" s="7"/>
      <c r="N180" s="7"/>
    </row>
    <row r="181" spans="1:14" s="3" customFormat="1" ht="15" customHeight="1" x14ac:dyDescent="0.15">
      <c r="A181" s="25" t="s">
        <v>286</v>
      </c>
      <c r="B181" s="81" t="s">
        <v>287</v>
      </c>
      <c r="C181" s="161">
        <f>[13]B!$C$1705</f>
        <v>0</v>
      </c>
      <c r="D181" s="161">
        <f>[13]B!$E$1705</f>
        <v>0</v>
      </c>
      <c r="E181" s="129">
        <f>[13]B!$AL$1705</f>
        <v>0</v>
      </c>
      <c r="F181" s="7"/>
      <c r="G181" s="7"/>
      <c r="H181" s="7"/>
      <c r="I181" s="7"/>
      <c r="J181" s="7"/>
      <c r="K181" s="7"/>
      <c r="L181" s="7"/>
      <c r="M181" s="7"/>
      <c r="N181" s="7"/>
    </row>
    <row r="182" spans="1:14" s="3" customFormat="1" ht="15" customHeight="1" x14ac:dyDescent="0.15">
      <c r="A182" s="25" t="s">
        <v>288</v>
      </c>
      <c r="B182" s="81" t="s">
        <v>289</v>
      </c>
      <c r="C182" s="161">
        <f>[13]B!$C$1706</f>
        <v>0</v>
      </c>
      <c r="D182" s="161">
        <f>[13]B!$E$1706</f>
        <v>0</v>
      </c>
      <c r="E182" s="129">
        <f>[13]B!$AL$1706</f>
        <v>0</v>
      </c>
      <c r="F182" s="7"/>
      <c r="G182" s="7"/>
      <c r="H182" s="7"/>
      <c r="I182" s="7"/>
      <c r="J182" s="7"/>
      <c r="K182" s="7"/>
      <c r="L182" s="7"/>
      <c r="M182" s="7"/>
      <c r="N182" s="7"/>
    </row>
    <row r="183" spans="1:14" s="3" customFormat="1" ht="24" customHeight="1" x14ac:dyDescent="0.15">
      <c r="A183" s="25" t="s">
        <v>290</v>
      </c>
      <c r="B183" s="81" t="s">
        <v>291</v>
      </c>
      <c r="C183" s="161">
        <f>[13]B!$C$1707</f>
        <v>0</v>
      </c>
      <c r="D183" s="161">
        <f>[13]B!$E$1707</f>
        <v>0</v>
      </c>
      <c r="E183" s="129">
        <f>[13]B!$AL$1707</f>
        <v>0</v>
      </c>
      <c r="F183" s="7"/>
      <c r="G183" s="7"/>
      <c r="H183" s="7"/>
      <c r="I183" s="7"/>
      <c r="J183" s="7"/>
      <c r="K183" s="7"/>
      <c r="L183" s="7"/>
      <c r="M183" s="7"/>
      <c r="N183" s="7"/>
    </row>
    <row r="184" spans="1:14" s="3" customFormat="1" ht="15" customHeight="1" x14ac:dyDescent="0.15">
      <c r="A184" s="25" t="s">
        <v>292</v>
      </c>
      <c r="B184" s="81" t="s">
        <v>293</v>
      </c>
      <c r="C184" s="161">
        <f>[13]B!$C$1708</f>
        <v>0</v>
      </c>
      <c r="D184" s="161">
        <f>[13]B!$E$1708</f>
        <v>0</v>
      </c>
      <c r="E184" s="129">
        <f>[13]B!$AL$1708</f>
        <v>0</v>
      </c>
      <c r="F184" s="7"/>
      <c r="G184" s="7"/>
      <c r="H184" s="7"/>
      <c r="I184" s="7"/>
      <c r="J184" s="7"/>
      <c r="K184" s="7"/>
      <c r="L184" s="7"/>
      <c r="M184" s="7"/>
      <c r="N184" s="7"/>
    </row>
    <row r="185" spans="1:14" s="3" customFormat="1" ht="15" customHeight="1" x14ac:dyDescent="0.15">
      <c r="A185" s="25" t="s">
        <v>294</v>
      </c>
      <c r="B185" s="81" t="s">
        <v>295</v>
      </c>
      <c r="C185" s="161">
        <f>[13]B!$C$1709</f>
        <v>0</v>
      </c>
      <c r="D185" s="161">
        <f>[13]B!$E$1709</f>
        <v>0</v>
      </c>
      <c r="E185" s="129">
        <f>[13]B!$AL$1709</f>
        <v>0</v>
      </c>
      <c r="F185" s="7"/>
      <c r="G185" s="7"/>
      <c r="H185" s="7"/>
      <c r="I185" s="7"/>
      <c r="J185" s="7"/>
      <c r="K185" s="7"/>
      <c r="L185" s="7"/>
      <c r="M185" s="7"/>
      <c r="N185" s="7"/>
    </row>
    <row r="186" spans="1:14" s="3" customFormat="1" ht="15" customHeight="1" x14ac:dyDescent="0.15">
      <c r="A186" s="25" t="s">
        <v>296</v>
      </c>
      <c r="B186" s="81" t="s">
        <v>297</v>
      </c>
      <c r="C186" s="161">
        <f>[13]B!$C$1710</f>
        <v>0</v>
      </c>
      <c r="D186" s="161">
        <f>[13]B!$E$1710</f>
        <v>0</v>
      </c>
      <c r="E186" s="129">
        <f>[13]B!$AL$1710</f>
        <v>0</v>
      </c>
      <c r="F186" s="7"/>
      <c r="G186" s="7"/>
      <c r="H186" s="7"/>
      <c r="I186" s="7"/>
      <c r="J186" s="7"/>
      <c r="K186" s="7"/>
      <c r="L186" s="7"/>
      <c r="M186" s="7"/>
      <c r="N186" s="7"/>
    </row>
    <row r="187" spans="1:14" s="3" customFormat="1" ht="15" customHeight="1" x14ac:dyDescent="0.15">
      <c r="A187" s="25" t="s">
        <v>298</v>
      </c>
      <c r="B187" s="81" t="s">
        <v>299</v>
      </c>
      <c r="C187" s="161">
        <f>[13]B!$C$1711</f>
        <v>0</v>
      </c>
      <c r="D187" s="161">
        <f>[13]B!$E$1711</f>
        <v>0</v>
      </c>
      <c r="E187" s="129">
        <f>[13]B!$AL$1711</f>
        <v>0</v>
      </c>
      <c r="F187" s="7"/>
      <c r="G187" s="7"/>
      <c r="H187" s="7"/>
      <c r="I187" s="7"/>
      <c r="J187" s="7"/>
      <c r="K187" s="7"/>
      <c r="L187" s="7"/>
      <c r="M187" s="7"/>
      <c r="N187" s="7"/>
    </row>
    <row r="188" spans="1:14" s="3" customFormat="1" ht="15" customHeight="1" x14ac:dyDescent="0.15">
      <c r="A188" s="25" t="s">
        <v>300</v>
      </c>
      <c r="B188" s="81" t="s">
        <v>301</v>
      </c>
      <c r="C188" s="161">
        <f>[13]B!$C$1712</f>
        <v>0</v>
      </c>
      <c r="D188" s="161">
        <f>[13]B!$E$1712</f>
        <v>0</v>
      </c>
      <c r="E188" s="129">
        <f>[13]B!$AL$1712</f>
        <v>0</v>
      </c>
      <c r="F188" s="7"/>
      <c r="G188" s="7"/>
      <c r="H188" s="7"/>
      <c r="I188" s="7"/>
      <c r="J188" s="7"/>
      <c r="K188" s="7"/>
      <c r="L188" s="7"/>
      <c r="M188" s="7"/>
      <c r="N188" s="7"/>
    </row>
    <row r="189" spans="1:14" s="3" customFormat="1" ht="15" customHeight="1" x14ac:dyDescent="0.15">
      <c r="A189" s="25" t="s">
        <v>302</v>
      </c>
      <c r="B189" s="81" t="s">
        <v>303</v>
      </c>
      <c r="C189" s="161">
        <f>[13]B!$C$1713</f>
        <v>0</v>
      </c>
      <c r="D189" s="161">
        <f>[13]B!$E$1713</f>
        <v>0</v>
      </c>
      <c r="E189" s="129">
        <f>[13]B!$AL$1713</f>
        <v>0</v>
      </c>
      <c r="F189" s="7"/>
      <c r="G189" s="7"/>
      <c r="H189" s="7"/>
      <c r="I189" s="7"/>
      <c r="J189" s="7"/>
      <c r="K189" s="7"/>
      <c r="L189" s="7"/>
      <c r="M189" s="7"/>
      <c r="N189" s="7"/>
    </row>
    <row r="190" spans="1:14" s="3" customFormat="1" ht="15" customHeight="1" x14ac:dyDescent="0.15">
      <c r="A190" s="25" t="s">
        <v>304</v>
      </c>
      <c r="B190" s="81" t="s">
        <v>305</v>
      </c>
      <c r="C190" s="161">
        <f>[13]B!$C$1714</f>
        <v>0</v>
      </c>
      <c r="D190" s="161">
        <f>[13]B!$E$1714</f>
        <v>0</v>
      </c>
      <c r="E190" s="129">
        <f>[13]B!$AL$1714</f>
        <v>0</v>
      </c>
      <c r="F190" s="7"/>
      <c r="G190" s="7"/>
      <c r="H190" s="7"/>
      <c r="I190" s="7"/>
      <c r="J190" s="7"/>
      <c r="K190" s="7"/>
      <c r="L190" s="7"/>
      <c r="M190" s="7"/>
      <c r="N190" s="7"/>
    </row>
    <row r="191" spans="1:14" s="3" customFormat="1" ht="15" customHeight="1" x14ac:dyDescent="0.15">
      <c r="A191" s="25" t="s">
        <v>306</v>
      </c>
      <c r="B191" s="81" t="s">
        <v>307</v>
      </c>
      <c r="C191" s="161">
        <f>[13]B!$C$1715</f>
        <v>0</v>
      </c>
      <c r="D191" s="161">
        <f>[13]B!$E$1715</f>
        <v>0</v>
      </c>
      <c r="E191" s="129">
        <f>[13]B!$AL$1715</f>
        <v>0</v>
      </c>
      <c r="F191" s="7"/>
      <c r="G191" s="7"/>
      <c r="H191" s="7"/>
      <c r="I191" s="7"/>
      <c r="J191" s="7"/>
      <c r="K191" s="7"/>
      <c r="L191" s="7"/>
      <c r="M191" s="7"/>
      <c r="N191" s="7"/>
    </row>
    <row r="192" spans="1:14" s="3" customFormat="1" ht="15" customHeight="1" x14ac:dyDescent="0.15">
      <c r="A192" s="25" t="s">
        <v>308</v>
      </c>
      <c r="B192" s="81" t="s">
        <v>309</v>
      </c>
      <c r="C192" s="161">
        <f>[13]B!$C$1716</f>
        <v>0</v>
      </c>
      <c r="D192" s="161">
        <f>[13]B!$E$1716</f>
        <v>0</v>
      </c>
      <c r="E192" s="129">
        <f>[13]B!$AL$1716</f>
        <v>0</v>
      </c>
      <c r="F192" s="7"/>
      <c r="G192" s="7"/>
      <c r="H192" s="7"/>
      <c r="I192" s="7"/>
      <c r="J192" s="7"/>
      <c r="K192" s="7"/>
      <c r="L192" s="7"/>
      <c r="M192" s="7"/>
      <c r="N192" s="7"/>
    </row>
    <row r="193" spans="1:14" s="3" customFormat="1" ht="15" customHeight="1" x14ac:dyDescent="0.15">
      <c r="A193" s="25">
        <v>1801001</v>
      </c>
      <c r="B193" s="81" t="s">
        <v>310</v>
      </c>
      <c r="C193" s="161">
        <f>[13]B!$C$1937</f>
        <v>81</v>
      </c>
      <c r="D193" s="161">
        <f>[13]B!$E$1937</f>
        <v>80</v>
      </c>
      <c r="E193" s="129">
        <f>[13]B!$AL$1937</f>
        <v>3048000</v>
      </c>
      <c r="F193" s="7"/>
      <c r="G193" s="7"/>
      <c r="H193" s="7"/>
      <c r="I193" s="7"/>
      <c r="J193" s="7"/>
      <c r="K193" s="7"/>
      <c r="L193" s="7"/>
      <c r="M193" s="7"/>
      <c r="N193" s="7"/>
    </row>
    <row r="194" spans="1:14" s="3" customFormat="1" ht="15" customHeight="1" x14ac:dyDescent="0.15">
      <c r="A194" s="25">
        <v>1801003</v>
      </c>
      <c r="B194" s="81" t="s">
        <v>311</v>
      </c>
      <c r="C194" s="161">
        <f>[13]B!$C$1938</f>
        <v>0</v>
      </c>
      <c r="D194" s="161">
        <f>[13]B!$E$1938</f>
        <v>0</v>
      </c>
      <c r="E194" s="129">
        <f>[13]B!$AL$1938</f>
        <v>0</v>
      </c>
      <c r="F194" s="7"/>
      <c r="G194" s="7"/>
      <c r="H194" s="7"/>
      <c r="I194" s="7"/>
      <c r="J194" s="7"/>
      <c r="K194" s="7"/>
      <c r="L194" s="7"/>
      <c r="M194" s="7"/>
      <c r="N194" s="7"/>
    </row>
    <row r="195" spans="1:14" s="3" customFormat="1" ht="15" customHeight="1" x14ac:dyDescent="0.15">
      <c r="A195" s="25">
        <v>1801006</v>
      </c>
      <c r="B195" s="81" t="s">
        <v>312</v>
      </c>
      <c r="C195" s="161">
        <f>[13]B!$C$1939</f>
        <v>23</v>
      </c>
      <c r="D195" s="161">
        <f>[13]B!$E$1939</f>
        <v>19</v>
      </c>
      <c r="E195" s="129">
        <f>[13]B!$AL$1939</f>
        <v>930050</v>
      </c>
      <c r="F195" s="7"/>
      <c r="G195" s="7"/>
      <c r="H195" s="7"/>
      <c r="I195" s="7"/>
      <c r="J195" s="7"/>
      <c r="K195" s="7"/>
      <c r="L195" s="7"/>
      <c r="M195" s="7"/>
      <c r="N195" s="7"/>
    </row>
    <row r="196" spans="1:14" s="3" customFormat="1" ht="15" customHeight="1" x14ac:dyDescent="0.15">
      <c r="A196" s="25">
        <v>1401001</v>
      </c>
      <c r="B196" s="81" t="s">
        <v>313</v>
      </c>
      <c r="C196" s="161">
        <f>[13]B!$C$1406</f>
        <v>1</v>
      </c>
      <c r="D196" s="161">
        <f>[13]B!$E$1406</f>
        <v>1</v>
      </c>
      <c r="E196" s="129">
        <f>[13]B!$AL$1406</f>
        <v>10300</v>
      </c>
      <c r="F196" s="7"/>
      <c r="G196" s="7"/>
      <c r="H196" s="7"/>
      <c r="I196" s="7"/>
      <c r="J196" s="7"/>
      <c r="K196" s="7"/>
      <c r="L196" s="7"/>
      <c r="M196" s="7"/>
      <c r="N196" s="7"/>
    </row>
    <row r="197" spans="1:14" s="3" customFormat="1" ht="24" customHeight="1" x14ac:dyDescent="0.15">
      <c r="A197" s="25">
        <v>1101113</v>
      </c>
      <c r="B197" s="81" t="s">
        <v>314</v>
      </c>
      <c r="C197" s="161">
        <f>[13]B!$C$995</f>
        <v>0</v>
      </c>
      <c r="D197" s="161">
        <f>[13]B!$E$995</f>
        <v>0</v>
      </c>
      <c r="E197" s="129">
        <f>[13]B!$AL$995</f>
        <v>0</v>
      </c>
      <c r="F197" s="7"/>
      <c r="G197" s="7"/>
      <c r="H197" s="7"/>
      <c r="I197" s="7"/>
      <c r="J197" s="7"/>
      <c r="K197" s="7"/>
      <c r="L197" s="7"/>
      <c r="M197" s="7"/>
      <c r="N197" s="7"/>
    </row>
    <row r="198" spans="1:14" s="3" customFormat="1" ht="24" customHeight="1" x14ac:dyDescent="0.15">
      <c r="A198" s="25">
        <v>1101140</v>
      </c>
      <c r="B198" s="81" t="s">
        <v>315</v>
      </c>
      <c r="C198" s="161">
        <f>[13]B!$C$996</f>
        <v>0</v>
      </c>
      <c r="D198" s="161">
        <f>[13]B!$E$996</f>
        <v>0</v>
      </c>
      <c r="E198" s="129">
        <f>[13]B!$AL$996</f>
        <v>0</v>
      </c>
      <c r="F198" s="7"/>
      <c r="G198" s="7"/>
      <c r="H198" s="7"/>
      <c r="I198" s="7"/>
      <c r="J198" s="7"/>
      <c r="K198" s="7"/>
      <c r="L198" s="7"/>
      <c r="M198" s="7"/>
      <c r="N198" s="7"/>
    </row>
    <row r="199" spans="1:14" s="3" customFormat="1" ht="15" customHeight="1" x14ac:dyDescent="0.15">
      <c r="A199" s="25">
        <v>1101141</v>
      </c>
      <c r="B199" s="81" t="s">
        <v>316</v>
      </c>
      <c r="C199" s="161">
        <f>[13]B!$C$997</f>
        <v>6</v>
      </c>
      <c r="D199" s="161">
        <f>[13]B!$E$997</f>
        <v>6</v>
      </c>
      <c r="E199" s="129">
        <f>[13]B!$AL$997</f>
        <v>1511460</v>
      </c>
      <c r="F199" s="7"/>
      <c r="G199" s="7"/>
      <c r="H199" s="7"/>
      <c r="I199" s="7"/>
      <c r="J199" s="7"/>
      <c r="K199" s="7"/>
      <c r="L199" s="7"/>
      <c r="M199" s="7"/>
      <c r="N199" s="7"/>
    </row>
    <row r="200" spans="1:14" s="3" customFormat="1" ht="15" customHeight="1" x14ac:dyDescent="0.15">
      <c r="A200" s="38">
        <v>1101142</v>
      </c>
      <c r="B200" s="108" t="s">
        <v>317</v>
      </c>
      <c r="C200" s="162">
        <f>[13]B!$C$998</f>
        <v>0</v>
      </c>
      <c r="D200" s="162">
        <f>[13]B!$E$998</f>
        <v>0</v>
      </c>
      <c r="E200" s="129">
        <f>[13]B!$AL$998</f>
        <v>0</v>
      </c>
      <c r="F200" s="7"/>
      <c r="G200" s="7"/>
      <c r="H200" s="7"/>
      <c r="I200" s="7"/>
      <c r="J200" s="7"/>
      <c r="K200" s="7"/>
      <c r="L200" s="7"/>
      <c r="M200" s="7"/>
      <c r="N200" s="7"/>
    </row>
    <row r="201" spans="1:14" s="3" customFormat="1" ht="15" customHeight="1" x14ac:dyDescent="0.15">
      <c r="A201" s="122"/>
      <c r="B201" s="109" t="s">
        <v>318</v>
      </c>
      <c r="C201" s="163">
        <f>SUM(C167:C200)</f>
        <v>1467</v>
      </c>
      <c r="D201" s="163">
        <f>SUM(D167:D200)</f>
        <v>1448</v>
      </c>
      <c r="E201" s="164">
        <f>SUM(E167:E200)</f>
        <v>20523770</v>
      </c>
      <c r="F201" s="7"/>
      <c r="G201" s="7"/>
      <c r="H201" s="7"/>
      <c r="I201" s="7"/>
      <c r="J201" s="7"/>
      <c r="K201" s="7"/>
      <c r="L201" s="7"/>
      <c r="M201" s="7"/>
      <c r="N201" s="7"/>
    </row>
    <row r="202" spans="1:14" s="3" customFormat="1" ht="24.95" customHeight="1" x14ac:dyDescent="0.15">
      <c r="A202" s="165" t="s">
        <v>319</v>
      </c>
      <c r="B202" s="166"/>
      <c r="C202" s="167"/>
      <c r="D202" s="167"/>
      <c r="E202" s="168"/>
      <c r="F202" s="7"/>
      <c r="G202" s="7"/>
      <c r="H202" s="7"/>
      <c r="I202" s="7"/>
      <c r="J202" s="7"/>
      <c r="K202" s="7"/>
      <c r="L202" s="7"/>
    </row>
    <row r="203" spans="1:14" s="3" customFormat="1" ht="35.1" customHeight="1" x14ac:dyDescent="0.15">
      <c r="A203" s="869" t="s">
        <v>5</v>
      </c>
      <c r="B203" s="609"/>
      <c r="C203" s="73" t="s">
        <v>7</v>
      </c>
      <c r="D203" s="159" t="s">
        <v>8</v>
      </c>
      <c r="E203" s="73" t="s">
        <v>9</v>
      </c>
      <c r="F203" s="7"/>
      <c r="G203" s="7"/>
      <c r="H203" s="7"/>
      <c r="I203" s="7"/>
      <c r="J203" s="7"/>
      <c r="K203" s="7"/>
      <c r="L203" s="7"/>
    </row>
    <row r="204" spans="1:14" s="3" customFormat="1" ht="15" customHeight="1" x14ac:dyDescent="0.15">
      <c r="A204" s="870"/>
      <c r="B204" s="171" t="s">
        <v>320</v>
      </c>
      <c r="C204" s="172">
        <f>SUM(C205:C218)</f>
        <v>0</v>
      </c>
      <c r="D204" s="172">
        <f>SUM(D205:D218)</f>
        <v>0</v>
      </c>
      <c r="E204" s="173">
        <f>SUM(E205:E218)</f>
        <v>0</v>
      </c>
      <c r="F204" s="7"/>
      <c r="G204" s="7"/>
      <c r="H204" s="7"/>
      <c r="I204" s="7"/>
      <c r="J204" s="7"/>
      <c r="K204" s="7"/>
      <c r="L204" s="7"/>
    </row>
    <row r="205" spans="1:14" s="3" customFormat="1" ht="15" customHeight="1" x14ac:dyDescent="0.15">
      <c r="A205" s="20" t="s">
        <v>321</v>
      </c>
      <c r="B205" s="78" t="s">
        <v>322</v>
      </c>
      <c r="C205" s="150">
        <f>[13]B!$C$2745</f>
        <v>0</v>
      </c>
      <c r="D205" s="150">
        <f>[13]B!$E$2745</f>
        <v>0</v>
      </c>
      <c r="E205" s="129">
        <f>[13]B!$AL$2745</f>
        <v>0</v>
      </c>
      <c r="F205" s="7"/>
      <c r="G205" s="7"/>
      <c r="H205" s="7"/>
      <c r="I205" s="7"/>
      <c r="J205" s="7"/>
      <c r="K205" s="7"/>
      <c r="L205" s="7"/>
    </row>
    <row r="206" spans="1:14" s="3" customFormat="1" ht="15" customHeight="1" x14ac:dyDescent="0.15">
      <c r="A206" s="25" t="s">
        <v>323</v>
      </c>
      <c r="B206" s="81" t="s">
        <v>324</v>
      </c>
      <c r="C206" s="22">
        <f>[13]B!$C$2746</f>
        <v>0</v>
      </c>
      <c r="D206" s="22">
        <f>[13]B!$E$2746</f>
        <v>0</v>
      </c>
      <c r="E206" s="129">
        <f>[13]B!$AL$2746</f>
        <v>0</v>
      </c>
      <c r="F206" s="7"/>
      <c r="G206" s="7"/>
      <c r="H206" s="7"/>
      <c r="I206" s="7"/>
      <c r="J206" s="7"/>
      <c r="K206" s="7"/>
      <c r="L206" s="7"/>
    </row>
    <row r="207" spans="1:14" s="3" customFormat="1" ht="15" customHeight="1" x14ac:dyDescent="0.15">
      <c r="A207" s="25" t="s">
        <v>325</v>
      </c>
      <c r="B207" s="81" t="s">
        <v>326</v>
      </c>
      <c r="C207" s="22">
        <f>[13]B!$C$2747</f>
        <v>0</v>
      </c>
      <c r="D207" s="22">
        <f>[13]B!$E$2747</f>
        <v>0</v>
      </c>
      <c r="E207" s="129">
        <f>[13]B!$AL$2747</f>
        <v>0</v>
      </c>
      <c r="F207" s="7"/>
      <c r="G207" s="7"/>
      <c r="H207" s="7"/>
      <c r="I207" s="7"/>
      <c r="J207" s="7"/>
      <c r="K207" s="7"/>
      <c r="L207" s="7"/>
    </row>
    <row r="208" spans="1:14" s="3" customFormat="1" ht="15" customHeight="1" x14ac:dyDescent="0.15">
      <c r="A208" s="25" t="s">
        <v>327</v>
      </c>
      <c r="B208" s="81" t="s">
        <v>328</v>
      </c>
      <c r="C208" s="22">
        <f>[13]B!$C$2748</f>
        <v>0</v>
      </c>
      <c r="D208" s="22">
        <f>[13]B!$E$2748</f>
        <v>0</v>
      </c>
      <c r="E208" s="129">
        <f>[13]B!$AL$2748</f>
        <v>0</v>
      </c>
      <c r="F208" s="7"/>
      <c r="G208" s="7"/>
      <c r="H208" s="7"/>
      <c r="I208" s="7"/>
      <c r="J208" s="7"/>
      <c r="K208" s="7"/>
      <c r="L208" s="7"/>
    </row>
    <row r="209" spans="1:12" s="3" customFormat="1" ht="15" customHeight="1" x14ac:dyDescent="0.15">
      <c r="A209" s="25" t="s">
        <v>329</v>
      </c>
      <c r="B209" s="81" t="s">
        <v>330</v>
      </c>
      <c r="C209" s="22">
        <f>[13]B!$C$2749</f>
        <v>0</v>
      </c>
      <c r="D209" s="22">
        <f>[13]B!$E$2749</f>
        <v>0</v>
      </c>
      <c r="E209" s="129">
        <f>[13]B!$AL$2749</f>
        <v>0</v>
      </c>
      <c r="F209" s="7"/>
      <c r="G209" s="7"/>
      <c r="H209" s="7"/>
      <c r="I209" s="7"/>
      <c r="J209" s="7"/>
      <c r="K209" s="7"/>
      <c r="L209" s="7"/>
    </row>
    <row r="210" spans="1:12" s="3" customFormat="1" ht="15" customHeight="1" x14ac:dyDescent="0.15">
      <c r="A210" s="25" t="s">
        <v>331</v>
      </c>
      <c r="B210" s="81" t="s">
        <v>332</v>
      </c>
      <c r="C210" s="22">
        <f>[13]B!$C$2750</f>
        <v>0</v>
      </c>
      <c r="D210" s="22">
        <f>[13]B!$E$2750</f>
        <v>0</v>
      </c>
      <c r="E210" s="129">
        <f>[13]B!$AL$2750</f>
        <v>0</v>
      </c>
      <c r="F210" s="7"/>
      <c r="G210" s="7"/>
      <c r="H210" s="7"/>
      <c r="I210" s="7"/>
      <c r="J210" s="7"/>
      <c r="K210" s="7"/>
      <c r="L210" s="7"/>
    </row>
    <row r="211" spans="1:12" s="3" customFormat="1" ht="15" customHeight="1" x14ac:dyDescent="0.15">
      <c r="A211" s="25" t="s">
        <v>333</v>
      </c>
      <c r="B211" s="81" t="s">
        <v>334</v>
      </c>
      <c r="C211" s="22">
        <f>[13]B!$C$2751</f>
        <v>0</v>
      </c>
      <c r="D211" s="22">
        <f>[13]B!$E$2751</f>
        <v>0</v>
      </c>
      <c r="E211" s="129">
        <f>[13]B!$AL$2751</f>
        <v>0</v>
      </c>
      <c r="F211" s="7"/>
      <c r="G211" s="7"/>
      <c r="H211" s="7"/>
      <c r="I211" s="7"/>
      <c r="J211" s="7"/>
      <c r="K211" s="7"/>
      <c r="L211" s="7"/>
    </row>
    <row r="212" spans="1:12" s="3" customFormat="1" ht="15" customHeight="1" x14ac:dyDescent="0.15">
      <c r="A212" s="25" t="s">
        <v>335</v>
      </c>
      <c r="B212" s="81" t="s">
        <v>336</v>
      </c>
      <c r="C212" s="22">
        <f>[13]B!$C$2752</f>
        <v>0</v>
      </c>
      <c r="D212" s="22">
        <f>[13]B!$E$2752</f>
        <v>0</v>
      </c>
      <c r="E212" s="129">
        <f>[13]B!$AL$2752</f>
        <v>0</v>
      </c>
      <c r="F212" s="7"/>
      <c r="G212" s="7"/>
      <c r="H212" s="7"/>
      <c r="I212" s="7"/>
      <c r="J212" s="7"/>
      <c r="K212" s="7"/>
      <c r="L212" s="7"/>
    </row>
    <row r="213" spans="1:12" s="3" customFormat="1" ht="15" customHeight="1" x14ac:dyDescent="0.15">
      <c r="A213" s="25" t="s">
        <v>337</v>
      </c>
      <c r="B213" s="81" t="s">
        <v>338</v>
      </c>
      <c r="C213" s="22">
        <f>[13]B!$C$2753</f>
        <v>0</v>
      </c>
      <c r="D213" s="22">
        <f>[13]B!$E$2753</f>
        <v>0</v>
      </c>
      <c r="E213" s="129">
        <f>[13]B!$AL$2753</f>
        <v>0</v>
      </c>
      <c r="F213" s="7"/>
      <c r="G213" s="7"/>
      <c r="H213" s="7"/>
      <c r="I213" s="7"/>
      <c r="J213" s="7"/>
      <c r="K213" s="7"/>
      <c r="L213" s="7"/>
    </row>
    <row r="214" spans="1:12" s="3" customFormat="1" ht="15" customHeight="1" x14ac:dyDescent="0.15">
      <c r="A214" s="25" t="s">
        <v>339</v>
      </c>
      <c r="B214" s="81" t="s">
        <v>340</v>
      </c>
      <c r="C214" s="22">
        <f>[13]B!$C$2754</f>
        <v>0</v>
      </c>
      <c r="D214" s="22">
        <f>[13]B!$E$2754</f>
        <v>0</v>
      </c>
      <c r="E214" s="129">
        <f>[13]B!$AL$2754</f>
        <v>0</v>
      </c>
      <c r="F214" s="7"/>
      <c r="G214" s="7"/>
      <c r="H214" s="7"/>
      <c r="I214" s="7"/>
      <c r="J214" s="7"/>
      <c r="K214" s="7"/>
      <c r="L214" s="7"/>
    </row>
    <row r="215" spans="1:12" s="3" customFormat="1" ht="15" customHeight="1" x14ac:dyDescent="0.15">
      <c r="A215" s="25" t="s">
        <v>341</v>
      </c>
      <c r="B215" s="81" t="s">
        <v>342</v>
      </c>
      <c r="C215" s="22">
        <f>[13]B!$C$2755</f>
        <v>0</v>
      </c>
      <c r="D215" s="22">
        <f>[13]B!$E$2755</f>
        <v>0</v>
      </c>
      <c r="E215" s="129">
        <f>[13]B!$AL$2755</f>
        <v>0</v>
      </c>
      <c r="F215" s="7"/>
      <c r="G215" s="7"/>
      <c r="H215" s="7"/>
      <c r="I215" s="7"/>
      <c r="J215" s="7"/>
      <c r="K215" s="7"/>
      <c r="L215" s="7"/>
    </row>
    <row r="216" spans="1:12" s="3" customFormat="1" ht="15" customHeight="1" x14ac:dyDescent="0.15">
      <c r="A216" s="25" t="s">
        <v>343</v>
      </c>
      <c r="B216" s="81" t="s">
        <v>344</v>
      </c>
      <c r="C216" s="22">
        <f>[13]B!$C$2756</f>
        <v>0</v>
      </c>
      <c r="D216" s="22">
        <f>[13]B!$E$2756</f>
        <v>0</v>
      </c>
      <c r="E216" s="129">
        <f>[13]B!$AL$2756</f>
        <v>0</v>
      </c>
      <c r="F216" s="7"/>
      <c r="G216" s="7"/>
      <c r="H216" s="7"/>
      <c r="I216" s="7"/>
      <c r="J216" s="7"/>
      <c r="K216" s="7"/>
      <c r="L216" s="7"/>
    </row>
    <row r="217" spans="1:12" s="3" customFormat="1" ht="15" customHeight="1" x14ac:dyDescent="0.15">
      <c r="A217" s="25" t="s">
        <v>345</v>
      </c>
      <c r="B217" s="81" t="s">
        <v>346</v>
      </c>
      <c r="C217" s="22">
        <f>[13]B!$C$2757</f>
        <v>0</v>
      </c>
      <c r="D217" s="22">
        <f>[13]B!$E$2757</f>
        <v>0</v>
      </c>
      <c r="E217" s="129">
        <f>[13]B!$AL$2757</f>
        <v>0</v>
      </c>
      <c r="F217" s="7"/>
      <c r="G217" s="7"/>
      <c r="H217" s="7"/>
      <c r="I217" s="7"/>
      <c r="J217" s="7"/>
      <c r="K217" s="7"/>
      <c r="L217" s="7"/>
    </row>
    <row r="218" spans="1:12" s="3" customFormat="1" ht="15" customHeight="1" x14ac:dyDescent="0.15">
      <c r="A218" s="38" t="s">
        <v>347</v>
      </c>
      <c r="B218" s="108" t="s">
        <v>348</v>
      </c>
      <c r="C218" s="151">
        <f>[13]B!$C$2758</f>
        <v>0</v>
      </c>
      <c r="D218" s="151">
        <f>[13]B!$E$2758</f>
        <v>0</v>
      </c>
      <c r="E218" s="129">
        <f>[13]B!$AL$2758</f>
        <v>0</v>
      </c>
      <c r="F218" s="7"/>
      <c r="G218" s="7"/>
      <c r="H218" s="7"/>
      <c r="I218" s="7"/>
      <c r="J218" s="7"/>
      <c r="K218" s="7"/>
      <c r="L218" s="7"/>
    </row>
    <row r="219" spans="1:12" s="3" customFormat="1" ht="15" customHeight="1" x14ac:dyDescent="0.15">
      <c r="A219" s="871" t="s">
        <v>349</v>
      </c>
      <c r="B219" s="872"/>
      <c r="C219" s="172">
        <f>SUM(C220:C237)</f>
        <v>0</v>
      </c>
      <c r="D219" s="172">
        <f>SUM(D220:D237)</f>
        <v>0</v>
      </c>
      <c r="E219" s="164">
        <f>SUM(E220:E237)</f>
        <v>0</v>
      </c>
      <c r="F219" s="7"/>
      <c r="G219" s="7"/>
      <c r="H219" s="7"/>
      <c r="I219" s="7"/>
      <c r="J219" s="7"/>
      <c r="K219" s="7"/>
      <c r="L219" s="7"/>
    </row>
    <row r="220" spans="1:12" s="3" customFormat="1" ht="15" customHeight="1" x14ac:dyDescent="0.15">
      <c r="A220" s="20" t="s">
        <v>350</v>
      </c>
      <c r="B220" s="78" t="s">
        <v>322</v>
      </c>
      <c r="C220" s="150">
        <f>[13]B!$C$2759</f>
        <v>0</v>
      </c>
      <c r="D220" s="150">
        <f>[13]B!$E$2759</f>
        <v>0</v>
      </c>
      <c r="E220" s="129">
        <f>[13]B!$AL$2759</f>
        <v>0</v>
      </c>
      <c r="F220" s="7"/>
      <c r="G220" s="7"/>
      <c r="H220" s="7"/>
      <c r="I220" s="7"/>
      <c r="J220" s="7"/>
      <c r="K220" s="7"/>
      <c r="L220" s="7"/>
    </row>
    <row r="221" spans="1:12" s="3" customFormat="1" ht="15" customHeight="1" x14ac:dyDescent="0.15">
      <c r="A221" s="25" t="s">
        <v>351</v>
      </c>
      <c r="B221" s="81" t="s">
        <v>352</v>
      </c>
      <c r="C221" s="22">
        <f>[13]B!$C$2760</f>
        <v>0</v>
      </c>
      <c r="D221" s="22">
        <f>[13]B!$E$2760</f>
        <v>0</v>
      </c>
      <c r="E221" s="129">
        <f>[13]B!$AL$2760</f>
        <v>0</v>
      </c>
      <c r="F221" s="7"/>
      <c r="G221" s="7"/>
      <c r="H221" s="7"/>
      <c r="I221" s="7"/>
      <c r="J221" s="7"/>
      <c r="K221" s="7"/>
      <c r="L221" s="7"/>
    </row>
    <row r="222" spans="1:12" s="3" customFormat="1" ht="15" customHeight="1" x14ac:dyDescent="0.15">
      <c r="A222" s="25" t="s">
        <v>353</v>
      </c>
      <c r="B222" s="81" t="s">
        <v>354</v>
      </c>
      <c r="C222" s="22">
        <f>[13]B!$C$2761</f>
        <v>0</v>
      </c>
      <c r="D222" s="22">
        <f>[13]B!$E$2761</f>
        <v>0</v>
      </c>
      <c r="E222" s="129">
        <f>[13]B!$AL$2761</f>
        <v>0</v>
      </c>
      <c r="F222" s="7"/>
      <c r="G222" s="7"/>
      <c r="H222" s="7"/>
      <c r="I222" s="7"/>
      <c r="J222" s="7"/>
      <c r="K222" s="7"/>
      <c r="L222" s="7"/>
    </row>
    <row r="223" spans="1:12" s="3" customFormat="1" ht="15" customHeight="1" x14ac:dyDescent="0.15">
      <c r="A223" s="25" t="s">
        <v>355</v>
      </c>
      <c r="B223" s="81" t="s">
        <v>356</v>
      </c>
      <c r="C223" s="22">
        <f>[13]B!$C$2762</f>
        <v>0</v>
      </c>
      <c r="D223" s="22">
        <f>[13]B!$E$2762</f>
        <v>0</v>
      </c>
      <c r="E223" s="129">
        <f>[13]B!$AL$2762</f>
        <v>0</v>
      </c>
      <c r="F223" s="7"/>
      <c r="G223" s="7"/>
      <c r="H223" s="7"/>
      <c r="I223" s="7"/>
      <c r="J223" s="7"/>
      <c r="K223" s="7"/>
      <c r="L223" s="7"/>
    </row>
    <row r="224" spans="1:12" s="3" customFormat="1" ht="15" customHeight="1" x14ac:dyDescent="0.15">
      <c r="A224" s="25" t="s">
        <v>357</v>
      </c>
      <c r="B224" s="81" t="s">
        <v>358</v>
      </c>
      <c r="C224" s="22">
        <f>[13]B!$C$2763</f>
        <v>0</v>
      </c>
      <c r="D224" s="22">
        <f>[13]B!$E$2763</f>
        <v>0</v>
      </c>
      <c r="E224" s="129">
        <f>[13]B!$AL$2763</f>
        <v>0</v>
      </c>
      <c r="F224" s="7"/>
      <c r="G224" s="7"/>
      <c r="H224" s="7"/>
      <c r="I224" s="7"/>
      <c r="J224" s="7"/>
      <c r="K224" s="7"/>
      <c r="L224" s="7"/>
    </row>
    <row r="225" spans="1:12" s="3" customFormat="1" ht="15" customHeight="1" x14ac:dyDescent="0.15">
      <c r="A225" s="25" t="s">
        <v>359</v>
      </c>
      <c r="B225" s="81" t="s">
        <v>360</v>
      </c>
      <c r="C225" s="22">
        <f>[13]B!$C$2764</f>
        <v>0</v>
      </c>
      <c r="D225" s="22">
        <f>[13]B!$E$2764</f>
        <v>0</v>
      </c>
      <c r="E225" s="129">
        <f>[13]B!$AL$2764</f>
        <v>0</v>
      </c>
      <c r="F225" s="7"/>
      <c r="G225" s="7"/>
      <c r="H225" s="7"/>
      <c r="I225" s="7"/>
      <c r="J225" s="7"/>
      <c r="K225" s="7"/>
      <c r="L225" s="7"/>
    </row>
    <row r="226" spans="1:12" s="3" customFormat="1" ht="15" customHeight="1" x14ac:dyDescent="0.15">
      <c r="A226" s="25" t="s">
        <v>361</v>
      </c>
      <c r="B226" s="81" t="s">
        <v>362</v>
      </c>
      <c r="C226" s="22">
        <f>[13]B!$C$2765</f>
        <v>0</v>
      </c>
      <c r="D226" s="22">
        <f>[13]B!$E$2765</f>
        <v>0</v>
      </c>
      <c r="E226" s="129">
        <f>[13]B!$AL$2765</f>
        <v>0</v>
      </c>
      <c r="F226" s="7"/>
      <c r="G226" s="7"/>
      <c r="H226" s="7"/>
      <c r="I226" s="7"/>
      <c r="J226" s="7"/>
      <c r="K226" s="7"/>
      <c r="L226" s="7"/>
    </row>
    <row r="227" spans="1:12" s="3" customFormat="1" ht="15" customHeight="1" x14ac:dyDescent="0.15">
      <c r="A227" s="25" t="s">
        <v>363</v>
      </c>
      <c r="B227" s="81" t="s">
        <v>364</v>
      </c>
      <c r="C227" s="22">
        <f>[13]B!$C$2766</f>
        <v>0</v>
      </c>
      <c r="D227" s="22">
        <f>[13]B!$E$2766</f>
        <v>0</v>
      </c>
      <c r="E227" s="129">
        <f>[13]B!$AL$2766</f>
        <v>0</v>
      </c>
      <c r="F227" s="7"/>
      <c r="G227" s="7"/>
      <c r="H227" s="7"/>
      <c r="I227" s="7"/>
      <c r="J227" s="7"/>
      <c r="K227" s="7"/>
      <c r="L227" s="7"/>
    </row>
    <row r="228" spans="1:12" s="3" customFormat="1" ht="15" customHeight="1" x14ac:dyDescent="0.15">
      <c r="A228" s="25" t="s">
        <v>365</v>
      </c>
      <c r="B228" s="81" t="s">
        <v>366</v>
      </c>
      <c r="C228" s="22">
        <f>[13]B!$C$2767</f>
        <v>0</v>
      </c>
      <c r="D228" s="22">
        <f>[13]B!$E$2767</f>
        <v>0</v>
      </c>
      <c r="E228" s="129">
        <f>[13]B!$AL$2767</f>
        <v>0</v>
      </c>
      <c r="F228" s="7"/>
      <c r="G228" s="7"/>
      <c r="H228" s="7"/>
      <c r="I228" s="7"/>
      <c r="J228" s="7"/>
      <c r="K228" s="7"/>
      <c r="L228" s="7"/>
    </row>
    <row r="229" spans="1:12" s="3" customFormat="1" ht="15" customHeight="1" x14ac:dyDescent="0.15">
      <c r="A229" s="25" t="s">
        <v>367</v>
      </c>
      <c r="B229" s="81" t="s">
        <v>368</v>
      </c>
      <c r="C229" s="22">
        <f>[13]B!$C$2768</f>
        <v>0</v>
      </c>
      <c r="D229" s="22">
        <f>[13]B!$E$2768</f>
        <v>0</v>
      </c>
      <c r="E229" s="129">
        <f>[13]B!$AL$2768</f>
        <v>0</v>
      </c>
      <c r="F229" s="7"/>
      <c r="G229" s="7"/>
      <c r="H229" s="7"/>
      <c r="I229" s="7"/>
      <c r="J229" s="7"/>
      <c r="K229" s="7"/>
      <c r="L229" s="7"/>
    </row>
    <row r="230" spans="1:12" s="3" customFormat="1" ht="15" customHeight="1" x14ac:dyDescent="0.15">
      <c r="A230" s="25" t="s">
        <v>369</v>
      </c>
      <c r="B230" s="81" t="s">
        <v>370</v>
      </c>
      <c r="C230" s="22">
        <f>[13]B!$C$2769</f>
        <v>0</v>
      </c>
      <c r="D230" s="22">
        <f>[13]B!$E$2769</f>
        <v>0</v>
      </c>
      <c r="E230" s="129">
        <f>[13]B!$AL$2769</f>
        <v>0</v>
      </c>
      <c r="F230" s="7"/>
      <c r="G230" s="7"/>
      <c r="H230" s="7"/>
      <c r="I230" s="7"/>
      <c r="J230" s="7"/>
      <c r="K230" s="7"/>
      <c r="L230" s="7"/>
    </row>
    <row r="231" spans="1:12" s="3" customFormat="1" ht="15" customHeight="1" x14ac:dyDescent="0.15">
      <c r="A231" s="25" t="s">
        <v>371</v>
      </c>
      <c r="B231" s="81" t="s">
        <v>372</v>
      </c>
      <c r="C231" s="22">
        <f>[13]B!$C$2770</f>
        <v>0</v>
      </c>
      <c r="D231" s="22">
        <f>[13]B!$E$2770</f>
        <v>0</v>
      </c>
      <c r="E231" s="129">
        <f>[13]B!$AL$2770</f>
        <v>0</v>
      </c>
      <c r="F231" s="7"/>
      <c r="G231" s="7"/>
      <c r="H231" s="7"/>
      <c r="I231" s="7"/>
      <c r="J231" s="7"/>
      <c r="K231" s="7"/>
      <c r="L231" s="7"/>
    </row>
    <row r="232" spans="1:12" s="3" customFormat="1" ht="15" customHeight="1" x14ac:dyDescent="0.15">
      <c r="A232" s="25" t="s">
        <v>373</v>
      </c>
      <c r="B232" s="81" t="s">
        <v>374</v>
      </c>
      <c r="C232" s="22">
        <f>[13]B!$C$2771</f>
        <v>0</v>
      </c>
      <c r="D232" s="22">
        <f>[13]B!$E$2771</f>
        <v>0</v>
      </c>
      <c r="E232" s="129">
        <f>[13]B!$AL$2771</f>
        <v>0</v>
      </c>
      <c r="F232" s="7"/>
      <c r="G232" s="7"/>
      <c r="H232" s="7"/>
      <c r="I232" s="7"/>
      <c r="J232" s="7"/>
      <c r="K232" s="7"/>
      <c r="L232" s="7"/>
    </row>
    <row r="233" spans="1:12" s="3" customFormat="1" ht="15" customHeight="1" x14ac:dyDescent="0.15">
      <c r="A233" s="25" t="s">
        <v>375</v>
      </c>
      <c r="B233" s="81" t="s">
        <v>376</v>
      </c>
      <c r="C233" s="22">
        <f>[13]B!$C$2772</f>
        <v>0</v>
      </c>
      <c r="D233" s="22">
        <f>[13]B!$E$2772</f>
        <v>0</v>
      </c>
      <c r="E233" s="129">
        <f>[13]B!$AL$2772</f>
        <v>0</v>
      </c>
      <c r="F233" s="7"/>
      <c r="G233" s="7"/>
      <c r="H233" s="7"/>
      <c r="I233" s="7"/>
      <c r="J233" s="7"/>
      <c r="K233" s="7"/>
      <c r="L233" s="7"/>
    </row>
    <row r="234" spans="1:12" s="3" customFormat="1" ht="15" customHeight="1" x14ac:dyDescent="0.15">
      <c r="A234" s="25" t="s">
        <v>377</v>
      </c>
      <c r="B234" s="81" t="s">
        <v>378</v>
      </c>
      <c r="C234" s="22">
        <f>[13]B!$C$2773</f>
        <v>0</v>
      </c>
      <c r="D234" s="22">
        <f>[13]B!$E$2773</f>
        <v>0</v>
      </c>
      <c r="E234" s="129">
        <f>[13]B!$AL$2773</f>
        <v>0</v>
      </c>
      <c r="F234" s="7"/>
      <c r="G234" s="7"/>
      <c r="H234" s="7"/>
      <c r="I234" s="7"/>
      <c r="J234" s="7"/>
      <c r="K234" s="7"/>
      <c r="L234" s="7"/>
    </row>
    <row r="235" spans="1:12" s="3" customFormat="1" ht="15" customHeight="1" x14ac:dyDescent="0.15">
      <c r="A235" s="25" t="s">
        <v>379</v>
      </c>
      <c r="B235" s="81" t="s">
        <v>380</v>
      </c>
      <c r="C235" s="22">
        <f>[13]B!$C$2774</f>
        <v>0</v>
      </c>
      <c r="D235" s="22">
        <f>[13]B!$E$2774</f>
        <v>0</v>
      </c>
      <c r="E235" s="129">
        <f>[13]B!$AL$2774</f>
        <v>0</v>
      </c>
      <c r="F235" s="7"/>
      <c r="G235" s="7"/>
      <c r="H235" s="7"/>
      <c r="I235" s="7"/>
      <c r="J235" s="7"/>
      <c r="K235" s="7"/>
      <c r="L235" s="7"/>
    </row>
    <row r="236" spans="1:12" s="3" customFormat="1" ht="15" customHeight="1" x14ac:dyDescent="0.15">
      <c r="A236" s="25" t="s">
        <v>381</v>
      </c>
      <c r="B236" s="81" t="s">
        <v>382</v>
      </c>
      <c r="C236" s="22">
        <f>[13]B!$C$2775</f>
        <v>0</v>
      </c>
      <c r="D236" s="22">
        <f>[13]B!$E$2775</f>
        <v>0</v>
      </c>
      <c r="E236" s="129">
        <f>[13]B!$AL$2775</f>
        <v>0</v>
      </c>
      <c r="F236" s="7"/>
      <c r="G236" s="7"/>
      <c r="H236" s="7"/>
      <c r="I236" s="7"/>
      <c r="J236" s="7"/>
      <c r="K236" s="7"/>
      <c r="L236" s="7"/>
    </row>
    <row r="237" spans="1:12" s="3" customFormat="1" ht="15" customHeight="1" x14ac:dyDescent="0.15">
      <c r="A237" s="38" t="s">
        <v>383</v>
      </c>
      <c r="B237" s="108" t="s">
        <v>384</v>
      </c>
      <c r="C237" s="151">
        <f>[13]B!$C$2776</f>
        <v>0</v>
      </c>
      <c r="D237" s="151">
        <f>[13]B!$E$2776</f>
        <v>0</v>
      </c>
      <c r="E237" s="129">
        <f>[13]B!$AL$2776</f>
        <v>0</v>
      </c>
      <c r="F237" s="7"/>
      <c r="G237" s="7"/>
      <c r="H237" s="7"/>
      <c r="I237" s="7"/>
      <c r="J237" s="7"/>
      <c r="K237" s="7"/>
      <c r="L237" s="7"/>
    </row>
    <row r="238" spans="1:12" s="3" customFormat="1" ht="15" customHeight="1" x14ac:dyDescent="0.15">
      <c r="A238" s="122"/>
      <c r="B238" s="40" t="s">
        <v>385</v>
      </c>
      <c r="C238" s="172">
        <f>SUM(C239:C244)</f>
        <v>117</v>
      </c>
      <c r="D238" s="172">
        <f>SUM(D239:D244)</f>
        <v>117</v>
      </c>
      <c r="E238" s="164">
        <f>SUM(E239:E244)</f>
        <v>4628520</v>
      </c>
      <c r="F238" s="7"/>
      <c r="G238" s="7"/>
      <c r="H238" s="7"/>
      <c r="I238" s="7"/>
      <c r="J238" s="7"/>
      <c r="K238" s="7"/>
      <c r="L238" s="7"/>
    </row>
    <row r="239" spans="1:12" s="3" customFormat="1" ht="15" customHeight="1" x14ac:dyDescent="0.15">
      <c r="A239" s="20" t="s">
        <v>386</v>
      </c>
      <c r="B239" s="78" t="s">
        <v>387</v>
      </c>
      <c r="C239" s="150">
        <f>[13]B!$C$2777</f>
        <v>0</v>
      </c>
      <c r="D239" s="150">
        <f>[13]B!$E$2777</f>
        <v>0</v>
      </c>
      <c r="E239" s="129">
        <f>[13]B!$AL$2777</f>
        <v>0</v>
      </c>
      <c r="F239" s="7"/>
      <c r="G239" s="7"/>
      <c r="H239" s="7"/>
      <c r="I239" s="7"/>
      <c r="J239" s="7"/>
      <c r="K239" s="7"/>
      <c r="L239" s="7"/>
    </row>
    <row r="240" spans="1:12" s="3" customFormat="1" ht="15" customHeight="1" x14ac:dyDescent="0.15">
      <c r="A240" s="25" t="s">
        <v>388</v>
      </c>
      <c r="B240" s="81" t="s">
        <v>389</v>
      </c>
      <c r="C240" s="22">
        <f>[13]B!$C$2778</f>
        <v>0</v>
      </c>
      <c r="D240" s="22">
        <f>[13]B!$E$2778</f>
        <v>0</v>
      </c>
      <c r="E240" s="129">
        <f>[13]B!$AL$2778</f>
        <v>0</v>
      </c>
      <c r="F240" s="7"/>
      <c r="G240" s="7"/>
      <c r="H240" s="7"/>
      <c r="I240" s="7"/>
      <c r="J240" s="7"/>
      <c r="K240" s="7"/>
      <c r="L240" s="7"/>
    </row>
    <row r="241" spans="1:12" s="3" customFormat="1" ht="15" customHeight="1" x14ac:dyDescent="0.15">
      <c r="A241" s="25" t="s">
        <v>390</v>
      </c>
      <c r="B241" s="81" t="s">
        <v>391</v>
      </c>
      <c r="C241" s="22">
        <f>[13]B!$C$2779</f>
        <v>0</v>
      </c>
      <c r="D241" s="22">
        <f>[13]B!$E$2779</f>
        <v>0</v>
      </c>
      <c r="E241" s="129">
        <f>[13]B!$AL$2779</f>
        <v>0</v>
      </c>
      <c r="F241" s="7"/>
      <c r="G241" s="7"/>
      <c r="H241" s="7"/>
      <c r="I241" s="7"/>
      <c r="J241" s="7"/>
      <c r="K241" s="7"/>
      <c r="L241" s="7"/>
    </row>
    <row r="242" spans="1:12" s="3" customFormat="1" ht="15" customHeight="1" x14ac:dyDescent="0.15">
      <c r="A242" s="25" t="s">
        <v>392</v>
      </c>
      <c r="B242" s="81" t="s">
        <v>393</v>
      </c>
      <c r="C242" s="22">
        <f>[13]B!$C$2780</f>
        <v>0</v>
      </c>
      <c r="D242" s="22">
        <f>[13]B!$E$2780</f>
        <v>0</v>
      </c>
      <c r="E242" s="129">
        <f>[13]B!$AL$2780</f>
        <v>0</v>
      </c>
      <c r="F242" s="7"/>
      <c r="G242" s="7"/>
      <c r="H242" s="7"/>
      <c r="I242" s="7"/>
      <c r="J242" s="7"/>
      <c r="K242" s="7"/>
      <c r="L242" s="7"/>
    </row>
    <row r="243" spans="1:12" s="3" customFormat="1" ht="15" customHeight="1" x14ac:dyDescent="0.15">
      <c r="A243" s="25" t="s">
        <v>394</v>
      </c>
      <c r="B243" s="81" t="s">
        <v>395</v>
      </c>
      <c r="C243" s="22">
        <f>[13]B!$C$2781</f>
        <v>0</v>
      </c>
      <c r="D243" s="22">
        <f>[13]B!$E$2781</f>
        <v>0</v>
      </c>
      <c r="E243" s="129">
        <f>[13]B!$AL$2781</f>
        <v>0</v>
      </c>
      <c r="F243" s="7"/>
      <c r="G243" s="7"/>
      <c r="H243" s="7"/>
      <c r="I243" s="7"/>
      <c r="J243" s="7"/>
      <c r="K243" s="7"/>
      <c r="L243" s="7"/>
    </row>
    <row r="244" spans="1:12" s="3" customFormat="1" ht="15" customHeight="1" x14ac:dyDescent="0.15">
      <c r="A244" s="38" t="s">
        <v>396</v>
      </c>
      <c r="B244" s="108" t="s">
        <v>397</v>
      </c>
      <c r="C244" s="65">
        <f>[13]B!$C$2782</f>
        <v>117</v>
      </c>
      <c r="D244" s="65">
        <f>[13]B!$E$2782</f>
        <v>117</v>
      </c>
      <c r="E244" s="129">
        <f>[13]B!$AL$2782</f>
        <v>4628520</v>
      </c>
      <c r="F244" s="7"/>
      <c r="G244" s="7"/>
      <c r="H244" s="7"/>
      <c r="I244" s="7"/>
      <c r="J244" s="7"/>
      <c r="K244" s="7"/>
      <c r="L244" s="7"/>
    </row>
    <row r="245" spans="1:12" s="3" customFormat="1" ht="15" customHeight="1" x14ac:dyDescent="0.15">
      <c r="A245" s="122"/>
      <c r="B245" s="109" t="s">
        <v>398</v>
      </c>
      <c r="C245" s="172">
        <f>SUM(C246:C252)</f>
        <v>0</v>
      </c>
      <c r="D245" s="172"/>
      <c r="E245" s="164"/>
      <c r="F245" s="7"/>
      <c r="G245" s="7"/>
      <c r="H245" s="7"/>
      <c r="I245" s="7"/>
      <c r="J245" s="7"/>
      <c r="K245" s="7"/>
      <c r="L245" s="7"/>
    </row>
    <row r="246" spans="1:12" s="3" customFormat="1" ht="15" customHeight="1" x14ac:dyDescent="0.15">
      <c r="A246" s="20"/>
      <c r="B246" s="176" t="s">
        <v>399</v>
      </c>
      <c r="C246" s="134">
        <f>[13]B!$C$2785</f>
        <v>0</v>
      </c>
      <c r="D246" s="177"/>
      <c r="E246" s="178"/>
      <c r="F246" s="7"/>
      <c r="G246" s="7"/>
      <c r="H246" s="7"/>
      <c r="I246" s="7"/>
      <c r="J246" s="7"/>
      <c r="K246" s="7"/>
      <c r="L246" s="7"/>
    </row>
    <row r="247" spans="1:12" s="3" customFormat="1" ht="15" customHeight="1" x14ac:dyDescent="0.15">
      <c r="A247" s="25"/>
      <c r="B247" s="179" t="s">
        <v>400</v>
      </c>
      <c r="C247" s="135">
        <f>[13]B!$C$2786</f>
        <v>0</v>
      </c>
      <c r="D247" s="141"/>
      <c r="E247" s="142"/>
      <c r="F247" s="7"/>
      <c r="G247" s="7"/>
      <c r="H247" s="7"/>
      <c r="I247" s="7"/>
      <c r="J247" s="7"/>
      <c r="K247" s="7"/>
      <c r="L247" s="7"/>
    </row>
    <row r="248" spans="1:12" s="3" customFormat="1" ht="15" customHeight="1" x14ac:dyDescent="0.15">
      <c r="A248" s="25"/>
      <c r="B248" s="179" t="s">
        <v>401</v>
      </c>
      <c r="C248" s="135">
        <f>[13]B!$C$2787</f>
        <v>0</v>
      </c>
      <c r="D248" s="141"/>
      <c r="E248" s="142"/>
      <c r="F248" s="7"/>
      <c r="G248" s="7"/>
      <c r="H248" s="7"/>
      <c r="I248" s="7"/>
      <c r="J248" s="7"/>
      <c r="K248" s="7"/>
      <c r="L248" s="7"/>
    </row>
    <row r="249" spans="1:12" s="3" customFormat="1" ht="15" customHeight="1" x14ac:dyDescent="0.15">
      <c r="A249" s="25"/>
      <c r="B249" s="179" t="s">
        <v>402</v>
      </c>
      <c r="C249" s="135">
        <f>[13]B!$C$2788</f>
        <v>0</v>
      </c>
      <c r="D249" s="141"/>
      <c r="E249" s="142"/>
      <c r="F249" s="7"/>
      <c r="G249" s="7"/>
      <c r="H249" s="7"/>
      <c r="I249" s="7"/>
      <c r="J249" s="7"/>
      <c r="K249" s="7"/>
      <c r="L249" s="7"/>
    </row>
    <row r="250" spans="1:12" s="3" customFormat="1" ht="15" customHeight="1" x14ac:dyDescent="0.15">
      <c r="A250" s="25"/>
      <c r="B250" s="179" t="s">
        <v>403</v>
      </c>
      <c r="C250" s="135">
        <f>[13]B!$C$2789</f>
        <v>0</v>
      </c>
      <c r="D250" s="141"/>
      <c r="E250" s="142"/>
      <c r="F250" s="7"/>
      <c r="G250" s="7"/>
      <c r="H250" s="7"/>
      <c r="I250" s="7"/>
      <c r="J250" s="7"/>
      <c r="K250" s="7"/>
      <c r="L250" s="7"/>
    </row>
    <row r="251" spans="1:12" s="3" customFormat="1" ht="15" customHeight="1" x14ac:dyDescent="0.15">
      <c r="A251" s="25"/>
      <c r="B251" s="179" t="s">
        <v>404</v>
      </c>
      <c r="C251" s="135">
        <f>[13]B!$C$2790</f>
        <v>0</v>
      </c>
      <c r="D251" s="141"/>
      <c r="E251" s="142"/>
      <c r="F251" s="7"/>
      <c r="G251" s="7"/>
      <c r="H251" s="7"/>
      <c r="I251" s="7"/>
      <c r="J251" s="7"/>
      <c r="K251" s="7"/>
      <c r="L251" s="7"/>
    </row>
    <row r="252" spans="1:12" s="3" customFormat="1" ht="15" customHeight="1" x14ac:dyDescent="0.15">
      <c r="A252" s="38"/>
      <c r="B252" s="180" t="s">
        <v>405</v>
      </c>
      <c r="C252" s="136">
        <f>[13]B!$C$2791</f>
        <v>0</v>
      </c>
      <c r="D252" s="181"/>
      <c r="E252" s="182"/>
      <c r="F252" s="7"/>
      <c r="G252" s="7"/>
      <c r="H252" s="7"/>
      <c r="I252" s="7"/>
      <c r="J252" s="7"/>
      <c r="K252" s="7"/>
      <c r="L252" s="7"/>
    </row>
    <row r="253" spans="1:12" s="3" customFormat="1" ht="15" customHeight="1" x14ac:dyDescent="0.15">
      <c r="A253" s="122"/>
      <c r="B253" s="183" t="s">
        <v>406</v>
      </c>
      <c r="C253" s="139">
        <f>+C254</f>
        <v>0</v>
      </c>
      <c r="D253" s="542"/>
      <c r="E253" s="543"/>
      <c r="F253" s="7"/>
      <c r="G253" s="7"/>
      <c r="H253" s="7"/>
      <c r="I253" s="7"/>
      <c r="J253" s="7"/>
      <c r="K253" s="7"/>
      <c r="L253" s="7"/>
    </row>
    <row r="254" spans="1:12" s="3" customFormat="1" ht="15" customHeight="1" x14ac:dyDescent="0.15">
      <c r="A254" s="122"/>
      <c r="B254" s="185" t="s">
        <v>407</v>
      </c>
      <c r="C254" s="139">
        <f>[13]B!$C$2812</f>
        <v>0</v>
      </c>
      <c r="D254" s="544"/>
      <c r="E254" s="545"/>
      <c r="F254" s="7"/>
      <c r="G254" s="7"/>
      <c r="H254" s="7"/>
      <c r="I254" s="7"/>
      <c r="J254" s="7"/>
      <c r="K254" s="7"/>
      <c r="L254" s="7"/>
    </row>
    <row r="255" spans="1:12" s="3" customFormat="1" ht="15" customHeight="1" x14ac:dyDescent="0.15">
      <c r="A255" s="122"/>
      <c r="B255" s="186" t="s">
        <v>104</v>
      </c>
      <c r="C255" s="187">
        <f>SUM(C204+C219+C238+C245+C253)</f>
        <v>117</v>
      </c>
      <c r="D255" s="187">
        <f>SUM(D204+D219+D238)</f>
        <v>117</v>
      </c>
      <c r="E255" s="164">
        <f>SUM(E204+E219+E238)</f>
        <v>4628520</v>
      </c>
      <c r="F255" s="7"/>
      <c r="G255" s="7"/>
      <c r="H255" s="7"/>
      <c r="I255" s="7"/>
      <c r="J255" s="7"/>
      <c r="K255" s="7"/>
      <c r="L255" s="7"/>
    </row>
    <row r="256" spans="1:12" s="3" customFormat="1" ht="24.95" customHeight="1" x14ac:dyDescent="0.15">
      <c r="A256" s="165" t="s">
        <v>408</v>
      </c>
      <c r="B256" s="166"/>
      <c r="C256" s="167"/>
      <c r="D256" s="167"/>
      <c r="E256" s="168"/>
      <c r="F256" s="7"/>
      <c r="G256" s="7"/>
      <c r="H256" s="7"/>
      <c r="I256" s="7"/>
      <c r="J256" s="7"/>
      <c r="K256" s="7"/>
      <c r="L256" s="7"/>
    </row>
    <row r="257" spans="1:22" s="3" customFormat="1" ht="30" customHeight="1" x14ac:dyDescent="0.15">
      <c r="A257" s="13" t="s">
        <v>5</v>
      </c>
      <c r="B257" s="609" t="s">
        <v>409</v>
      </c>
      <c r="C257" s="73" t="s">
        <v>7</v>
      </c>
      <c r="D257" s="159" t="s">
        <v>8</v>
      </c>
      <c r="E257" s="73" t="s">
        <v>9</v>
      </c>
      <c r="F257" s="7"/>
      <c r="G257" s="7"/>
      <c r="H257" s="7"/>
      <c r="I257" s="7"/>
      <c r="J257" s="7"/>
      <c r="K257" s="7"/>
      <c r="L257" s="7"/>
    </row>
    <row r="258" spans="1:22" s="3" customFormat="1" ht="15" customHeight="1" x14ac:dyDescent="0.15">
      <c r="A258" s="20" t="s">
        <v>410</v>
      </c>
      <c r="B258" s="176" t="s">
        <v>411</v>
      </c>
      <c r="C258" s="188">
        <f>[13]B!$C$2814</f>
        <v>10</v>
      </c>
      <c r="D258" s="188">
        <f>[13]B!$E$2814</f>
        <v>10</v>
      </c>
      <c r="E258" s="56">
        <f>[13]B!$AL$2814</f>
        <v>77900</v>
      </c>
      <c r="F258" s="7"/>
      <c r="G258" s="7"/>
      <c r="H258" s="7"/>
      <c r="I258" s="7"/>
      <c r="J258" s="7"/>
      <c r="K258" s="7"/>
      <c r="L258" s="7"/>
    </row>
    <row r="259" spans="1:22" s="3" customFormat="1" ht="15" customHeight="1" x14ac:dyDescent="0.15">
      <c r="A259" s="25" t="s">
        <v>412</v>
      </c>
      <c r="B259" s="179" t="s">
        <v>413</v>
      </c>
      <c r="C259" s="189">
        <f>[13]B!$C$2815</f>
        <v>0</v>
      </c>
      <c r="D259" s="189">
        <f>[13]B!$E$2815</f>
        <v>0</v>
      </c>
      <c r="E259" s="58">
        <f>[13]B!$AL$2815</f>
        <v>0</v>
      </c>
      <c r="F259" s="7"/>
      <c r="G259" s="7"/>
      <c r="H259" s="7"/>
      <c r="I259" s="7"/>
      <c r="J259" s="7"/>
      <c r="K259" s="7"/>
      <c r="L259" s="7"/>
    </row>
    <row r="260" spans="1:22" s="3" customFormat="1" ht="15" customHeight="1" x14ac:dyDescent="0.15">
      <c r="A260" s="25" t="s">
        <v>414</v>
      </c>
      <c r="B260" s="179" t="s">
        <v>415</v>
      </c>
      <c r="C260" s="189">
        <f>[13]B!$C$2816</f>
        <v>0</v>
      </c>
      <c r="D260" s="189">
        <f>[13]B!$E$2816</f>
        <v>0</v>
      </c>
      <c r="E260" s="58">
        <f>[13]B!$AL$2816</f>
        <v>0</v>
      </c>
      <c r="F260" s="7"/>
      <c r="G260" s="7"/>
      <c r="H260" s="7"/>
      <c r="I260" s="7"/>
      <c r="J260" s="7"/>
      <c r="K260" s="7"/>
      <c r="L260" s="7"/>
    </row>
    <row r="261" spans="1:22" s="3" customFormat="1" ht="15" customHeight="1" x14ac:dyDescent="0.15">
      <c r="A261" s="25" t="s">
        <v>416</v>
      </c>
      <c r="B261" s="179" t="s">
        <v>417</v>
      </c>
      <c r="C261" s="189">
        <f>[13]B!$C$2817</f>
        <v>0</v>
      </c>
      <c r="D261" s="189">
        <f>[13]B!$E$2817</f>
        <v>0</v>
      </c>
      <c r="E261" s="58">
        <f>[13]B!$AL$2817</f>
        <v>0</v>
      </c>
      <c r="F261" s="7"/>
      <c r="G261" s="7"/>
      <c r="H261" s="7"/>
      <c r="I261" s="7"/>
      <c r="J261" s="7"/>
      <c r="K261" s="7"/>
      <c r="L261" s="7"/>
    </row>
    <row r="262" spans="1:22" s="3" customFormat="1" ht="15" customHeight="1" x14ac:dyDescent="0.15">
      <c r="A262" s="38" t="s">
        <v>418</v>
      </c>
      <c r="B262" s="180" t="s">
        <v>419</v>
      </c>
      <c r="C262" s="190">
        <f>[13]B!$C$2818</f>
        <v>0</v>
      </c>
      <c r="D262" s="190">
        <f>[13]B!$E$2818</f>
        <v>0</v>
      </c>
      <c r="E262" s="191">
        <f>[13]B!$AL$2818</f>
        <v>0</v>
      </c>
      <c r="F262" s="7"/>
      <c r="G262" s="7"/>
      <c r="H262" s="7"/>
      <c r="I262" s="7"/>
      <c r="J262" s="7"/>
      <c r="K262" s="7"/>
      <c r="L262" s="7"/>
    </row>
    <row r="263" spans="1:22" s="3" customFormat="1" ht="15" customHeight="1" x14ac:dyDescent="0.15">
      <c r="A263" s="122"/>
      <c r="B263" s="192" t="s">
        <v>420</v>
      </c>
      <c r="C263" s="193">
        <f>SUM(C258:C262)</f>
        <v>10</v>
      </c>
      <c r="D263" s="193">
        <f>SUM(D258:D262)</f>
        <v>10</v>
      </c>
      <c r="E263" s="164">
        <f>SUM(E258:E262)</f>
        <v>77900</v>
      </c>
      <c r="F263" s="7"/>
      <c r="G263" s="7"/>
      <c r="H263" s="7"/>
      <c r="I263" s="7"/>
      <c r="J263" s="7"/>
      <c r="K263" s="7"/>
      <c r="L263" s="7"/>
    </row>
    <row r="264" spans="1:22" s="196" customFormat="1" ht="24.95" customHeight="1" x14ac:dyDescent="0.15">
      <c r="A264" s="873" t="s">
        <v>421</v>
      </c>
      <c r="B264" s="873"/>
      <c r="C264" s="194"/>
      <c r="D264" s="194"/>
      <c r="E264" s="195"/>
    </row>
    <row r="265" spans="1:22" s="3" customFormat="1" ht="35.1" customHeight="1" x14ac:dyDescent="0.15">
      <c r="A265" s="13" t="s">
        <v>5</v>
      </c>
      <c r="B265" s="609" t="s">
        <v>422</v>
      </c>
      <c r="C265" s="73" t="s">
        <v>7</v>
      </c>
      <c r="D265" s="159" t="s">
        <v>8</v>
      </c>
      <c r="E265" s="73" t="s">
        <v>9</v>
      </c>
      <c r="F265" s="7"/>
      <c r="G265" s="7"/>
      <c r="H265" s="7"/>
      <c r="I265" s="7"/>
      <c r="J265" s="7"/>
      <c r="K265" s="7"/>
      <c r="L265" s="7"/>
    </row>
    <row r="266" spans="1:22" s="3" customFormat="1" ht="15" customHeight="1" x14ac:dyDescent="0.15">
      <c r="A266" s="20" t="s">
        <v>423</v>
      </c>
      <c r="B266" s="176" t="s">
        <v>424</v>
      </c>
      <c r="C266" s="188">
        <f>[13]B!$C$2598</f>
        <v>175</v>
      </c>
      <c r="D266" s="188">
        <f>[13]B!$E$2598</f>
        <v>175</v>
      </c>
      <c r="E266" s="56">
        <f>[13]B!$AL$2598</f>
        <v>3643500</v>
      </c>
      <c r="F266" s="7"/>
      <c r="G266" s="7"/>
      <c r="H266" s="7"/>
      <c r="I266" s="7"/>
      <c r="J266" s="7"/>
      <c r="K266" s="7"/>
      <c r="L266" s="7"/>
    </row>
    <row r="267" spans="1:22" s="3" customFormat="1" ht="15" customHeight="1" x14ac:dyDescent="0.15">
      <c r="A267" s="25" t="s">
        <v>425</v>
      </c>
      <c r="B267" s="179" t="s">
        <v>426</v>
      </c>
      <c r="C267" s="189">
        <f>[13]B!$C$2599</f>
        <v>263</v>
      </c>
      <c r="D267" s="189">
        <f>[13]B!$E$2599</f>
        <v>263</v>
      </c>
      <c r="E267" s="58">
        <f>[13]B!$AL$2599</f>
        <v>17226500</v>
      </c>
      <c r="F267" s="7"/>
      <c r="G267" s="7"/>
      <c r="H267" s="7"/>
      <c r="I267" s="7"/>
      <c r="J267" s="7"/>
      <c r="K267" s="7"/>
      <c r="L267" s="7"/>
    </row>
    <row r="268" spans="1:22" s="3" customFormat="1" ht="15" customHeight="1" x14ac:dyDescent="0.15">
      <c r="A268" s="25" t="s">
        <v>427</v>
      </c>
      <c r="B268" s="179" t="s">
        <v>428</v>
      </c>
      <c r="C268" s="189">
        <f>[13]B!$C$2600</f>
        <v>0</v>
      </c>
      <c r="D268" s="189">
        <f>[13]B!$E$2600</f>
        <v>0</v>
      </c>
      <c r="E268" s="58">
        <f>[13]B!$AL$2600</f>
        <v>0</v>
      </c>
      <c r="F268" s="7"/>
      <c r="G268" s="7"/>
      <c r="H268" s="7"/>
      <c r="I268" s="7"/>
      <c r="J268" s="7"/>
      <c r="K268" s="7"/>
      <c r="L268" s="7"/>
    </row>
    <row r="269" spans="1:22" s="3" customFormat="1" ht="15" customHeight="1" x14ac:dyDescent="0.15">
      <c r="A269" s="25" t="s">
        <v>429</v>
      </c>
      <c r="B269" s="179" t="s">
        <v>430</v>
      </c>
      <c r="C269" s="189">
        <f>[13]B!$C$2601</f>
        <v>223</v>
      </c>
      <c r="D269" s="189">
        <f>[13]B!$E$2601</f>
        <v>221</v>
      </c>
      <c r="E269" s="58">
        <f>[13]B!$AL$2601</f>
        <v>629850</v>
      </c>
      <c r="F269" s="7"/>
      <c r="G269" s="7"/>
      <c r="H269" s="7"/>
      <c r="I269" s="7"/>
      <c r="J269" s="7"/>
      <c r="K269" s="7"/>
      <c r="L269" s="7"/>
    </row>
    <row r="270" spans="1:22" s="3" customFormat="1" ht="15" customHeight="1" x14ac:dyDescent="0.15">
      <c r="A270" s="25" t="s">
        <v>431</v>
      </c>
      <c r="B270" s="179" t="s">
        <v>432</v>
      </c>
      <c r="C270" s="189">
        <f>[13]B!$C$2602</f>
        <v>0</v>
      </c>
      <c r="D270" s="189">
        <f>[13]B!$E$2602</f>
        <v>0</v>
      </c>
      <c r="E270" s="58">
        <f>[13]B!$AL$2602</f>
        <v>0</v>
      </c>
      <c r="F270" s="7"/>
      <c r="G270" s="7"/>
      <c r="H270" s="7"/>
      <c r="I270" s="7"/>
      <c r="J270" s="7"/>
      <c r="K270" s="7"/>
      <c r="L270" s="7"/>
    </row>
    <row r="271" spans="1:22" s="3" customFormat="1" ht="15" customHeight="1" x14ac:dyDescent="0.15">
      <c r="A271" s="25" t="s">
        <v>433</v>
      </c>
      <c r="B271" s="179" t="s">
        <v>434</v>
      </c>
      <c r="C271" s="189">
        <f>[13]B!$C$2603</f>
        <v>0</v>
      </c>
      <c r="D271" s="189">
        <f>[13]B!$E$2603</f>
        <v>0</v>
      </c>
      <c r="E271" s="58">
        <f>[13]B!$AL$2603</f>
        <v>0</v>
      </c>
      <c r="F271" s="7"/>
      <c r="G271" s="7"/>
      <c r="H271" s="7"/>
      <c r="I271" s="7"/>
      <c r="J271" s="7"/>
      <c r="K271" s="7"/>
      <c r="L271" s="7"/>
      <c r="V271" s="197"/>
    </row>
    <row r="272" spans="1:22" s="3" customFormat="1" ht="15" customHeight="1" x14ac:dyDescent="0.15">
      <c r="A272" s="38" t="s">
        <v>435</v>
      </c>
      <c r="B272" s="180" t="s">
        <v>436</v>
      </c>
      <c r="C272" s="190">
        <f>[13]B!$C$2604</f>
        <v>0</v>
      </c>
      <c r="D272" s="190">
        <f>[13]B!$E$2604</f>
        <v>0</v>
      </c>
      <c r="E272" s="191">
        <f>[13]B!$AL$2604</f>
        <v>0</v>
      </c>
      <c r="F272" s="7"/>
      <c r="G272" s="7"/>
      <c r="H272" s="7"/>
      <c r="I272" s="7"/>
      <c r="J272" s="7"/>
      <c r="K272" s="7"/>
      <c r="L272" s="7"/>
      <c r="V272" s="197"/>
    </row>
    <row r="273" spans="1:22" s="3" customFormat="1" ht="15" customHeight="1" x14ac:dyDescent="0.15">
      <c r="A273" s="122"/>
      <c r="B273" s="192" t="s">
        <v>437</v>
      </c>
      <c r="C273" s="198">
        <f>SUM(C266:C272)</f>
        <v>661</v>
      </c>
      <c r="D273" s="198">
        <f>SUM(D266:D272)</f>
        <v>659</v>
      </c>
      <c r="E273" s="164">
        <f>SUM(E266:E272)</f>
        <v>21499850</v>
      </c>
      <c r="F273" s="7"/>
      <c r="G273" s="7"/>
      <c r="H273" s="7"/>
      <c r="I273" s="7"/>
      <c r="J273" s="7"/>
      <c r="K273" s="7"/>
      <c r="L273" s="7"/>
      <c r="V273" s="197"/>
    </row>
    <row r="274" spans="1:22" s="202" customFormat="1" ht="24.95" customHeight="1" x14ac:dyDescent="0.15">
      <c r="A274" s="866" t="s">
        <v>438</v>
      </c>
      <c r="B274" s="866"/>
      <c r="C274" s="199"/>
      <c r="D274" s="199"/>
      <c r="E274" s="158"/>
      <c r="F274" s="200"/>
      <c r="G274" s="200"/>
      <c r="H274" s="200"/>
      <c r="I274" s="200"/>
      <c r="J274" s="200"/>
      <c r="K274" s="200"/>
      <c r="L274" s="200"/>
      <c r="M274" s="200"/>
      <c r="N274" s="200"/>
      <c r="O274" s="201"/>
      <c r="V274" s="203"/>
    </row>
    <row r="275" spans="1:22" ht="35.1" customHeight="1" x14ac:dyDescent="0.15">
      <c r="A275" s="13" t="s">
        <v>5</v>
      </c>
      <c r="B275" s="13" t="s">
        <v>6</v>
      </c>
      <c r="C275" s="73" t="s">
        <v>7</v>
      </c>
      <c r="D275" s="159" t="s">
        <v>8</v>
      </c>
      <c r="E275" s="73" t="s">
        <v>9</v>
      </c>
      <c r="F275" s="204"/>
      <c r="G275" s="204"/>
      <c r="H275" s="204"/>
      <c r="I275" s="204"/>
      <c r="J275" s="204"/>
      <c r="K275" s="204"/>
      <c r="L275" s="204"/>
      <c r="M275" s="204"/>
      <c r="N275" s="204"/>
      <c r="O275" s="205"/>
      <c r="V275" s="206"/>
    </row>
    <row r="276" spans="1:22" ht="15" customHeight="1" x14ac:dyDescent="0.15">
      <c r="A276" s="20" t="s">
        <v>439</v>
      </c>
      <c r="B276" s="176" t="s">
        <v>440</v>
      </c>
      <c r="C276" s="188">
        <f>[13]B!$C$2273</f>
        <v>72</v>
      </c>
      <c r="D276" s="188">
        <f>[13]B!$E$2273</f>
        <v>68</v>
      </c>
      <c r="E276" s="56">
        <f>[13]B!$AL$2273</f>
        <v>9906920</v>
      </c>
      <c r="F276" s="204"/>
      <c r="G276" s="204"/>
      <c r="H276" s="204"/>
      <c r="I276" s="204"/>
      <c r="J276" s="204"/>
      <c r="K276" s="204"/>
      <c r="L276" s="204"/>
      <c r="M276" s="204"/>
      <c r="N276" s="204"/>
      <c r="O276" s="205"/>
      <c r="V276" s="206"/>
    </row>
    <row r="277" spans="1:22" ht="15" customHeight="1" x14ac:dyDescent="0.15">
      <c r="A277" s="38" t="s">
        <v>441</v>
      </c>
      <c r="B277" s="180" t="s">
        <v>442</v>
      </c>
      <c r="C277" s="190">
        <f>[13]B!$C$2274</f>
        <v>0</v>
      </c>
      <c r="D277" s="190">
        <f>[13]B!$E$2274</f>
        <v>0</v>
      </c>
      <c r="E277" s="191">
        <f>[13]B!$AL$2274</f>
        <v>0</v>
      </c>
      <c r="F277" s="204"/>
      <c r="G277" s="204"/>
      <c r="H277" s="204"/>
      <c r="I277" s="204"/>
      <c r="J277" s="204"/>
      <c r="K277" s="204"/>
      <c r="L277" s="204"/>
      <c r="M277" s="204"/>
      <c r="N277" s="204"/>
      <c r="O277" s="205"/>
      <c r="V277" s="206"/>
    </row>
    <row r="278" spans="1:22" ht="15" customHeight="1" x14ac:dyDescent="0.15">
      <c r="A278" s="143">
        <v>2004003</v>
      </c>
      <c r="B278" s="180" t="s">
        <v>443</v>
      </c>
      <c r="C278" s="207">
        <f>[13]B!C2278</f>
        <v>0</v>
      </c>
      <c r="D278" s="181"/>
      <c r="E278" s="70"/>
      <c r="F278" s="204"/>
      <c r="G278" s="204"/>
      <c r="H278" s="204"/>
      <c r="I278" s="204"/>
      <c r="J278" s="204"/>
      <c r="K278" s="204"/>
      <c r="L278" s="204"/>
      <c r="M278" s="204"/>
      <c r="N278" s="204"/>
      <c r="O278" s="205"/>
      <c r="V278" s="206"/>
    </row>
    <row r="279" spans="1:22" ht="15" customHeight="1" x14ac:dyDescent="0.15">
      <c r="A279" s="122"/>
      <c r="B279" s="192" t="s">
        <v>444</v>
      </c>
      <c r="C279" s="193">
        <f>SUM(C276:C277)</f>
        <v>72</v>
      </c>
      <c r="D279" s="193">
        <f>SUM(D276:D277)</f>
        <v>68</v>
      </c>
      <c r="E279" s="164">
        <f>SUM(E276:E277)</f>
        <v>9906920</v>
      </c>
      <c r="F279" s="204"/>
      <c r="G279" s="204"/>
      <c r="H279" s="204"/>
      <c r="I279" s="204"/>
      <c r="J279" s="204"/>
      <c r="K279" s="204"/>
      <c r="L279" s="204"/>
      <c r="M279" s="204"/>
      <c r="N279" s="204"/>
      <c r="O279" s="205"/>
      <c r="V279" s="206"/>
    </row>
    <row r="280" spans="1:22" s="202" customFormat="1" ht="24.95" customHeight="1" x14ac:dyDescent="0.15">
      <c r="A280" s="866" t="s">
        <v>445</v>
      </c>
      <c r="B280" s="866"/>
      <c r="C280" s="208"/>
      <c r="D280" s="208"/>
      <c r="E280" s="158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1"/>
      <c r="V280" s="209"/>
    </row>
    <row r="281" spans="1:22" ht="35.1" customHeight="1" x14ac:dyDescent="0.15">
      <c r="A281" s="13"/>
      <c r="B281" s="13" t="s">
        <v>446</v>
      </c>
      <c r="C281" s="73" t="s">
        <v>7</v>
      </c>
      <c r="D281" s="159" t="s">
        <v>8</v>
      </c>
      <c r="E281" s="14" t="s">
        <v>9</v>
      </c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5"/>
    </row>
    <row r="282" spans="1:22" ht="15" customHeight="1" x14ac:dyDescent="0.15">
      <c r="A282" s="20" t="s">
        <v>447</v>
      </c>
      <c r="B282" s="176" t="s">
        <v>448</v>
      </c>
      <c r="C282" s="134">
        <f>[13]B!$C$2625</f>
        <v>964</v>
      </c>
      <c r="D282" s="134">
        <f>[13]B!$E$2625</f>
        <v>964</v>
      </c>
      <c r="E282" s="56">
        <f>[13]B!$AL$2625</f>
        <v>4775850</v>
      </c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5"/>
    </row>
    <row r="283" spans="1:22" ht="15" customHeight="1" x14ac:dyDescent="0.15">
      <c r="A283" s="25" t="s">
        <v>449</v>
      </c>
      <c r="B283" s="179" t="s">
        <v>450</v>
      </c>
      <c r="C283" s="135">
        <f>[13]B!C2662+[13]B!C2684+[13]B!C2685</f>
        <v>321</v>
      </c>
      <c r="D283" s="135">
        <f>[13]B!E2651+[13]B!E2684+[13]B!E2685</f>
        <v>320</v>
      </c>
      <c r="E283" s="58">
        <f>[13]B!$AL$2651+[13]B!AL2684+[13]B!AL2685</f>
        <v>8250540</v>
      </c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5"/>
    </row>
    <row r="284" spans="1:22" ht="15" customHeight="1" x14ac:dyDescent="0.15">
      <c r="A284" s="25" t="s">
        <v>451</v>
      </c>
      <c r="B284" s="179" t="s">
        <v>452</v>
      </c>
      <c r="C284" s="135">
        <f>[13]B!$C$2688</f>
        <v>143</v>
      </c>
      <c r="D284" s="135">
        <f>[13]B!$H$2688</f>
        <v>143</v>
      </c>
      <c r="E284" s="58">
        <f>[13]B!$AL$2688</f>
        <v>5225310</v>
      </c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5"/>
    </row>
    <row r="285" spans="1:22" ht="15" customHeight="1" x14ac:dyDescent="0.15">
      <c r="A285" s="38"/>
      <c r="B285" s="180" t="s">
        <v>453</v>
      </c>
      <c r="C285" s="136">
        <f>[13]B!$C$2738</f>
        <v>1</v>
      </c>
      <c r="D285" s="181"/>
      <c r="E285" s="70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5"/>
    </row>
    <row r="286" spans="1:22" ht="15" customHeight="1" x14ac:dyDescent="0.15">
      <c r="A286" s="122"/>
      <c r="B286" s="192" t="s">
        <v>454</v>
      </c>
      <c r="C286" s="210">
        <f>SUM(C282:C285)</f>
        <v>1429</v>
      </c>
      <c r="D286" s="210">
        <f>SUM(D282:D284)</f>
        <v>1427</v>
      </c>
      <c r="E286" s="211">
        <f>SUM(E282:E284)</f>
        <v>18251700</v>
      </c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5"/>
    </row>
    <row r="287" spans="1:22" ht="15" customHeight="1" x14ac:dyDescent="0.15">
      <c r="A287" s="867" t="s">
        <v>455</v>
      </c>
      <c r="B287" s="867"/>
      <c r="C287" s="212"/>
      <c r="D287" s="212"/>
      <c r="E287" s="213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5"/>
    </row>
    <row r="288" spans="1:22" ht="32.25" customHeight="1" x14ac:dyDescent="0.15">
      <c r="A288" s="13" t="s">
        <v>5</v>
      </c>
      <c r="B288" s="13" t="s">
        <v>6</v>
      </c>
      <c r="C288" s="73" t="s">
        <v>7</v>
      </c>
      <c r="D288" s="159" t="s">
        <v>8</v>
      </c>
      <c r="E288" s="73" t="s">
        <v>9</v>
      </c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5"/>
    </row>
    <row r="289" spans="1:17" ht="15" customHeight="1" x14ac:dyDescent="0.2">
      <c r="A289" s="20">
        <v>1901023</v>
      </c>
      <c r="B289" s="176" t="s">
        <v>456</v>
      </c>
      <c r="C289" s="134">
        <f>[13]B!$C$2101</f>
        <v>0</v>
      </c>
      <c r="D289" s="134">
        <f>[13]B!$E$2101</f>
        <v>0</v>
      </c>
      <c r="E289" s="214">
        <f>[13]B!$AL$2101</f>
        <v>0</v>
      </c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5"/>
    </row>
    <row r="290" spans="1:17" ht="15" customHeight="1" x14ac:dyDescent="0.2">
      <c r="A290" s="25">
        <v>1901024</v>
      </c>
      <c r="B290" s="179" t="s">
        <v>457</v>
      </c>
      <c r="C290" s="135">
        <f>[13]B!$C$2102</f>
        <v>0</v>
      </c>
      <c r="D290" s="135">
        <f>[13]B!$E$2102</f>
        <v>0</v>
      </c>
      <c r="E290" s="215">
        <f>[13]B!$AL$2102</f>
        <v>0</v>
      </c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5"/>
    </row>
    <row r="291" spans="1:17" ht="15" customHeight="1" x14ac:dyDescent="0.2">
      <c r="A291" s="25" t="s">
        <v>458</v>
      </c>
      <c r="B291" s="179" t="s">
        <v>459</v>
      </c>
      <c r="C291" s="135">
        <f>[13]B!$C$2103</f>
        <v>0</v>
      </c>
      <c r="D291" s="135">
        <f>[13]B!$E$2103</f>
        <v>0</v>
      </c>
      <c r="E291" s="215">
        <f>[13]B!$AL$2103</f>
        <v>0</v>
      </c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5"/>
    </row>
    <row r="292" spans="1:17" ht="15" customHeight="1" x14ac:dyDescent="0.2">
      <c r="A292" s="25" t="s">
        <v>460</v>
      </c>
      <c r="B292" s="179" t="s">
        <v>461</v>
      </c>
      <c r="C292" s="135">
        <f>[13]B!$C$2104</f>
        <v>0</v>
      </c>
      <c r="D292" s="135">
        <f>[13]B!$E$2104</f>
        <v>0</v>
      </c>
      <c r="E292" s="215">
        <f>[13]B!$AL$2104</f>
        <v>0</v>
      </c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5"/>
    </row>
    <row r="293" spans="1:17" ht="15" customHeight="1" x14ac:dyDescent="0.2">
      <c r="A293" s="25">
        <v>1901126</v>
      </c>
      <c r="B293" s="179" t="s">
        <v>462</v>
      </c>
      <c r="C293" s="135">
        <f>[13]B!$C$2105</f>
        <v>0</v>
      </c>
      <c r="D293" s="135">
        <f>[13]B!$E$2105</f>
        <v>0</v>
      </c>
      <c r="E293" s="215">
        <f>[13]B!$AL$2105</f>
        <v>0</v>
      </c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5"/>
    </row>
    <row r="294" spans="1:17" ht="15" customHeight="1" x14ac:dyDescent="0.2">
      <c r="A294" s="25" t="s">
        <v>463</v>
      </c>
      <c r="B294" s="179" t="s">
        <v>464</v>
      </c>
      <c r="C294" s="135">
        <f>[13]B!$C$2106</f>
        <v>0</v>
      </c>
      <c r="D294" s="135">
        <f>[13]B!$E$2106</f>
        <v>0</v>
      </c>
      <c r="E294" s="215">
        <f>[13]B!$AL$2106</f>
        <v>0</v>
      </c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5"/>
    </row>
    <row r="295" spans="1:17" ht="15" customHeight="1" x14ac:dyDescent="0.2">
      <c r="A295" s="25" t="s">
        <v>465</v>
      </c>
      <c r="B295" s="179" t="s">
        <v>466</v>
      </c>
      <c r="C295" s="135">
        <f>[13]B!$C$2107</f>
        <v>0</v>
      </c>
      <c r="D295" s="135">
        <f>[13]B!$E$2107</f>
        <v>0</v>
      </c>
      <c r="E295" s="215">
        <f>[13]B!$AL$2107</f>
        <v>0</v>
      </c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5"/>
    </row>
    <row r="296" spans="1:17" ht="15" customHeight="1" x14ac:dyDescent="0.2">
      <c r="A296" s="38">
        <v>1901029</v>
      </c>
      <c r="B296" s="180" t="s">
        <v>467</v>
      </c>
      <c r="C296" s="136">
        <f>[13]B!$C$2108</f>
        <v>0</v>
      </c>
      <c r="D296" s="136">
        <f>[13]B!$E$2108</f>
        <v>0</v>
      </c>
      <c r="E296" s="216">
        <f>[13]B!$AL$2108</f>
        <v>0</v>
      </c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5"/>
    </row>
    <row r="297" spans="1:17" ht="15" customHeight="1" x14ac:dyDescent="0.15">
      <c r="A297" s="143"/>
      <c r="B297" s="217" t="s">
        <v>468</v>
      </c>
      <c r="C297" s="218">
        <f>SUM(C289:C296)</f>
        <v>0</v>
      </c>
      <c r="D297" s="218">
        <f>SUM(D289:D296)</f>
        <v>0</v>
      </c>
      <c r="E297" s="211">
        <f>SUM(E289:E296)</f>
        <v>0</v>
      </c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5"/>
    </row>
    <row r="298" spans="1:17" ht="15" customHeight="1" x14ac:dyDescent="0.15">
      <c r="A298" s="219"/>
      <c r="B298" s="220"/>
      <c r="C298" s="212"/>
      <c r="D298" s="212"/>
      <c r="E298" s="213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5"/>
    </row>
    <row r="299" spans="1:17" s="196" customFormat="1" ht="24.95" customHeight="1" x14ac:dyDescent="0.15">
      <c r="A299" s="866" t="s">
        <v>469</v>
      </c>
      <c r="B299" s="866"/>
      <c r="C299" s="199"/>
      <c r="D299" s="199"/>
      <c r="E299" s="158"/>
    </row>
    <row r="300" spans="1:17" s="3" customFormat="1" ht="35.1" customHeight="1" x14ac:dyDescent="0.15">
      <c r="A300" s="13" t="s">
        <v>5</v>
      </c>
      <c r="B300" s="13" t="s">
        <v>6</v>
      </c>
      <c r="C300" s="73" t="s">
        <v>7</v>
      </c>
      <c r="D300" s="159" t="s">
        <v>8</v>
      </c>
      <c r="E300" s="73" t="s">
        <v>9</v>
      </c>
      <c r="F300" s="7"/>
      <c r="G300" s="7"/>
      <c r="H300" s="7"/>
      <c r="I300" s="7"/>
      <c r="J300" s="7"/>
      <c r="K300" s="7"/>
      <c r="L300" s="7"/>
      <c r="M300" s="7"/>
      <c r="N300" s="7"/>
    </row>
    <row r="301" spans="1:17" s="3" customFormat="1" ht="15" customHeight="1" x14ac:dyDescent="0.15">
      <c r="A301" s="20"/>
      <c r="B301" s="176" t="s">
        <v>470</v>
      </c>
      <c r="C301" s="150">
        <f>[13]B!$C$102</f>
        <v>0</v>
      </c>
      <c r="D301" s="221"/>
      <c r="E301" s="222"/>
      <c r="F301" s="7"/>
      <c r="G301" s="7"/>
      <c r="H301" s="7"/>
      <c r="I301" s="7"/>
      <c r="J301" s="7"/>
      <c r="K301" s="7"/>
      <c r="L301" s="7"/>
      <c r="M301" s="7"/>
      <c r="N301" s="7"/>
    </row>
    <row r="302" spans="1:17" s="3" customFormat="1" ht="15" customHeight="1" x14ac:dyDescent="0.15">
      <c r="A302" s="25"/>
      <c r="B302" s="179" t="s">
        <v>471</v>
      </c>
      <c r="C302" s="22">
        <f>[13]B!$C$103</f>
        <v>0</v>
      </c>
      <c r="D302" s="34"/>
      <c r="E302" s="68"/>
      <c r="F302" s="7"/>
      <c r="G302" s="7"/>
      <c r="H302" s="7"/>
      <c r="I302" s="7"/>
      <c r="J302" s="7"/>
      <c r="K302" s="7"/>
      <c r="L302" s="7"/>
      <c r="M302" s="7"/>
      <c r="N302" s="7"/>
    </row>
    <row r="303" spans="1:17" s="3" customFormat="1" ht="15" customHeight="1" x14ac:dyDescent="0.15">
      <c r="A303" s="25"/>
      <c r="B303" s="179" t="s">
        <v>472</v>
      </c>
      <c r="C303" s="22">
        <f>[13]B!$C$104</f>
        <v>0</v>
      </c>
      <c r="D303" s="34"/>
      <c r="E303" s="68"/>
      <c r="F303" s="7"/>
      <c r="G303" s="7"/>
      <c r="H303" s="7"/>
      <c r="I303" s="7"/>
      <c r="J303" s="7"/>
      <c r="K303" s="7"/>
      <c r="L303" s="7"/>
      <c r="M303" s="7"/>
      <c r="N303" s="7"/>
    </row>
    <row r="304" spans="1:17" s="3" customFormat="1" ht="15" customHeight="1" x14ac:dyDescent="0.15">
      <c r="A304" s="25"/>
      <c r="B304" s="179" t="s">
        <v>473</v>
      </c>
      <c r="C304" s="22">
        <f>[13]B!$C$105</f>
        <v>0</v>
      </c>
      <c r="D304" s="34"/>
      <c r="E304" s="68"/>
      <c r="F304" s="7"/>
      <c r="G304" s="7"/>
      <c r="H304" s="7"/>
      <c r="I304" s="7"/>
      <c r="J304" s="7"/>
      <c r="K304" s="7"/>
      <c r="L304" s="7"/>
      <c r="M304" s="7"/>
      <c r="N304" s="7"/>
    </row>
    <row r="305" spans="1:14" s="3" customFormat="1" ht="15" customHeight="1" x14ac:dyDescent="0.15">
      <c r="A305" s="25"/>
      <c r="B305" s="179" t="s">
        <v>474</v>
      </c>
      <c r="C305" s="22">
        <f>[13]B!$C$106</f>
        <v>0</v>
      </c>
      <c r="D305" s="34"/>
      <c r="E305" s="68"/>
      <c r="F305" s="7"/>
      <c r="G305" s="7"/>
      <c r="H305" s="7"/>
      <c r="I305" s="7"/>
      <c r="J305" s="7"/>
      <c r="K305" s="7"/>
      <c r="L305" s="7"/>
      <c r="M305" s="7"/>
      <c r="N305" s="7"/>
    </row>
    <row r="306" spans="1:14" s="3" customFormat="1" ht="15" customHeight="1" x14ac:dyDescent="0.15">
      <c r="A306" s="25"/>
      <c r="B306" s="179" t="s">
        <v>475</v>
      </c>
      <c r="C306" s="22">
        <f>[13]B!$C$107</f>
        <v>0</v>
      </c>
      <c r="D306" s="34"/>
      <c r="E306" s="68"/>
      <c r="F306" s="7"/>
      <c r="G306" s="7"/>
      <c r="H306" s="7"/>
      <c r="I306" s="7"/>
      <c r="J306" s="7"/>
      <c r="K306" s="7"/>
      <c r="L306" s="7"/>
      <c r="M306" s="7"/>
      <c r="N306" s="7"/>
    </row>
    <row r="307" spans="1:14" s="3" customFormat="1" ht="15" customHeight="1" x14ac:dyDescent="0.15">
      <c r="A307" s="25"/>
      <c r="B307" s="179" t="s">
        <v>476</v>
      </c>
      <c r="C307" s="22">
        <f>[13]B!$C$108</f>
        <v>0</v>
      </c>
      <c r="D307" s="34"/>
      <c r="E307" s="68"/>
      <c r="F307" s="7"/>
      <c r="G307" s="7"/>
      <c r="H307" s="7"/>
      <c r="I307" s="7"/>
      <c r="J307" s="7"/>
      <c r="K307" s="7"/>
      <c r="L307" s="7"/>
      <c r="M307" s="7"/>
      <c r="N307" s="7"/>
    </row>
    <row r="308" spans="1:14" s="3" customFormat="1" ht="15" customHeight="1" x14ac:dyDescent="0.15">
      <c r="A308" s="25"/>
      <c r="B308" s="179" t="s">
        <v>477</v>
      </c>
      <c r="C308" s="22">
        <f>[13]B!$C$109</f>
        <v>0</v>
      </c>
      <c r="D308" s="34"/>
      <c r="E308" s="68"/>
      <c r="F308" s="7"/>
      <c r="G308" s="7"/>
      <c r="H308" s="7"/>
      <c r="I308" s="7"/>
      <c r="J308" s="7"/>
      <c r="K308" s="7"/>
      <c r="L308" s="7"/>
      <c r="M308" s="7"/>
      <c r="N308" s="7"/>
    </row>
    <row r="309" spans="1:14" s="3" customFormat="1" ht="15" customHeight="1" x14ac:dyDescent="0.15">
      <c r="A309" s="25"/>
      <c r="B309" s="179" t="s">
        <v>478</v>
      </c>
      <c r="C309" s="22">
        <f>[13]B!$C$110</f>
        <v>0</v>
      </c>
      <c r="D309" s="34"/>
      <c r="E309" s="68"/>
      <c r="F309" s="7"/>
      <c r="G309" s="7"/>
      <c r="H309" s="7"/>
      <c r="I309" s="7"/>
      <c r="J309" s="7"/>
      <c r="K309" s="7"/>
      <c r="L309" s="7"/>
      <c r="M309" s="7"/>
      <c r="N309" s="7"/>
    </row>
    <row r="310" spans="1:14" s="3" customFormat="1" ht="15" customHeight="1" x14ac:dyDescent="0.15">
      <c r="A310" s="25"/>
      <c r="B310" s="179" t="s">
        <v>479</v>
      </c>
      <c r="C310" s="22">
        <f>[13]B!$C$111</f>
        <v>0</v>
      </c>
      <c r="D310" s="34"/>
      <c r="E310" s="68"/>
      <c r="F310" s="7"/>
      <c r="G310" s="7"/>
      <c r="H310" s="7"/>
      <c r="I310" s="7"/>
      <c r="J310" s="7"/>
      <c r="K310" s="7"/>
      <c r="L310" s="7"/>
      <c r="M310" s="7"/>
      <c r="N310" s="7"/>
    </row>
    <row r="311" spans="1:14" s="3" customFormat="1" ht="15" customHeight="1" x14ac:dyDescent="0.15">
      <c r="A311" s="25">
        <v>1802100</v>
      </c>
      <c r="B311" s="179" t="s">
        <v>480</v>
      </c>
      <c r="C311" s="22">
        <f>[13]B!$C$1988</f>
        <v>0</v>
      </c>
      <c r="D311" s="34"/>
      <c r="E311" s="68"/>
      <c r="F311" s="7"/>
      <c r="G311" s="7"/>
      <c r="H311" s="7"/>
      <c r="I311" s="7"/>
      <c r="J311" s="7"/>
      <c r="K311" s="7"/>
      <c r="L311" s="7"/>
      <c r="M311" s="7"/>
      <c r="N311" s="7"/>
    </row>
    <row r="312" spans="1:14" s="3" customFormat="1" ht="15" customHeight="1" x14ac:dyDescent="0.15">
      <c r="A312" s="25"/>
      <c r="B312" s="179" t="s">
        <v>481</v>
      </c>
      <c r="C312" s="22">
        <f>[13]B!$C$1790</f>
        <v>0</v>
      </c>
      <c r="D312" s="34"/>
      <c r="E312" s="68"/>
      <c r="F312" s="7"/>
      <c r="G312" s="7"/>
      <c r="H312" s="7"/>
      <c r="I312" s="7"/>
      <c r="J312" s="7"/>
      <c r="K312" s="7"/>
      <c r="L312" s="7"/>
      <c r="M312" s="7"/>
      <c r="N312" s="7"/>
    </row>
    <row r="313" spans="1:14" s="3" customFormat="1" ht="15" customHeight="1" x14ac:dyDescent="0.15">
      <c r="A313" s="25">
        <v>1902003</v>
      </c>
      <c r="B313" s="179" t="s">
        <v>482</v>
      </c>
      <c r="C313" s="22">
        <f>[13]B!$C$2113</f>
        <v>0</v>
      </c>
      <c r="D313" s="34"/>
      <c r="E313" s="68"/>
      <c r="F313" s="7"/>
      <c r="G313" s="7"/>
      <c r="H313" s="7"/>
      <c r="I313" s="7"/>
      <c r="J313" s="7"/>
      <c r="K313" s="7"/>
      <c r="L313" s="7"/>
      <c r="M313" s="7"/>
      <c r="N313" s="7"/>
    </row>
    <row r="314" spans="1:14" s="3" customFormat="1" ht="15" customHeight="1" x14ac:dyDescent="0.15">
      <c r="A314" s="38"/>
      <c r="B314" s="180" t="s">
        <v>483</v>
      </c>
      <c r="C314" s="151">
        <f>[13]B!$C$112</f>
        <v>0</v>
      </c>
      <c r="D314" s="223"/>
      <c r="E314" s="70"/>
      <c r="F314" s="7"/>
      <c r="G314" s="7"/>
      <c r="H314" s="7"/>
      <c r="I314" s="7"/>
      <c r="J314" s="7"/>
      <c r="K314" s="7"/>
      <c r="L314" s="7"/>
      <c r="M314" s="7"/>
      <c r="N314" s="7"/>
    </row>
    <row r="315" spans="1:14" s="3" customFormat="1" ht="15" customHeight="1" x14ac:dyDescent="0.15">
      <c r="A315" s="122"/>
      <c r="B315" s="192" t="s">
        <v>484</v>
      </c>
      <c r="C315" s="224">
        <f>SUM(C301:C314)</f>
        <v>0</v>
      </c>
      <c r="D315" s="224"/>
      <c r="E315" s="211"/>
      <c r="F315" s="7"/>
      <c r="G315" s="7"/>
      <c r="H315" s="7"/>
      <c r="I315" s="7"/>
      <c r="J315" s="7"/>
      <c r="K315" s="7"/>
      <c r="L315" s="7"/>
      <c r="M315" s="7"/>
      <c r="N315" s="7"/>
    </row>
    <row r="316" spans="1:14" s="106" customFormat="1" ht="24.95" customHeight="1" x14ac:dyDescent="0.15">
      <c r="A316" s="225" t="s">
        <v>485</v>
      </c>
      <c r="B316" s="226"/>
      <c r="C316" s="227"/>
      <c r="D316" s="227"/>
      <c r="E316" s="228"/>
    </row>
    <row r="317" spans="1:14" s="106" customFormat="1" ht="35.1" customHeight="1" x14ac:dyDescent="0.15">
      <c r="A317" s="13" t="s">
        <v>5</v>
      </c>
      <c r="B317" s="13" t="s">
        <v>6</v>
      </c>
      <c r="C317" s="73" t="s">
        <v>7</v>
      </c>
      <c r="D317" s="159" t="s">
        <v>8</v>
      </c>
      <c r="E317" s="73" t="s">
        <v>9</v>
      </c>
    </row>
    <row r="318" spans="1:14" s="106" customFormat="1" ht="15" customHeight="1" x14ac:dyDescent="0.15">
      <c r="A318" s="20" t="s">
        <v>486</v>
      </c>
      <c r="B318" s="176" t="s">
        <v>487</v>
      </c>
      <c r="C318" s="229">
        <f>[13]B!$C$2741</f>
        <v>190</v>
      </c>
      <c r="D318" s="229">
        <f>[13]B!$E$2741</f>
        <v>190</v>
      </c>
      <c r="E318" s="56">
        <f>[13]B!$AL$2741</f>
        <v>4145800</v>
      </c>
    </row>
    <row r="319" spans="1:14" s="106" customFormat="1" ht="15" customHeight="1" x14ac:dyDescent="0.15">
      <c r="A319" s="38" t="s">
        <v>488</v>
      </c>
      <c r="B319" s="180" t="s">
        <v>489</v>
      </c>
      <c r="C319" s="230">
        <f>[13]B!$C$2742</f>
        <v>0</v>
      </c>
      <c r="D319" s="230">
        <f>[13]B!$E$2742</f>
        <v>0</v>
      </c>
      <c r="E319" s="191">
        <f>[13]B!$AL$2742</f>
        <v>0</v>
      </c>
    </row>
    <row r="320" spans="1:14" s="106" customFormat="1" ht="15" customHeight="1" x14ac:dyDescent="0.15">
      <c r="A320" s="122"/>
      <c r="B320" s="180" t="s">
        <v>490</v>
      </c>
      <c r="C320" s="88">
        <f>SUM(C318:C319)</f>
        <v>190</v>
      </c>
      <c r="D320" s="88">
        <f>SUM(D318:D319)</f>
        <v>190</v>
      </c>
      <c r="E320" s="211">
        <f>SUM(E318:E319)</f>
        <v>4145800</v>
      </c>
    </row>
    <row r="321" spans="1:20" s="106" customFormat="1" ht="24.95" customHeight="1" x14ac:dyDescent="0.15">
      <c r="A321" s="165" t="s">
        <v>491</v>
      </c>
      <c r="B321" s="156"/>
      <c r="C321" s="208"/>
      <c r="D321" s="208"/>
      <c r="E321" s="158"/>
    </row>
    <row r="322" spans="1:20" s="106" customFormat="1" ht="35.1" customHeight="1" x14ac:dyDescent="0.15">
      <c r="A322" s="13" t="s">
        <v>5</v>
      </c>
      <c r="B322" s="609" t="s">
        <v>6</v>
      </c>
      <c r="C322" s="231" t="s">
        <v>492</v>
      </c>
      <c r="D322" s="159" t="s">
        <v>8</v>
      </c>
      <c r="E322" s="73" t="s">
        <v>9</v>
      </c>
    </row>
    <row r="323" spans="1:20" s="106" customFormat="1" ht="15" customHeight="1" x14ac:dyDescent="0.15">
      <c r="A323" s="232" t="s">
        <v>493</v>
      </c>
      <c r="B323" s="192" t="s">
        <v>494</v>
      </c>
      <c r="C323" s="233">
        <f>[13]B!$C$946</f>
        <v>1181</v>
      </c>
      <c r="D323" s="233">
        <f>[13]B!$E$946</f>
        <v>1157</v>
      </c>
      <c r="E323" s="234">
        <f>[13]B!$AL$946</f>
        <v>8709490</v>
      </c>
    </row>
    <row r="324" spans="1:20" s="3" customFormat="1" ht="25.5" customHeight="1" x14ac:dyDescent="0.15">
      <c r="A324" s="9" t="s">
        <v>495</v>
      </c>
      <c r="B324" s="235"/>
      <c r="C324" s="106"/>
      <c r="D324" s="106"/>
      <c r="E324" s="106"/>
      <c r="F324" s="7"/>
      <c r="G324" s="7"/>
      <c r="H324" s="7"/>
      <c r="I324" s="7"/>
      <c r="J324" s="7"/>
      <c r="K324" s="7"/>
      <c r="L324" s="7"/>
      <c r="M324" s="7"/>
      <c r="N324" s="7"/>
    </row>
    <row r="325" spans="1:20" ht="24.95" customHeight="1" x14ac:dyDescent="0.15">
      <c r="A325" s="12" t="s">
        <v>496</v>
      </c>
    </row>
    <row r="326" spans="1:20" ht="24" customHeight="1" x14ac:dyDescent="0.15">
      <c r="A326" s="797" t="s">
        <v>106</v>
      </c>
      <c r="B326" s="855"/>
      <c r="C326" s="692" t="s">
        <v>0</v>
      </c>
      <c r="D326" s="771" t="s">
        <v>497</v>
      </c>
      <c r="E326" s="772"/>
      <c r="F326" s="772"/>
      <c r="G326" s="772"/>
      <c r="H326" s="780" t="s">
        <v>498</v>
      </c>
      <c r="I326" s="781"/>
      <c r="J326" s="782"/>
      <c r="K326" s="863" t="s">
        <v>499</v>
      </c>
      <c r="L326" s="864"/>
      <c r="M326" s="865"/>
      <c r="N326" s="785" t="s">
        <v>500</v>
      </c>
      <c r="O326" s="788" t="s">
        <v>501</v>
      </c>
      <c r="P326" s="789"/>
      <c r="Q326" s="751" t="s">
        <v>502</v>
      </c>
    </row>
    <row r="327" spans="1:20" ht="18" customHeight="1" x14ac:dyDescent="0.15">
      <c r="A327" s="819"/>
      <c r="B327" s="856"/>
      <c r="C327" s="693"/>
      <c r="D327" s="754" t="s">
        <v>503</v>
      </c>
      <c r="E327" s="827" t="s">
        <v>504</v>
      </c>
      <c r="F327" s="828"/>
      <c r="G327" s="757" t="s">
        <v>505</v>
      </c>
      <c r="H327" s="759" t="s">
        <v>506</v>
      </c>
      <c r="I327" s="761" t="s">
        <v>507</v>
      </c>
      <c r="J327" s="773" t="s">
        <v>508</v>
      </c>
      <c r="K327" s="775" t="s">
        <v>509</v>
      </c>
      <c r="L327" s="776" t="s">
        <v>510</v>
      </c>
      <c r="M327" s="777" t="s">
        <v>511</v>
      </c>
      <c r="N327" s="786"/>
      <c r="O327" s="778" t="s">
        <v>512</v>
      </c>
      <c r="P327" s="779" t="s">
        <v>513</v>
      </c>
      <c r="Q327" s="752"/>
      <c r="R327" s="236"/>
    </row>
    <row r="328" spans="1:20" ht="18" customHeight="1" x14ac:dyDescent="0.15">
      <c r="A328" s="799"/>
      <c r="B328" s="857"/>
      <c r="C328" s="770"/>
      <c r="D328" s="755"/>
      <c r="E328" s="237" t="s">
        <v>514</v>
      </c>
      <c r="F328" s="238" t="s">
        <v>515</v>
      </c>
      <c r="G328" s="758"/>
      <c r="H328" s="760"/>
      <c r="I328" s="762"/>
      <c r="J328" s="774"/>
      <c r="K328" s="775"/>
      <c r="L328" s="776"/>
      <c r="M328" s="777"/>
      <c r="N328" s="787"/>
      <c r="O328" s="778"/>
      <c r="P328" s="779"/>
      <c r="Q328" s="753"/>
      <c r="R328" s="236"/>
    </row>
    <row r="329" spans="1:20" s="76" customFormat="1" ht="15" customHeight="1" x14ac:dyDescent="0.2">
      <c r="A329" s="849" t="s">
        <v>107</v>
      </c>
      <c r="B329" s="850"/>
      <c r="C329" s="239">
        <f t="shared" ref="C329:Q329" si="1">+C330+C331+C332+C333+C334+C335+C339+C340+C341+C342</f>
        <v>82818</v>
      </c>
      <c r="D329" s="239">
        <f t="shared" si="1"/>
        <v>81716</v>
      </c>
      <c r="E329" s="239">
        <f t="shared" si="1"/>
        <v>81716</v>
      </c>
      <c r="F329" s="239">
        <f t="shared" si="1"/>
        <v>0</v>
      </c>
      <c r="G329" s="240">
        <f t="shared" si="1"/>
        <v>1102</v>
      </c>
      <c r="H329" s="241">
        <f t="shared" si="1"/>
        <v>27763</v>
      </c>
      <c r="I329" s="242">
        <f t="shared" si="1"/>
        <v>32574</v>
      </c>
      <c r="J329" s="239">
        <f t="shared" si="1"/>
        <v>22481</v>
      </c>
      <c r="K329" s="241">
        <f t="shared" si="1"/>
        <v>0</v>
      </c>
      <c r="L329" s="242">
        <f t="shared" si="1"/>
        <v>0</v>
      </c>
      <c r="M329" s="239">
        <f t="shared" si="1"/>
        <v>0</v>
      </c>
      <c r="N329" s="240">
        <f>+N330+N331+N332+N333+N334+N335+N339+N340+N341+N342</f>
        <v>0</v>
      </c>
      <c r="O329" s="243">
        <f t="shared" si="1"/>
        <v>13</v>
      </c>
      <c r="P329" s="244">
        <f t="shared" si="1"/>
        <v>325</v>
      </c>
      <c r="Q329" s="245">
        <f t="shared" si="1"/>
        <v>0</v>
      </c>
      <c r="R329" s="246"/>
      <c r="S329" s="247"/>
      <c r="T329" s="247"/>
    </row>
    <row r="330" spans="1:20" ht="15" customHeight="1" x14ac:dyDescent="0.15">
      <c r="A330" s="77" t="s">
        <v>108</v>
      </c>
      <c r="B330" s="248" t="s">
        <v>109</v>
      </c>
      <c r="C330" s="249">
        <f>[13]B!C210</f>
        <v>36917</v>
      </c>
      <c r="D330" s="249">
        <f>[13]B!D210</f>
        <v>36342</v>
      </c>
      <c r="E330" s="249">
        <f>[13]B!E210</f>
        <v>36342</v>
      </c>
      <c r="F330" s="249">
        <f>[13]B!F210</f>
        <v>0</v>
      </c>
      <c r="G330" s="249">
        <f>[13]B!G210</f>
        <v>575</v>
      </c>
      <c r="H330" s="249">
        <f>[13]B!AA210</f>
        <v>12222</v>
      </c>
      <c r="I330" s="249">
        <f>[13]B!AB210</f>
        <v>13952</v>
      </c>
      <c r="J330" s="249">
        <f>[13]B!AC210</f>
        <v>10743</v>
      </c>
      <c r="K330" s="249">
        <f>[13]B!AD210</f>
        <v>0</v>
      </c>
      <c r="L330" s="249">
        <f>[13]B!AE210</f>
        <v>0</v>
      </c>
      <c r="M330" s="249">
        <f>[13]B!AF210</f>
        <v>0</v>
      </c>
      <c r="N330" s="249">
        <f>[13]B!AG210</f>
        <v>0</v>
      </c>
      <c r="O330" s="249">
        <f>[13]B!AH210</f>
        <v>0</v>
      </c>
      <c r="P330" s="249">
        <f>[13]B!AI210</f>
        <v>77</v>
      </c>
      <c r="Q330" s="249">
        <f>[13]B!AJ210</f>
        <v>0</v>
      </c>
      <c r="R330" s="246"/>
      <c r="S330" s="250"/>
      <c r="T330" s="250"/>
    </row>
    <row r="331" spans="1:20" ht="15" customHeight="1" x14ac:dyDescent="0.15">
      <c r="A331" s="607" t="s">
        <v>110</v>
      </c>
      <c r="B331" s="251" t="s">
        <v>111</v>
      </c>
      <c r="C331" s="252">
        <f>[13]B!C272</f>
        <v>33044</v>
      </c>
      <c r="D331" s="252">
        <f>[13]B!D272</f>
        <v>32658</v>
      </c>
      <c r="E331" s="252">
        <f>[13]B!E272</f>
        <v>32658</v>
      </c>
      <c r="F331" s="252">
        <f>[13]B!F272</f>
        <v>0</v>
      </c>
      <c r="G331" s="252">
        <f>[13]B!G272</f>
        <v>386</v>
      </c>
      <c r="H331" s="252">
        <f>[13]B!AA272</f>
        <v>11588</v>
      </c>
      <c r="I331" s="252">
        <f>[13]B!AB272</f>
        <v>11627</v>
      </c>
      <c r="J331" s="252">
        <f>[13]B!AC272</f>
        <v>9829</v>
      </c>
      <c r="K331" s="252">
        <f>[13]B!AD272</f>
        <v>0</v>
      </c>
      <c r="L331" s="252">
        <f>[13]B!AE272</f>
        <v>0</v>
      </c>
      <c r="M331" s="252">
        <f>[13]B!AF272</f>
        <v>0</v>
      </c>
      <c r="N331" s="252">
        <f>[13]B!AG272</f>
        <v>0</v>
      </c>
      <c r="O331" s="252">
        <f>[13]B!AH272</f>
        <v>0</v>
      </c>
      <c r="P331" s="252">
        <f>[13]B!AI272</f>
        <v>25</v>
      </c>
      <c r="Q331" s="252">
        <f>[13]B!AJ272</f>
        <v>0</v>
      </c>
      <c r="R331" s="246"/>
      <c r="S331" s="250"/>
      <c r="T331" s="250"/>
    </row>
    <row r="332" spans="1:20" ht="15" customHeight="1" x14ac:dyDescent="0.15">
      <c r="A332" s="607" t="s">
        <v>112</v>
      </c>
      <c r="B332" s="251" t="s">
        <v>113</v>
      </c>
      <c r="C332" s="252">
        <f>[13]B!C311</f>
        <v>2065</v>
      </c>
      <c r="D332" s="252">
        <f>[13]B!D311</f>
        <v>2051</v>
      </c>
      <c r="E332" s="252">
        <f>[13]B!E311</f>
        <v>2051</v>
      </c>
      <c r="F332" s="252">
        <f>[13]B!F311</f>
        <v>0</v>
      </c>
      <c r="G332" s="252">
        <f>[13]B!G311</f>
        <v>14</v>
      </c>
      <c r="H332" s="252">
        <f>[13]B!AA311</f>
        <v>155</v>
      </c>
      <c r="I332" s="252">
        <f>[13]B!AB311</f>
        <v>1894</v>
      </c>
      <c r="J332" s="252">
        <f>[13]B!AC311</f>
        <v>16</v>
      </c>
      <c r="K332" s="252">
        <f>[13]B!AD311</f>
        <v>0</v>
      </c>
      <c r="L332" s="252">
        <f>[13]B!AE311</f>
        <v>0</v>
      </c>
      <c r="M332" s="252">
        <f>[13]B!AF311</f>
        <v>0</v>
      </c>
      <c r="N332" s="252">
        <f>[13]B!AG311</f>
        <v>0</v>
      </c>
      <c r="O332" s="252">
        <f>[13]B!AH311</f>
        <v>0</v>
      </c>
      <c r="P332" s="252">
        <f>[13]B!AI311</f>
        <v>70</v>
      </c>
      <c r="Q332" s="252">
        <f>[13]B!AJ311</f>
        <v>0</v>
      </c>
      <c r="R332" s="246"/>
      <c r="S332" s="250"/>
      <c r="T332" s="250"/>
    </row>
    <row r="333" spans="1:20" ht="15" customHeight="1" x14ac:dyDescent="0.15">
      <c r="A333" s="607" t="s">
        <v>114</v>
      </c>
      <c r="B333" s="251" t="s">
        <v>115</v>
      </c>
      <c r="C333" s="252">
        <f>[13]B!C318</f>
        <v>0</v>
      </c>
      <c r="D333" s="252">
        <f>[13]B!D318</f>
        <v>0</v>
      </c>
      <c r="E333" s="252">
        <f>[13]B!E318</f>
        <v>0</v>
      </c>
      <c r="F333" s="252">
        <f>[13]B!F318</f>
        <v>0</v>
      </c>
      <c r="G333" s="252">
        <f>[13]B!G318</f>
        <v>0</v>
      </c>
      <c r="H333" s="252">
        <f>[13]B!AA318</f>
        <v>0</v>
      </c>
      <c r="I333" s="252">
        <f>[13]B!AB318</f>
        <v>0</v>
      </c>
      <c r="J333" s="252">
        <f>[13]B!AC318</f>
        <v>0</v>
      </c>
      <c r="K333" s="252">
        <f>[13]B!AD318</f>
        <v>0</v>
      </c>
      <c r="L333" s="252">
        <f>[13]B!AE318</f>
        <v>0</v>
      </c>
      <c r="M333" s="252">
        <f>[13]B!AF318</f>
        <v>0</v>
      </c>
      <c r="N333" s="252">
        <f>[13]B!AG318</f>
        <v>0</v>
      </c>
      <c r="O333" s="252">
        <f>[13]B!AH318</f>
        <v>12</v>
      </c>
      <c r="P333" s="252">
        <f>[13]B!AI318</f>
        <v>0</v>
      </c>
      <c r="Q333" s="252">
        <f>[13]B!AJ318</f>
        <v>0</v>
      </c>
      <c r="R333" s="246"/>
      <c r="S333" s="250"/>
      <c r="T333" s="250"/>
    </row>
    <row r="334" spans="1:20" ht="15" customHeight="1" x14ac:dyDescent="0.15">
      <c r="A334" s="253" t="s">
        <v>116</v>
      </c>
      <c r="B334" s="254" t="s">
        <v>117</v>
      </c>
      <c r="C334" s="255">
        <f>[13]B!C374</f>
        <v>2806</v>
      </c>
      <c r="D334" s="255">
        <f>[13]B!D374</f>
        <v>2767</v>
      </c>
      <c r="E334" s="255">
        <f>[13]B!E374</f>
        <v>2767</v>
      </c>
      <c r="F334" s="255">
        <f>[13]B!F374</f>
        <v>0</v>
      </c>
      <c r="G334" s="255">
        <f>[13]B!G374</f>
        <v>39</v>
      </c>
      <c r="H334" s="255">
        <f>[13]B!AA374</f>
        <v>1218</v>
      </c>
      <c r="I334" s="255">
        <f>[13]B!AB374</f>
        <v>504</v>
      </c>
      <c r="J334" s="255">
        <f>[13]B!AC374</f>
        <v>1084</v>
      </c>
      <c r="K334" s="255">
        <f>[13]B!AD374</f>
        <v>0</v>
      </c>
      <c r="L334" s="255">
        <f>[13]B!AE374</f>
        <v>0</v>
      </c>
      <c r="M334" s="255">
        <f>[13]B!AF374</f>
        <v>0</v>
      </c>
      <c r="N334" s="255">
        <f>[13]B!AG374</f>
        <v>0</v>
      </c>
      <c r="O334" s="255">
        <f>[13]B!AH374</f>
        <v>0</v>
      </c>
      <c r="P334" s="255">
        <f>[13]B!AI374</f>
        <v>135</v>
      </c>
      <c r="Q334" s="255">
        <f>[13]B!AJ374</f>
        <v>0</v>
      </c>
      <c r="R334" s="246"/>
      <c r="S334" s="250"/>
      <c r="T334" s="250"/>
    </row>
    <row r="335" spans="1:20" ht="15" customHeight="1" x14ac:dyDescent="0.15">
      <c r="A335" s="858" t="s">
        <v>118</v>
      </c>
      <c r="B335" s="256" t="s">
        <v>119</v>
      </c>
      <c r="C335" s="257">
        <f>SUM(C336:C338)</f>
        <v>5412</v>
      </c>
      <c r="D335" s="258">
        <f>SUM(D336:D338)</f>
        <v>5331</v>
      </c>
      <c r="E335" s="259">
        <f t="shared" ref="E335:Q335" si="2">SUM(E336:E338)</f>
        <v>5331</v>
      </c>
      <c r="F335" s="260">
        <f t="shared" si="2"/>
        <v>0</v>
      </c>
      <c r="G335" s="261">
        <f t="shared" si="2"/>
        <v>81</v>
      </c>
      <c r="H335" s="261">
        <f t="shared" si="2"/>
        <v>2206</v>
      </c>
      <c r="I335" s="261">
        <f t="shared" si="2"/>
        <v>3010</v>
      </c>
      <c r="J335" s="261">
        <f t="shared" si="2"/>
        <v>196</v>
      </c>
      <c r="K335" s="261">
        <f t="shared" si="2"/>
        <v>0</v>
      </c>
      <c r="L335" s="261">
        <f t="shared" si="2"/>
        <v>0</v>
      </c>
      <c r="M335" s="261">
        <f t="shared" si="2"/>
        <v>0</v>
      </c>
      <c r="N335" s="261">
        <f t="shared" si="2"/>
        <v>0</v>
      </c>
      <c r="O335" s="261">
        <f t="shared" si="2"/>
        <v>0</v>
      </c>
      <c r="P335" s="261">
        <f t="shared" si="2"/>
        <v>9</v>
      </c>
      <c r="Q335" s="262">
        <f t="shared" si="2"/>
        <v>0</v>
      </c>
      <c r="R335" s="246"/>
      <c r="S335" s="250"/>
      <c r="T335" s="250"/>
    </row>
    <row r="336" spans="1:20" ht="15" customHeight="1" x14ac:dyDescent="0.15">
      <c r="A336" s="858"/>
      <c r="B336" s="263" t="s">
        <v>120</v>
      </c>
      <c r="C336" s="249">
        <f>[13]B!C411</f>
        <v>3949</v>
      </c>
      <c r="D336" s="249">
        <f>[13]B!D411</f>
        <v>3868</v>
      </c>
      <c r="E336" s="249">
        <f>[13]B!E411</f>
        <v>3868</v>
      </c>
      <c r="F336" s="249">
        <f>[13]B!F411</f>
        <v>0</v>
      </c>
      <c r="G336" s="249">
        <f>[13]B!G411</f>
        <v>81</v>
      </c>
      <c r="H336" s="249">
        <f>[13]B!AA411</f>
        <v>1725</v>
      </c>
      <c r="I336" s="249">
        <f>[13]B!AB411</f>
        <v>2033</v>
      </c>
      <c r="J336" s="249">
        <f>[13]B!AC411</f>
        <v>191</v>
      </c>
      <c r="K336" s="249">
        <f>[13]B!AD411</f>
        <v>0</v>
      </c>
      <c r="L336" s="249">
        <f>[13]B!AE411</f>
        <v>0</v>
      </c>
      <c r="M336" s="249">
        <f>[13]B!AF411</f>
        <v>0</v>
      </c>
      <c r="N336" s="249">
        <f>[13]B!AG411</f>
        <v>0</v>
      </c>
      <c r="O336" s="249">
        <f>[13]B!AH411</f>
        <v>0</v>
      </c>
      <c r="P336" s="249">
        <f>[13]B!AI411</f>
        <v>1</v>
      </c>
      <c r="Q336" s="249">
        <f>[13]B!AJ411</f>
        <v>0</v>
      </c>
      <c r="R336" s="246"/>
      <c r="S336" s="250"/>
      <c r="T336" s="250"/>
    </row>
    <row r="337" spans="1:20" ht="15" customHeight="1" x14ac:dyDescent="0.15">
      <c r="A337" s="858"/>
      <c r="B337" s="93" t="s">
        <v>121</v>
      </c>
      <c r="C337" s="252">
        <f>[13]B!C432</f>
        <v>20</v>
      </c>
      <c r="D337" s="252">
        <f>[13]B!D432</f>
        <v>20</v>
      </c>
      <c r="E337" s="252">
        <f>[13]B!E432</f>
        <v>20</v>
      </c>
      <c r="F337" s="252">
        <f>[13]B!F432</f>
        <v>0</v>
      </c>
      <c r="G337" s="252">
        <f>[13]B!G432</f>
        <v>0</v>
      </c>
      <c r="H337" s="252">
        <f>[13]B!AA432</f>
        <v>0</v>
      </c>
      <c r="I337" s="252">
        <f>[13]B!AB432</f>
        <v>20</v>
      </c>
      <c r="J337" s="252">
        <f>[13]B!AC432</f>
        <v>0</v>
      </c>
      <c r="K337" s="252">
        <f>[13]B!AD432</f>
        <v>0</v>
      </c>
      <c r="L337" s="252">
        <f>[13]B!AE432</f>
        <v>0</v>
      </c>
      <c r="M337" s="252">
        <f>[13]B!AF432</f>
        <v>0</v>
      </c>
      <c r="N337" s="252">
        <f>[13]B!AG432</f>
        <v>0</v>
      </c>
      <c r="O337" s="252">
        <f>[13]B!AH432</f>
        <v>0</v>
      </c>
      <c r="P337" s="252">
        <f>[13]B!AI432</f>
        <v>0</v>
      </c>
      <c r="Q337" s="252">
        <f>[13]B!AJ432</f>
        <v>0</v>
      </c>
      <c r="R337" s="246"/>
      <c r="S337" s="250"/>
      <c r="T337" s="250"/>
    </row>
    <row r="338" spans="1:20" ht="15" customHeight="1" x14ac:dyDescent="0.15">
      <c r="A338" s="859"/>
      <c r="B338" s="264" t="s">
        <v>122</v>
      </c>
      <c r="C338" s="265">
        <f>[13]B!C451</f>
        <v>1443</v>
      </c>
      <c r="D338" s="265">
        <f>[13]B!D451</f>
        <v>1443</v>
      </c>
      <c r="E338" s="265">
        <f>[13]B!E451</f>
        <v>1443</v>
      </c>
      <c r="F338" s="265">
        <f>[13]B!F451</f>
        <v>0</v>
      </c>
      <c r="G338" s="265">
        <f>[13]B!G451</f>
        <v>0</v>
      </c>
      <c r="H338" s="265">
        <f>[13]B!AA451</f>
        <v>481</v>
      </c>
      <c r="I338" s="265">
        <f>[13]B!AB451</f>
        <v>957</v>
      </c>
      <c r="J338" s="265">
        <f>[13]B!AC451</f>
        <v>5</v>
      </c>
      <c r="K338" s="265">
        <f>[13]B!AD451</f>
        <v>0</v>
      </c>
      <c r="L338" s="265">
        <f>[13]B!AE451</f>
        <v>0</v>
      </c>
      <c r="M338" s="265">
        <f>[13]B!AF451</f>
        <v>0</v>
      </c>
      <c r="N338" s="265">
        <f>[13]B!AG451</f>
        <v>0</v>
      </c>
      <c r="O338" s="265">
        <f>[13]B!AH451</f>
        <v>0</v>
      </c>
      <c r="P338" s="265">
        <f>[13]B!AI451</f>
        <v>8</v>
      </c>
      <c r="Q338" s="265">
        <f>[13]B!AJ451</f>
        <v>0</v>
      </c>
      <c r="R338" s="246"/>
      <c r="S338" s="250"/>
      <c r="T338" s="250"/>
    </row>
    <row r="339" spans="1:20" ht="15" customHeight="1" x14ac:dyDescent="0.15">
      <c r="A339" s="77" t="s">
        <v>123</v>
      </c>
      <c r="B339" s="248" t="s">
        <v>124</v>
      </c>
      <c r="C339" s="249">
        <f>[13]B!C461</f>
        <v>34</v>
      </c>
      <c r="D339" s="249">
        <f>[13]B!D461</f>
        <v>34</v>
      </c>
      <c r="E339" s="249">
        <f>[13]B!E461</f>
        <v>34</v>
      </c>
      <c r="F339" s="249">
        <f>[13]B!F461</f>
        <v>0</v>
      </c>
      <c r="G339" s="249">
        <f>[13]B!G461</f>
        <v>0</v>
      </c>
      <c r="H339" s="249">
        <f>[13]B!AA461</f>
        <v>0</v>
      </c>
      <c r="I339" s="249">
        <f>[13]B!AB461</f>
        <v>33</v>
      </c>
      <c r="J339" s="249">
        <f>[13]B!AC461</f>
        <v>1</v>
      </c>
      <c r="K339" s="249">
        <f>[13]B!AD461</f>
        <v>0</v>
      </c>
      <c r="L339" s="249">
        <f>[13]B!AE461</f>
        <v>0</v>
      </c>
      <c r="M339" s="249">
        <f>[13]B!AF461</f>
        <v>0</v>
      </c>
      <c r="N339" s="249">
        <f>[13]B!AG461</f>
        <v>0</v>
      </c>
      <c r="O339" s="249">
        <f>[13]B!AH461</f>
        <v>1</v>
      </c>
      <c r="P339" s="249">
        <f>[13]B!AI461</f>
        <v>0</v>
      </c>
      <c r="Q339" s="249">
        <f>[13]B!AJ461</f>
        <v>0</v>
      </c>
      <c r="R339" s="246"/>
      <c r="S339" s="250"/>
      <c r="T339" s="250"/>
    </row>
    <row r="340" spans="1:20" s="96" customFormat="1" ht="15" customHeight="1" x14ac:dyDescent="0.15">
      <c r="A340" s="607" t="s">
        <v>125</v>
      </c>
      <c r="B340" s="81" t="s">
        <v>126</v>
      </c>
      <c r="C340" s="252">
        <f>[13]B!C512</f>
        <v>58</v>
      </c>
      <c r="D340" s="252">
        <f>[13]B!D512</f>
        <v>58</v>
      </c>
      <c r="E340" s="252">
        <f>[13]B!E512</f>
        <v>58</v>
      </c>
      <c r="F340" s="252">
        <f>[13]B!F512</f>
        <v>0</v>
      </c>
      <c r="G340" s="252">
        <f>[13]B!G512</f>
        <v>0</v>
      </c>
      <c r="H340" s="252">
        <f>[13]B!AA512</f>
        <v>22</v>
      </c>
      <c r="I340" s="252">
        <f>[13]B!AB512</f>
        <v>30</v>
      </c>
      <c r="J340" s="252">
        <f>[13]B!AC512</f>
        <v>6</v>
      </c>
      <c r="K340" s="252">
        <f>[13]B!AD512</f>
        <v>0</v>
      </c>
      <c r="L340" s="252">
        <f>[13]B!AE512</f>
        <v>0</v>
      </c>
      <c r="M340" s="252">
        <f>[13]B!AF512</f>
        <v>0</v>
      </c>
      <c r="N340" s="252">
        <f>[13]B!AG512</f>
        <v>0</v>
      </c>
      <c r="O340" s="252">
        <f>[13]B!AH512</f>
        <v>0</v>
      </c>
      <c r="P340" s="252">
        <f>[13]B!AI512</f>
        <v>2</v>
      </c>
      <c r="Q340" s="252">
        <f>[13]B!AJ512</f>
        <v>0</v>
      </c>
      <c r="R340" s="246"/>
      <c r="S340" s="250"/>
      <c r="T340" s="250"/>
    </row>
    <row r="341" spans="1:20" ht="15" customHeight="1" x14ac:dyDescent="0.15">
      <c r="A341" s="607" t="s">
        <v>127</v>
      </c>
      <c r="B341" s="81" t="s">
        <v>128</v>
      </c>
      <c r="C341" s="252">
        <f>[13]B!C542</f>
        <v>2477</v>
      </c>
      <c r="D341" s="252">
        <f>[13]B!D542</f>
        <v>2471</v>
      </c>
      <c r="E341" s="252">
        <f>[13]B!E542</f>
        <v>2471</v>
      </c>
      <c r="F341" s="252">
        <f>[13]B!F542</f>
        <v>0</v>
      </c>
      <c r="G341" s="252">
        <f>[13]B!G542</f>
        <v>6</v>
      </c>
      <c r="H341" s="252">
        <f>[13]B!AA542</f>
        <v>347</v>
      </c>
      <c r="I341" s="252">
        <f>[13]B!AB542</f>
        <v>1524</v>
      </c>
      <c r="J341" s="252">
        <f>[13]B!AC542</f>
        <v>606</v>
      </c>
      <c r="K341" s="252">
        <f>[13]B!AD542</f>
        <v>0</v>
      </c>
      <c r="L341" s="252">
        <f>[13]B!AE542</f>
        <v>0</v>
      </c>
      <c r="M341" s="252">
        <f>[13]B!AF542</f>
        <v>0</v>
      </c>
      <c r="N341" s="252">
        <f>[13]B!AG542</f>
        <v>0</v>
      </c>
      <c r="O341" s="252">
        <f>[13]B!AH542</f>
        <v>0</v>
      </c>
      <c r="P341" s="252">
        <f>[13]B!AI542</f>
        <v>1</v>
      </c>
      <c r="Q341" s="252">
        <f>[13]B!AJ542</f>
        <v>0</v>
      </c>
      <c r="R341" s="246"/>
      <c r="S341" s="250"/>
      <c r="T341" s="250"/>
    </row>
    <row r="342" spans="1:20" s="99" customFormat="1" ht="15" customHeight="1" x14ac:dyDescent="0.15">
      <c r="A342" s="266" t="s">
        <v>129</v>
      </c>
      <c r="B342" s="267" t="s">
        <v>130</v>
      </c>
      <c r="C342" s="255">
        <f>[13]B!C2939</f>
        <v>5</v>
      </c>
      <c r="D342" s="255">
        <f>[13]B!D2939</f>
        <v>4</v>
      </c>
      <c r="E342" s="255">
        <f>[13]B!E2939</f>
        <v>4</v>
      </c>
      <c r="F342" s="255">
        <f>[13]B!F2939</f>
        <v>0</v>
      </c>
      <c r="G342" s="255">
        <f>[13]B!G2939</f>
        <v>1</v>
      </c>
      <c r="H342" s="255">
        <f>[13]B!AA2939</f>
        <v>5</v>
      </c>
      <c r="I342" s="255">
        <f>[13]B!AB2939</f>
        <v>0</v>
      </c>
      <c r="J342" s="255">
        <f>[13]B!AC2939</f>
        <v>0</v>
      </c>
      <c r="K342" s="255">
        <f>[13]B!AD2939</f>
        <v>0</v>
      </c>
      <c r="L342" s="255">
        <f>[13]B!AE2939</f>
        <v>0</v>
      </c>
      <c r="M342" s="255">
        <f>[13]B!AF2939</f>
        <v>0</v>
      </c>
      <c r="N342" s="255">
        <f>[13]B!AG2939</f>
        <v>0</v>
      </c>
      <c r="O342" s="255">
        <f>[13]B!AH2939</f>
        <v>0</v>
      </c>
      <c r="P342" s="255">
        <f>[13]B!AI2939</f>
        <v>6</v>
      </c>
      <c r="Q342" s="255">
        <f>[13]B!AJ2939</f>
        <v>0</v>
      </c>
      <c r="R342" s="246"/>
      <c r="S342" s="268"/>
      <c r="T342" s="268"/>
    </row>
    <row r="343" spans="1:20" s="3" customFormat="1" ht="15" customHeight="1" x14ac:dyDescent="0.15">
      <c r="A343" s="849" t="s">
        <v>131</v>
      </c>
      <c r="B343" s="850"/>
      <c r="C343" s="269">
        <f t="shared" ref="C343:Q343" si="3">+C344+C345+C346+C347+C351+C352</f>
        <v>5003</v>
      </c>
      <c r="D343" s="270">
        <f t="shared" si="3"/>
        <v>4979</v>
      </c>
      <c r="E343" s="259">
        <f t="shared" si="3"/>
        <v>4979</v>
      </c>
      <c r="F343" s="260">
        <f t="shared" si="3"/>
        <v>0</v>
      </c>
      <c r="G343" s="261">
        <f t="shared" si="3"/>
        <v>24</v>
      </c>
      <c r="H343" s="259">
        <f t="shared" si="3"/>
        <v>989</v>
      </c>
      <c r="I343" s="271">
        <f t="shared" si="3"/>
        <v>2052</v>
      </c>
      <c r="J343" s="260">
        <f t="shared" si="3"/>
        <v>1962</v>
      </c>
      <c r="K343" s="259">
        <f t="shared" si="3"/>
        <v>1</v>
      </c>
      <c r="L343" s="271">
        <f t="shared" si="3"/>
        <v>0</v>
      </c>
      <c r="M343" s="260">
        <f t="shared" si="3"/>
        <v>0</v>
      </c>
      <c r="N343" s="260">
        <f t="shared" si="3"/>
        <v>0</v>
      </c>
      <c r="O343" s="272">
        <f t="shared" si="3"/>
        <v>12</v>
      </c>
      <c r="P343" s="273">
        <f t="shared" si="3"/>
        <v>0</v>
      </c>
      <c r="Q343" s="274">
        <f t="shared" si="3"/>
        <v>0</v>
      </c>
      <c r="R343" s="246"/>
      <c r="S343" s="275"/>
      <c r="T343" s="275"/>
    </row>
    <row r="344" spans="1:20" ht="15" customHeight="1" x14ac:dyDescent="0.15">
      <c r="A344" s="77" t="s">
        <v>132</v>
      </c>
      <c r="B344" s="78" t="s">
        <v>133</v>
      </c>
      <c r="C344" s="249">
        <f>[13]B!C600</f>
        <v>2537</v>
      </c>
      <c r="D344" s="249">
        <f>[13]B!D600</f>
        <v>2514</v>
      </c>
      <c r="E344" s="249">
        <f>[13]B!E600</f>
        <v>2514</v>
      </c>
      <c r="F344" s="249">
        <f>[13]B!F600</f>
        <v>0</v>
      </c>
      <c r="G344" s="249">
        <f>[13]B!G600</f>
        <v>23</v>
      </c>
      <c r="H344" s="249">
        <f>[13]B!AA600</f>
        <v>354</v>
      </c>
      <c r="I344" s="249">
        <f>[13]B!AB600</f>
        <v>763</v>
      </c>
      <c r="J344" s="249">
        <f>[13]B!AC600</f>
        <v>1420</v>
      </c>
      <c r="K344" s="249">
        <f>[13]B!AD600</f>
        <v>1</v>
      </c>
      <c r="L344" s="249">
        <f>[13]B!AE600</f>
        <v>0</v>
      </c>
      <c r="M344" s="249">
        <f>[13]B!AF600</f>
        <v>0</v>
      </c>
      <c r="N344" s="249">
        <f>[13]B!AG600</f>
        <v>0</v>
      </c>
      <c r="O344" s="249">
        <f>[13]B!AH600</f>
        <v>0</v>
      </c>
      <c r="P344" s="249">
        <f>[13]B!AI600</f>
        <v>0</v>
      </c>
      <c r="Q344" s="249">
        <f>[13]B!AJ600</f>
        <v>0</v>
      </c>
      <c r="R344" s="246"/>
      <c r="S344" s="250"/>
      <c r="T344" s="250"/>
    </row>
    <row r="345" spans="1:20" ht="15" customHeight="1" x14ac:dyDescent="0.15">
      <c r="A345" s="253" t="s">
        <v>134</v>
      </c>
      <c r="B345" s="276" t="s">
        <v>135</v>
      </c>
      <c r="C345" s="252">
        <f>[13]B!C623</f>
        <v>2</v>
      </c>
      <c r="D345" s="252">
        <f>[13]B!D623</f>
        <v>2</v>
      </c>
      <c r="E345" s="252">
        <f>[13]B!E623</f>
        <v>2</v>
      </c>
      <c r="F345" s="252">
        <f>[13]B!F623</f>
        <v>0</v>
      </c>
      <c r="G345" s="252">
        <f>[13]B!G623</f>
        <v>0</v>
      </c>
      <c r="H345" s="252">
        <f>[13]B!AA623</f>
        <v>0</v>
      </c>
      <c r="I345" s="252">
        <f>[13]B!AB623</f>
        <v>2</v>
      </c>
      <c r="J345" s="252">
        <f>[13]B!AC623</f>
        <v>0</v>
      </c>
      <c r="K345" s="252">
        <f>[13]B!AD623</f>
        <v>0</v>
      </c>
      <c r="L345" s="252">
        <f>[13]B!AE623</f>
        <v>0</v>
      </c>
      <c r="M345" s="252">
        <f>[13]B!AF623</f>
        <v>0</v>
      </c>
      <c r="N345" s="252">
        <f>[13]B!AG623</f>
        <v>0</v>
      </c>
      <c r="O345" s="252">
        <f>[13]B!AH623</f>
        <v>0</v>
      </c>
      <c r="P345" s="252">
        <f>[13]B!AI623</f>
        <v>0</v>
      </c>
      <c r="Q345" s="252">
        <f>[13]B!AJ623</f>
        <v>0</v>
      </c>
      <c r="R345" s="246"/>
      <c r="S345" s="250"/>
      <c r="T345" s="250"/>
    </row>
    <row r="346" spans="1:20" ht="15" customHeight="1" x14ac:dyDescent="0.15">
      <c r="A346" s="602" t="s">
        <v>136</v>
      </c>
      <c r="B346" s="278" t="s">
        <v>137</v>
      </c>
      <c r="C346" s="255">
        <f>[13]B!C650</f>
        <v>1076</v>
      </c>
      <c r="D346" s="255">
        <f>[13]B!D650</f>
        <v>1075</v>
      </c>
      <c r="E346" s="255">
        <f>[13]B!E650</f>
        <v>1075</v>
      </c>
      <c r="F346" s="255">
        <f>[13]B!F650</f>
        <v>0</v>
      </c>
      <c r="G346" s="255">
        <f>[13]B!G650</f>
        <v>1</v>
      </c>
      <c r="H346" s="255">
        <f>[13]B!AA650</f>
        <v>160</v>
      </c>
      <c r="I346" s="255">
        <f>[13]B!AB650</f>
        <v>380</v>
      </c>
      <c r="J346" s="255">
        <f>[13]B!AC650</f>
        <v>536</v>
      </c>
      <c r="K346" s="255">
        <f>[13]B!AD650</f>
        <v>0</v>
      </c>
      <c r="L346" s="255">
        <f>[13]B!AE650</f>
        <v>0</v>
      </c>
      <c r="M346" s="255">
        <f>[13]B!AF650</f>
        <v>0</v>
      </c>
      <c r="N346" s="255">
        <f>[13]B!AG650</f>
        <v>0</v>
      </c>
      <c r="O346" s="255">
        <f>[13]B!AH650</f>
        <v>0</v>
      </c>
      <c r="P346" s="255">
        <f>[13]B!AI650</f>
        <v>0</v>
      </c>
      <c r="Q346" s="255">
        <f>[13]B!AJ650</f>
        <v>0</v>
      </c>
      <c r="R346" s="246"/>
      <c r="S346" s="250"/>
      <c r="T346" s="250"/>
    </row>
    <row r="347" spans="1:20" ht="15" customHeight="1" x14ac:dyDescent="0.15">
      <c r="A347" s="748" t="s">
        <v>112</v>
      </c>
      <c r="B347" s="78" t="s">
        <v>138</v>
      </c>
      <c r="C347" s="279">
        <f>SUM(C348:C350)</f>
        <v>1388</v>
      </c>
      <c r="D347" s="55">
        <f>SUM(D348:D350)</f>
        <v>1388</v>
      </c>
      <c r="E347" s="150">
        <f t="shared" ref="E347:Q347" si="4">SUM(E348:E350)</f>
        <v>1388</v>
      </c>
      <c r="F347" s="280">
        <f t="shared" si="4"/>
        <v>0</v>
      </c>
      <c r="G347" s="281">
        <f t="shared" si="4"/>
        <v>0</v>
      </c>
      <c r="H347" s="150">
        <f t="shared" si="4"/>
        <v>475</v>
      </c>
      <c r="I347" s="282">
        <f t="shared" si="4"/>
        <v>907</v>
      </c>
      <c r="J347" s="280">
        <f t="shared" si="4"/>
        <v>6</v>
      </c>
      <c r="K347" s="150">
        <f t="shared" si="4"/>
        <v>0</v>
      </c>
      <c r="L347" s="282">
        <f t="shared" si="4"/>
        <v>0</v>
      </c>
      <c r="M347" s="280">
        <f t="shared" si="4"/>
        <v>0</v>
      </c>
      <c r="N347" s="280">
        <f>SUM(N348:N350)</f>
        <v>0</v>
      </c>
      <c r="O347" s="283">
        <f t="shared" si="4"/>
        <v>0</v>
      </c>
      <c r="P347" s="284">
        <f t="shared" si="4"/>
        <v>0</v>
      </c>
      <c r="Q347" s="285">
        <f t="shared" si="4"/>
        <v>0</v>
      </c>
      <c r="R347" s="246"/>
      <c r="S347" s="250"/>
      <c r="T347" s="250"/>
    </row>
    <row r="348" spans="1:20" ht="15" customHeight="1" x14ac:dyDescent="0.15">
      <c r="A348" s="748"/>
      <c r="B348" s="93" t="s">
        <v>139</v>
      </c>
      <c r="C348" s="249">
        <f>[13]B!C672-[13]B!C652-[13]B!C653</f>
        <v>920</v>
      </c>
      <c r="D348" s="249">
        <f>[13]B!D672-[13]B!D652-[13]B!D653</f>
        <v>920</v>
      </c>
      <c r="E348" s="249">
        <f>[13]B!E672-[13]B!E652-[13]B!E653</f>
        <v>920</v>
      </c>
      <c r="F348" s="249">
        <f>[13]B!F672-[13]B!F652-[13]B!F653</f>
        <v>0</v>
      </c>
      <c r="G348" s="249">
        <f>[13]B!G672-[13]B!G652-[13]B!G653</f>
        <v>0</v>
      </c>
      <c r="H348" s="249">
        <f>[13]B!AA672-[13]B!AA652-[13]B!AA653</f>
        <v>422</v>
      </c>
      <c r="I348" s="249">
        <f>[13]B!AB672-[13]B!AB652-[13]B!AB653</f>
        <v>493</v>
      </c>
      <c r="J348" s="249">
        <f>[13]B!AC672-[13]B!AC652-[13]B!AC653</f>
        <v>5</v>
      </c>
      <c r="K348" s="249">
        <f>[13]B!AD672-[13]B!AD652-[13]B!AD653</f>
        <v>0</v>
      </c>
      <c r="L348" s="249">
        <f>[13]B!AE672-[13]B!AE652-[13]B!AE653</f>
        <v>0</v>
      </c>
      <c r="M348" s="249">
        <f>[13]B!AF672-[13]B!AF652-[13]B!AF653</f>
        <v>0</v>
      </c>
      <c r="N348" s="249">
        <f>[13]B!AG672-[13]B!AG652-[13]B!AG653</f>
        <v>0</v>
      </c>
      <c r="O348" s="249">
        <f>[13]B!AH672-[13]B!AH652-[13]B!AH653</f>
        <v>0</v>
      </c>
      <c r="P348" s="249">
        <f>[13]B!AI672-[13]B!AI652-[13]B!AI653</f>
        <v>0</v>
      </c>
      <c r="Q348" s="249">
        <f>[13]B!AJ672-[13]B!AJ652-[13]B!AJ653</f>
        <v>0</v>
      </c>
      <c r="R348" s="246"/>
      <c r="S348" s="250"/>
      <c r="T348" s="250"/>
    </row>
    <row r="349" spans="1:20" ht="15" customHeight="1" x14ac:dyDescent="0.15">
      <c r="A349" s="748"/>
      <c r="B349" s="93" t="s">
        <v>140</v>
      </c>
      <c r="C349" s="252">
        <f>[13]B!C652</f>
        <v>227</v>
      </c>
      <c r="D349" s="252">
        <f>[13]B!D652</f>
        <v>227</v>
      </c>
      <c r="E349" s="252">
        <f>[13]B!E652</f>
        <v>227</v>
      </c>
      <c r="F349" s="252">
        <f>[13]B!F652</f>
        <v>0</v>
      </c>
      <c r="G349" s="252">
        <f>[13]B!G652</f>
        <v>0</v>
      </c>
      <c r="H349" s="252">
        <f>[13]B!AA652</f>
        <v>0</v>
      </c>
      <c r="I349" s="252">
        <f>[13]B!AB652</f>
        <v>226</v>
      </c>
      <c r="J349" s="252">
        <f>[13]B!AC652</f>
        <v>1</v>
      </c>
      <c r="K349" s="252">
        <f>[13]B!AD652</f>
        <v>0</v>
      </c>
      <c r="L349" s="252">
        <f>[13]B!AE652</f>
        <v>0</v>
      </c>
      <c r="M349" s="252">
        <f>[13]B!AF652</f>
        <v>0</v>
      </c>
      <c r="N349" s="252">
        <f>[13]B!AG652</f>
        <v>0</v>
      </c>
      <c r="O349" s="252">
        <f>[13]B!AH652</f>
        <v>0</v>
      </c>
      <c r="P349" s="252">
        <f>[13]B!AI652</f>
        <v>0</v>
      </c>
      <c r="Q349" s="252">
        <f>[13]B!AJ652</f>
        <v>0</v>
      </c>
      <c r="R349" s="246"/>
      <c r="S349" s="250"/>
      <c r="T349" s="250"/>
    </row>
    <row r="350" spans="1:20" ht="15" customHeight="1" x14ac:dyDescent="0.15">
      <c r="A350" s="748"/>
      <c r="B350" s="264" t="s">
        <v>141</v>
      </c>
      <c r="C350" s="255">
        <f>[13]B!C653</f>
        <v>241</v>
      </c>
      <c r="D350" s="255">
        <f>[13]B!D653</f>
        <v>241</v>
      </c>
      <c r="E350" s="255">
        <f>[13]B!E653</f>
        <v>241</v>
      </c>
      <c r="F350" s="255">
        <f>[13]B!F653</f>
        <v>0</v>
      </c>
      <c r="G350" s="255">
        <f>[13]B!G653</f>
        <v>0</v>
      </c>
      <c r="H350" s="255">
        <f>[13]B!AA653</f>
        <v>53</v>
      </c>
      <c r="I350" s="255">
        <f>[13]B!AB653</f>
        <v>188</v>
      </c>
      <c r="J350" s="255">
        <f>[13]B!AC653</f>
        <v>0</v>
      </c>
      <c r="K350" s="255">
        <f>[13]B!AD653</f>
        <v>0</v>
      </c>
      <c r="L350" s="255">
        <f>[13]B!AE653</f>
        <v>0</v>
      </c>
      <c r="M350" s="255">
        <f>[13]B!AF653</f>
        <v>0</v>
      </c>
      <c r="N350" s="255">
        <f>[13]B!AG653</f>
        <v>0</v>
      </c>
      <c r="O350" s="255">
        <f>[13]B!AH653</f>
        <v>0</v>
      </c>
      <c r="P350" s="255">
        <f>[13]B!AI653</f>
        <v>0</v>
      </c>
      <c r="Q350" s="255">
        <f>[13]B!AJ653</f>
        <v>0</v>
      </c>
      <c r="R350" s="246"/>
      <c r="S350" s="250"/>
      <c r="T350" s="250"/>
    </row>
    <row r="351" spans="1:20" ht="15" customHeight="1" x14ac:dyDescent="0.15">
      <c r="A351" s="77" t="s">
        <v>114</v>
      </c>
      <c r="B351" s="286" t="s">
        <v>142</v>
      </c>
      <c r="C351" s="287">
        <f>[13]B!C704</f>
        <v>0</v>
      </c>
      <c r="D351" s="287">
        <f>[13]B!D704</f>
        <v>0</v>
      </c>
      <c r="E351" s="287">
        <f>[13]B!E704</f>
        <v>0</v>
      </c>
      <c r="F351" s="287">
        <f>[13]B!F704</f>
        <v>0</v>
      </c>
      <c r="G351" s="287">
        <f>[13]B!G704</f>
        <v>0</v>
      </c>
      <c r="H351" s="287">
        <f>[13]B!AA704</f>
        <v>0</v>
      </c>
      <c r="I351" s="287">
        <f>[13]B!AB704</f>
        <v>0</v>
      </c>
      <c r="J351" s="287">
        <f>[13]B!AC704</f>
        <v>0</v>
      </c>
      <c r="K351" s="287">
        <f>[13]B!AD704</f>
        <v>0</v>
      </c>
      <c r="L351" s="287">
        <f>[13]B!AE704</f>
        <v>0</v>
      </c>
      <c r="M351" s="287">
        <f>[13]B!AF704</f>
        <v>0</v>
      </c>
      <c r="N351" s="287">
        <f>[13]B!AG704</f>
        <v>0</v>
      </c>
      <c r="O351" s="287">
        <f>[13]B!AH704</f>
        <v>12</v>
      </c>
      <c r="P351" s="287">
        <f>[13]B!AI704</f>
        <v>0</v>
      </c>
      <c r="Q351" s="287">
        <f>[13]B!AJ704</f>
        <v>0</v>
      </c>
      <c r="R351" s="246"/>
      <c r="S351" s="250"/>
      <c r="T351" s="250"/>
    </row>
    <row r="352" spans="1:20" s="99" customFormat="1" ht="15" customHeight="1" x14ac:dyDescent="0.15">
      <c r="A352" s="253"/>
      <c r="B352" s="288" t="s">
        <v>143</v>
      </c>
      <c r="C352" s="255">
        <f>[13]B!C763</f>
        <v>0</v>
      </c>
      <c r="D352" s="255">
        <f>[13]B!D763</f>
        <v>0</v>
      </c>
      <c r="E352" s="255">
        <f>[13]B!E763</f>
        <v>0</v>
      </c>
      <c r="F352" s="255">
        <f>[13]B!F763</f>
        <v>0</v>
      </c>
      <c r="G352" s="255">
        <f>[13]B!G763</f>
        <v>0</v>
      </c>
      <c r="H352" s="255">
        <f>[13]B!AA763</f>
        <v>0</v>
      </c>
      <c r="I352" s="255">
        <f>[13]B!AB763</f>
        <v>0</v>
      </c>
      <c r="J352" s="255">
        <f>[13]B!AC763</f>
        <v>0</v>
      </c>
      <c r="K352" s="255">
        <f>[13]B!AD763</f>
        <v>0</v>
      </c>
      <c r="L352" s="255">
        <f>[13]B!AE763</f>
        <v>0</v>
      </c>
      <c r="M352" s="255">
        <f>[13]B!AF763</f>
        <v>0</v>
      </c>
      <c r="N352" s="255">
        <f>[13]B!AG763</f>
        <v>0</v>
      </c>
      <c r="O352" s="255">
        <f>[13]B!AH763</f>
        <v>0</v>
      </c>
      <c r="P352" s="255">
        <f>[13]B!AI763</f>
        <v>0</v>
      </c>
      <c r="Q352" s="255">
        <f>[13]B!AJ763</f>
        <v>0</v>
      </c>
      <c r="R352" s="246"/>
      <c r="S352" s="268"/>
      <c r="T352" s="268"/>
    </row>
    <row r="353" spans="1:22" s="99" customFormat="1" ht="15" customHeight="1" x14ac:dyDescent="0.15">
      <c r="A353" s="851" t="s">
        <v>516</v>
      </c>
      <c r="B353" s="852"/>
      <c r="C353" s="249">
        <f>[13]B!C473</f>
        <v>5822</v>
      </c>
      <c r="D353" s="249">
        <f>[13]B!D473</f>
        <v>5666</v>
      </c>
      <c r="E353" s="249">
        <f>[13]B!E473</f>
        <v>5666</v>
      </c>
      <c r="F353" s="249">
        <f>[13]B!F473</f>
        <v>0</v>
      </c>
      <c r="G353" s="249">
        <f>[13]B!G473</f>
        <v>156</v>
      </c>
      <c r="H353" s="249">
        <f>[13]B!AA473</f>
        <v>2844</v>
      </c>
      <c r="I353" s="249">
        <f>[13]B!AB473</f>
        <v>1565</v>
      </c>
      <c r="J353" s="249">
        <f>[13]B!AC473</f>
        <v>1413</v>
      </c>
      <c r="K353" s="249">
        <f>[13]B!AD473</f>
        <v>0</v>
      </c>
      <c r="L353" s="249">
        <f>[13]B!AE473</f>
        <v>0</v>
      </c>
      <c r="M353" s="249">
        <f>[13]B!AF473</f>
        <v>0</v>
      </c>
      <c r="N353" s="249">
        <f>[13]B!AG473</f>
        <v>0</v>
      </c>
      <c r="O353" s="249">
        <f>[13]B!AH473</f>
        <v>0</v>
      </c>
      <c r="P353" s="249">
        <f>[13]B!AI473</f>
        <v>0</v>
      </c>
      <c r="Q353" s="249">
        <f>[13]B!AJ473</f>
        <v>0</v>
      </c>
      <c r="R353" s="246"/>
      <c r="S353" s="268"/>
      <c r="T353" s="268"/>
    </row>
    <row r="354" spans="1:22" s="3" customFormat="1" ht="15" customHeight="1" x14ac:dyDescent="0.15">
      <c r="A354" s="853" t="s">
        <v>144</v>
      </c>
      <c r="B354" s="854"/>
      <c r="C354" s="289">
        <f>[13]B!C958</f>
        <v>0</v>
      </c>
      <c r="D354" s="289">
        <f>[13]B!D958</f>
        <v>0</v>
      </c>
      <c r="E354" s="289">
        <f>[13]B!E958</f>
        <v>0</v>
      </c>
      <c r="F354" s="289">
        <f>[13]B!F958</f>
        <v>0</v>
      </c>
      <c r="G354" s="289">
        <f>[13]B!G958</f>
        <v>0</v>
      </c>
      <c r="H354" s="289">
        <f>[13]B!AA958</f>
        <v>0</v>
      </c>
      <c r="I354" s="289">
        <f>[13]B!AB958</f>
        <v>0</v>
      </c>
      <c r="J354" s="289">
        <f>[13]B!AC958</f>
        <v>0</v>
      </c>
      <c r="K354" s="289">
        <f>[13]B!AD958</f>
        <v>0</v>
      </c>
      <c r="L354" s="289">
        <f>[13]B!AE958</f>
        <v>0</v>
      </c>
      <c r="M354" s="289">
        <f>[13]B!AF958</f>
        <v>0</v>
      </c>
      <c r="N354" s="289">
        <f>[13]B!AG958</f>
        <v>0</v>
      </c>
      <c r="O354" s="289">
        <f>[13]B!AH958</f>
        <v>552</v>
      </c>
      <c r="P354" s="289">
        <f>[13]B!AI958</f>
        <v>0</v>
      </c>
      <c r="Q354" s="289">
        <f>[13]B!AJ958</f>
        <v>0</v>
      </c>
      <c r="R354" s="246"/>
      <c r="S354" s="275"/>
      <c r="T354" s="275"/>
    </row>
    <row r="355" spans="1:22" s="291" customFormat="1" ht="22.5" customHeight="1" x14ac:dyDescent="0.15">
      <c r="A355" s="12" t="s">
        <v>517</v>
      </c>
      <c r="B355" s="290"/>
      <c r="C355" s="290"/>
      <c r="R355" s="292"/>
      <c r="S355" s="292"/>
      <c r="T355" s="292"/>
    </row>
    <row r="356" spans="1:22" ht="24" customHeight="1" x14ac:dyDescent="0.15">
      <c r="A356" s="750" t="s">
        <v>518</v>
      </c>
      <c r="B356" s="835"/>
      <c r="C356" s="692" t="s">
        <v>0</v>
      </c>
      <c r="D356" s="771" t="s">
        <v>519</v>
      </c>
      <c r="E356" s="772"/>
      <c r="F356" s="772"/>
      <c r="G356" s="848"/>
      <c r="H356" s="837" t="s">
        <v>498</v>
      </c>
      <c r="I356" s="837"/>
      <c r="J356" s="838"/>
      <c r="K356" s="784" t="s">
        <v>499</v>
      </c>
      <c r="L356" s="784"/>
      <c r="M356" s="784"/>
      <c r="N356" s="785" t="s">
        <v>500</v>
      </c>
      <c r="O356" s="788" t="s">
        <v>501</v>
      </c>
      <c r="P356" s="789"/>
      <c r="Q356" s="751" t="s">
        <v>502</v>
      </c>
    </row>
    <row r="357" spans="1:22" ht="18" customHeight="1" x14ac:dyDescent="0.15">
      <c r="A357" s="750"/>
      <c r="B357" s="835"/>
      <c r="C357" s="693"/>
      <c r="D357" s="844" t="s">
        <v>503</v>
      </c>
      <c r="E357" s="846" t="s">
        <v>504</v>
      </c>
      <c r="F357" s="847"/>
      <c r="G357" s="844" t="s">
        <v>505</v>
      </c>
      <c r="H357" s="759" t="s">
        <v>506</v>
      </c>
      <c r="I357" s="761" t="s">
        <v>507</v>
      </c>
      <c r="J357" s="773" t="s">
        <v>508</v>
      </c>
      <c r="K357" s="775" t="s">
        <v>509</v>
      </c>
      <c r="L357" s="776" t="s">
        <v>510</v>
      </c>
      <c r="M357" s="777" t="s">
        <v>511</v>
      </c>
      <c r="N357" s="786"/>
      <c r="O357" s="778" t="s">
        <v>512</v>
      </c>
      <c r="P357" s="779" t="s">
        <v>513</v>
      </c>
      <c r="Q357" s="752"/>
      <c r="R357" s="236"/>
    </row>
    <row r="358" spans="1:22" ht="18" customHeight="1" x14ac:dyDescent="0.15">
      <c r="A358" s="750"/>
      <c r="B358" s="835"/>
      <c r="C358" s="770"/>
      <c r="D358" s="845"/>
      <c r="E358" s="237" t="s">
        <v>514</v>
      </c>
      <c r="F358" s="238" t="s">
        <v>515</v>
      </c>
      <c r="G358" s="845"/>
      <c r="H358" s="760"/>
      <c r="I358" s="762"/>
      <c r="J358" s="774"/>
      <c r="K358" s="775"/>
      <c r="L358" s="776"/>
      <c r="M358" s="777"/>
      <c r="N358" s="787"/>
      <c r="O358" s="778"/>
      <c r="P358" s="779"/>
      <c r="Q358" s="753"/>
      <c r="R358" s="236"/>
      <c r="U358" s="250"/>
      <c r="V358" s="250"/>
    </row>
    <row r="359" spans="1:22" ht="14.25" customHeight="1" x14ac:dyDescent="0.15">
      <c r="A359" s="293" t="s">
        <v>520</v>
      </c>
      <c r="B359" s="294"/>
      <c r="C359" s="295"/>
      <c r="D359" s="296"/>
      <c r="E359" s="297"/>
      <c r="F359" s="298"/>
      <c r="G359" s="299"/>
      <c r="H359" s="297"/>
      <c r="I359" s="300"/>
      <c r="J359" s="301"/>
      <c r="K359" s="302"/>
      <c r="L359" s="300"/>
      <c r="M359" s="301"/>
      <c r="N359" s="303"/>
      <c r="O359" s="302"/>
      <c r="P359" s="298"/>
      <c r="Q359" s="304"/>
      <c r="R359" s="305"/>
      <c r="U359" s="250"/>
    </row>
    <row r="360" spans="1:22" ht="15" customHeight="1" x14ac:dyDescent="0.15">
      <c r="A360" s="306" t="s">
        <v>521</v>
      </c>
      <c r="B360" s="307"/>
      <c r="C360" s="295"/>
      <c r="D360" s="296"/>
      <c r="E360" s="297"/>
      <c r="F360" s="298"/>
      <c r="G360" s="299"/>
      <c r="H360" s="297"/>
      <c r="I360" s="300"/>
      <c r="J360" s="301"/>
      <c r="K360" s="302"/>
      <c r="L360" s="300"/>
      <c r="M360" s="301"/>
      <c r="N360" s="303"/>
      <c r="O360" s="302"/>
      <c r="P360" s="298"/>
      <c r="Q360" s="304"/>
      <c r="R360" s="308"/>
      <c r="U360" s="250"/>
    </row>
    <row r="361" spans="1:22" ht="15" customHeight="1" x14ac:dyDescent="0.15">
      <c r="A361" s="790" t="s">
        <v>522</v>
      </c>
      <c r="B361" s="839"/>
      <c r="C361" s="229">
        <f>SUM([13]B!C770,[13]B!C777,[13]B!C781,[13]B!C788,[13]B!C797)</f>
        <v>0</v>
      </c>
      <c r="D361" s="229">
        <f>SUM([13]B!D770,[13]B!D777,[13]B!D781,[13]B!D788,[13]B!D797)</f>
        <v>0</v>
      </c>
      <c r="E361" s="229">
        <f>SUM([13]B!E770,[13]B!E777,[13]B!E781,[13]B!E788,[13]B!E797)</f>
        <v>0</v>
      </c>
      <c r="F361" s="229">
        <f>SUM([13]B!F770,[13]B!F777,[13]B!F781,[13]B!F788,[13]B!F797)</f>
        <v>0</v>
      </c>
      <c r="G361" s="229">
        <f>SUM([13]B!G770,[13]B!G777,[13]B!G781,[13]B!G788,[13]B!G797)</f>
        <v>0</v>
      </c>
      <c r="H361" s="229">
        <f>SUM([13]B!AA770,[13]B!AA777,[13]B!AA781,[13]B!AA788,[13]B!AA797)</f>
        <v>0</v>
      </c>
      <c r="I361" s="229">
        <f>SUM([13]B!AB770,[13]B!AB777,[13]B!AB781,[13]B!AB788,[13]B!AB797)</f>
        <v>0</v>
      </c>
      <c r="J361" s="229">
        <f>SUM([13]B!AC770,[13]B!AC777,[13]B!AC781,[13]B!AC788,[13]B!AC797)</f>
        <v>0</v>
      </c>
      <c r="K361" s="229">
        <f>SUM([13]B!AD770,[13]B!AD777,[13]B!AD781,[13]B!AD788,[13]B!AD797)</f>
        <v>0</v>
      </c>
      <c r="L361" s="229">
        <f>SUM([13]B!AE770,[13]B!AE777,[13]B!AE781,[13]B!AE788,[13]B!AE797)</f>
        <v>0</v>
      </c>
      <c r="M361" s="229">
        <f>SUM([13]B!AF770,[13]B!AF777,[13]B!AF781,[13]B!AF788,[13]B!AF797)</f>
        <v>0</v>
      </c>
      <c r="N361" s="229">
        <f>SUM([13]B!AG770,[13]B!AG777,[13]B!AG781,[13]B!AG788,[13]B!AG797)</f>
        <v>0</v>
      </c>
      <c r="O361" s="229">
        <f>SUM([13]B!AH770,[13]B!AH777,[13]B!AH781,[13]B!AH788,[13]B!AH797)</f>
        <v>9</v>
      </c>
      <c r="P361" s="229">
        <f>SUM([13]B!AI770,[13]B!AI777,[13]B!AI781,[13]B!AI788,[13]B!AI797)</f>
        <v>3</v>
      </c>
      <c r="Q361" s="229">
        <f>SUM([13]B!AJ770,[13]B!AJ777,[13]B!AJ781,[13]B!AJ788,[13]B!AJ797)</f>
        <v>0</v>
      </c>
      <c r="R361" s="246"/>
      <c r="U361" s="250"/>
    </row>
    <row r="362" spans="1:22" ht="15" customHeight="1" x14ac:dyDescent="0.15">
      <c r="A362" s="840" t="s">
        <v>523</v>
      </c>
      <c r="B362" s="841"/>
      <c r="C362" s="190">
        <f>SUM([13]B!C801,[13]B!C805,[13]B!C809,[13]B!C817,[13]B!C820)</f>
        <v>0</v>
      </c>
      <c r="D362" s="190">
        <f>SUM([13]B!D801,[13]B!D805,[13]B!D809,[13]B!D817,[13]B!D820)</f>
        <v>0</v>
      </c>
      <c r="E362" s="190">
        <f>SUM([13]B!E801,[13]B!E805,[13]B!E809,[13]B!E817,[13]B!E820)</f>
        <v>0</v>
      </c>
      <c r="F362" s="190">
        <f>SUM([13]B!F801,[13]B!F805,[13]B!F809,[13]B!F817,[13]B!F820)</f>
        <v>0</v>
      </c>
      <c r="G362" s="190">
        <f>SUM([13]B!G801,[13]B!G805,[13]B!G809,[13]B!G817,[13]B!G820)</f>
        <v>0</v>
      </c>
      <c r="H362" s="229">
        <f>SUM([13]B!AA801,[13]B!AA805,[13]B!AA809,[13]B!AA817,[13]B!AA820)</f>
        <v>0</v>
      </c>
      <c r="I362" s="229">
        <f>SUM([13]B!AB801,[13]B!AB805,[13]B!AB809,[13]B!AB817,[13]B!AB820)</f>
        <v>0</v>
      </c>
      <c r="J362" s="229">
        <f>SUM([13]B!AC801,[13]B!AC805,[13]B!AC809,[13]B!AC817,[13]B!AC820)</f>
        <v>0</v>
      </c>
      <c r="K362" s="229">
        <f>SUM([13]B!AD801,[13]B!AD805,[13]B!AD809,[13]B!AD817,[13]B!AD820)</f>
        <v>0</v>
      </c>
      <c r="L362" s="229">
        <f>SUM([13]B!AE801,[13]B!AE805,[13]B!AE809,[13]B!AE817,[13]B!AE820)</f>
        <v>0</v>
      </c>
      <c r="M362" s="229">
        <f>SUM([13]B!AF801,[13]B!AF805,[13]B!AF809,[13]B!AF817,[13]B!AF820)</f>
        <v>0</v>
      </c>
      <c r="N362" s="229">
        <f>SUM([13]B!AG801,[13]B!AG805,[13]B!AG809,[13]B!AG817,[13]B!AG820)</f>
        <v>0</v>
      </c>
      <c r="O362" s="229">
        <f>SUM([13]B!AH801,[13]B!AH805,[13]B!AH809,[13]B!AH817,[13]B!AH820)</f>
        <v>2</v>
      </c>
      <c r="P362" s="229">
        <f>SUM([13]B!AI801,[13]B!AI805,[13]B!AI809,[13]B!AI817,[13]B!AI820)</f>
        <v>2</v>
      </c>
      <c r="Q362" s="229">
        <f>SUM([13]B!AJ801,[13]B!AJ805,[13]B!AJ809,[13]B!AJ817,[13]B!AJ820)</f>
        <v>0</v>
      </c>
      <c r="R362" s="76"/>
      <c r="U362" s="250"/>
    </row>
    <row r="363" spans="1:22" ht="15" customHeight="1" x14ac:dyDescent="0.15">
      <c r="A363" s="309" t="s">
        <v>524</v>
      </c>
      <c r="B363" s="310"/>
      <c r="C363" s="311"/>
      <c r="D363" s="312"/>
      <c r="E363" s="313"/>
      <c r="F363" s="314"/>
      <c r="G363" s="315"/>
      <c r="H363" s="313"/>
      <c r="I363" s="316"/>
      <c r="J363" s="314"/>
      <c r="K363" s="313"/>
      <c r="L363" s="316"/>
      <c r="M363" s="314"/>
      <c r="N363" s="317"/>
      <c r="O363" s="313"/>
      <c r="P363" s="314"/>
      <c r="Q363" s="312"/>
      <c r="R363" s="246"/>
      <c r="U363" s="250"/>
    </row>
    <row r="364" spans="1:22" ht="15" customHeight="1" x14ac:dyDescent="0.15">
      <c r="A364" s="842" t="s">
        <v>525</v>
      </c>
      <c r="B364" s="843"/>
      <c r="C364" s="233">
        <f>[13]B!C828</f>
        <v>0</v>
      </c>
      <c r="D364" s="233">
        <f>[13]B!D828</f>
        <v>0</v>
      </c>
      <c r="E364" s="233">
        <f>[13]B!E828</f>
        <v>0</v>
      </c>
      <c r="F364" s="233">
        <f>[13]B!F828</f>
        <v>0</v>
      </c>
      <c r="G364" s="233">
        <f>[13]B!G828</f>
        <v>0</v>
      </c>
      <c r="H364" s="229">
        <f>[13]B!AA828</f>
        <v>0</v>
      </c>
      <c r="I364" s="229">
        <f>[13]B!AB828</f>
        <v>0</v>
      </c>
      <c r="J364" s="229">
        <f>[13]B!AC828</f>
        <v>0</v>
      </c>
      <c r="K364" s="229">
        <f>[13]B!AD828</f>
        <v>0</v>
      </c>
      <c r="L364" s="229">
        <f>[13]B!AE828</f>
        <v>0</v>
      </c>
      <c r="M364" s="229">
        <f>[13]B!AF828</f>
        <v>0</v>
      </c>
      <c r="N364" s="229">
        <f>[13]B!AG828</f>
        <v>0</v>
      </c>
      <c r="O364" s="229">
        <f>[13]B!AH828</f>
        <v>1</v>
      </c>
      <c r="P364" s="229">
        <f>[13]B!AI828</f>
        <v>0</v>
      </c>
      <c r="Q364" s="229">
        <f>[13]B!AJ828</f>
        <v>0</v>
      </c>
      <c r="R364" s="246"/>
      <c r="U364" s="250"/>
    </row>
    <row r="365" spans="1:22" ht="15" customHeight="1" x14ac:dyDescent="0.15">
      <c r="A365" s="318" t="s">
        <v>526</v>
      </c>
      <c r="B365" s="319"/>
      <c r="C365" s="311"/>
      <c r="D365" s="312"/>
      <c r="E365" s="313"/>
      <c r="F365" s="314"/>
      <c r="G365" s="315"/>
      <c r="H365" s="313"/>
      <c r="I365" s="316"/>
      <c r="J365" s="314"/>
      <c r="K365" s="313"/>
      <c r="L365" s="316"/>
      <c r="M365" s="314"/>
      <c r="N365" s="317"/>
      <c r="O365" s="313"/>
      <c r="P365" s="314"/>
      <c r="Q365" s="312"/>
      <c r="R365" s="246"/>
      <c r="U365" s="250"/>
    </row>
    <row r="366" spans="1:22" ht="15" customHeight="1" x14ac:dyDescent="0.15">
      <c r="A366" s="790" t="s">
        <v>527</v>
      </c>
      <c r="B366" s="839"/>
      <c r="C366" s="320">
        <f>[13]B!C833</f>
        <v>0</v>
      </c>
      <c r="D366" s="320">
        <f>[13]B!D833</f>
        <v>0</v>
      </c>
      <c r="E366" s="320">
        <f>[13]B!E833</f>
        <v>0</v>
      </c>
      <c r="F366" s="320">
        <f>[13]B!F833</f>
        <v>0</v>
      </c>
      <c r="G366" s="320">
        <f>[13]B!G833</f>
        <v>0</v>
      </c>
      <c r="H366" s="229">
        <f>[13]B!AA833</f>
        <v>0</v>
      </c>
      <c r="I366" s="229">
        <f>[13]B!AB833</f>
        <v>0</v>
      </c>
      <c r="J366" s="229">
        <f>[13]B!AC833</f>
        <v>0</v>
      </c>
      <c r="K366" s="229">
        <f>[13]B!AD833</f>
        <v>0</v>
      </c>
      <c r="L366" s="229">
        <f>[13]B!AE833</f>
        <v>0</v>
      </c>
      <c r="M366" s="229">
        <f>[13]B!AF833</f>
        <v>0</v>
      </c>
      <c r="N366" s="229">
        <f>[13]B!AG833</f>
        <v>0</v>
      </c>
      <c r="O366" s="229">
        <f>[13]B!AH833</f>
        <v>0</v>
      </c>
      <c r="P366" s="229">
        <f>[13]B!AI833</f>
        <v>0</v>
      </c>
      <c r="Q366" s="229">
        <f>[13]B!AJ833</f>
        <v>0</v>
      </c>
      <c r="R366" s="246"/>
      <c r="U366" s="250"/>
    </row>
    <row r="367" spans="1:22" ht="15" customHeight="1" x14ac:dyDescent="0.15">
      <c r="A367" s="831" t="s">
        <v>528</v>
      </c>
      <c r="B367" s="832"/>
      <c r="C367" s="321">
        <f>[13]B!C851</f>
        <v>0</v>
      </c>
      <c r="D367" s="321">
        <f>[13]B!D851</f>
        <v>0</v>
      </c>
      <c r="E367" s="321">
        <f>[13]B!E851</f>
        <v>0</v>
      </c>
      <c r="F367" s="321">
        <f>[13]B!F851</f>
        <v>0</v>
      </c>
      <c r="G367" s="321">
        <f>[13]B!G851</f>
        <v>0</v>
      </c>
      <c r="H367" s="229">
        <f>[13]B!AA851</f>
        <v>0</v>
      </c>
      <c r="I367" s="229">
        <f>[13]B!AB851</f>
        <v>0</v>
      </c>
      <c r="J367" s="229">
        <f>[13]B!AC851</f>
        <v>0</v>
      </c>
      <c r="K367" s="229">
        <f>[13]B!AD851</f>
        <v>0</v>
      </c>
      <c r="L367" s="229">
        <f>[13]B!AE851</f>
        <v>0</v>
      </c>
      <c r="M367" s="229">
        <f>[13]B!AF851</f>
        <v>0</v>
      </c>
      <c r="N367" s="229">
        <f>[13]B!AG851</f>
        <v>0</v>
      </c>
      <c r="O367" s="229">
        <f>[13]B!AH851</f>
        <v>0</v>
      </c>
      <c r="P367" s="229">
        <f>[13]B!AI851</f>
        <v>0</v>
      </c>
      <c r="Q367" s="229">
        <f>[13]B!AJ851</f>
        <v>0</v>
      </c>
      <c r="R367" s="246"/>
      <c r="U367" s="250"/>
    </row>
    <row r="368" spans="1:22" ht="15" customHeight="1" x14ac:dyDescent="0.15">
      <c r="A368" s="831" t="s">
        <v>529</v>
      </c>
      <c r="B368" s="832"/>
      <c r="C368" s="321">
        <f>[13]B!C869</f>
        <v>0</v>
      </c>
      <c r="D368" s="321">
        <f>[13]B!D869</f>
        <v>0</v>
      </c>
      <c r="E368" s="321">
        <f>[13]B!E869</f>
        <v>0</v>
      </c>
      <c r="F368" s="321">
        <f>[13]B!F869</f>
        <v>0</v>
      </c>
      <c r="G368" s="321">
        <f>[13]B!G869</f>
        <v>0</v>
      </c>
      <c r="H368" s="229">
        <f>[13]B!AA869</f>
        <v>0</v>
      </c>
      <c r="I368" s="229">
        <f>[13]B!AB869</f>
        <v>0</v>
      </c>
      <c r="J368" s="229">
        <f>[13]B!AC869</f>
        <v>0</v>
      </c>
      <c r="K368" s="229">
        <f>[13]B!AD869</f>
        <v>0</v>
      </c>
      <c r="L368" s="229">
        <f>[13]B!AE869</f>
        <v>0</v>
      </c>
      <c r="M368" s="229">
        <f>[13]B!AF869</f>
        <v>0</v>
      </c>
      <c r="N368" s="229">
        <f>[13]B!AG869</f>
        <v>0</v>
      </c>
      <c r="O368" s="229">
        <f>[13]B!AH869</f>
        <v>0</v>
      </c>
      <c r="P368" s="229">
        <f>[13]B!AI869</f>
        <v>0</v>
      </c>
      <c r="Q368" s="229">
        <f>[13]B!AJ869</f>
        <v>0</v>
      </c>
      <c r="R368" s="246"/>
      <c r="U368" s="250"/>
    </row>
    <row r="369" spans="1:24" ht="15" customHeight="1" x14ac:dyDescent="0.15">
      <c r="A369" s="833" t="s">
        <v>530</v>
      </c>
      <c r="B369" s="834"/>
      <c r="C369" s="322">
        <f>SUM(C361+C362+C364+C366+C367+C368)</f>
        <v>0</v>
      </c>
      <c r="D369" s="322">
        <f t="shared" ref="D369:Q369" si="5">SUM(D361+D362+D364+D366+D367+D368)</f>
        <v>0</v>
      </c>
      <c r="E369" s="322">
        <f t="shared" si="5"/>
        <v>0</v>
      </c>
      <c r="F369" s="322">
        <f t="shared" si="5"/>
        <v>0</v>
      </c>
      <c r="G369" s="322">
        <f t="shared" si="5"/>
        <v>0</v>
      </c>
      <c r="H369" s="322">
        <f t="shared" si="5"/>
        <v>0</v>
      </c>
      <c r="I369" s="322">
        <f t="shared" si="5"/>
        <v>0</v>
      </c>
      <c r="J369" s="322">
        <f t="shared" si="5"/>
        <v>0</v>
      </c>
      <c r="K369" s="322">
        <f t="shared" si="5"/>
        <v>0</v>
      </c>
      <c r="L369" s="322">
        <f t="shared" si="5"/>
        <v>0</v>
      </c>
      <c r="M369" s="322">
        <f t="shared" si="5"/>
        <v>0</v>
      </c>
      <c r="N369" s="322">
        <f t="shared" si="5"/>
        <v>0</v>
      </c>
      <c r="O369" s="322">
        <f t="shared" si="5"/>
        <v>12</v>
      </c>
      <c r="P369" s="322">
        <f t="shared" si="5"/>
        <v>5</v>
      </c>
      <c r="Q369" s="322">
        <f t="shared" si="5"/>
        <v>0</v>
      </c>
      <c r="R369" s="246"/>
      <c r="U369" s="250"/>
    </row>
    <row r="370" spans="1:24" s="328" customFormat="1" ht="24.95" customHeight="1" x14ac:dyDescent="0.15">
      <c r="A370" s="323" t="s">
        <v>531</v>
      </c>
      <c r="B370" s="324"/>
      <c r="C370" s="324"/>
      <c r="D370" s="325"/>
      <c r="E370" s="325"/>
      <c r="F370" s="325"/>
      <c r="G370" s="325"/>
      <c r="H370" s="325"/>
      <c r="I370" s="325"/>
      <c r="J370" s="325"/>
      <c r="K370" s="325"/>
      <c r="L370" s="325"/>
      <c r="M370" s="325"/>
      <c r="N370" s="325"/>
      <c r="O370" s="326"/>
      <c r="P370" s="326"/>
      <c r="Q370" s="326"/>
      <c r="R370" s="326"/>
      <c r="S370" s="327"/>
      <c r="X370" s="5"/>
    </row>
    <row r="371" spans="1:24" ht="24" customHeight="1" x14ac:dyDescent="0.15">
      <c r="A371" s="750" t="s">
        <v>532</v>
      </c>
      <c r="B371" s="835"/>
      <c r="C371" s="692" t="s">
        <v>0</v>
      </c>
      <c r="D371" s="836" t="s">
        <v>519</v>
      </c>
      <c r="E371" s="836"/>
      <c r="F371" s="836"/>
      <c r="G371" s="836"/>
      <c r="H371" s="837" t="s">
        <v>498</v>
      </c>
      <c r="I371" s="837"/>
      <c r="J371" s="838"/>
      <c r="K371" s="784" t="s">
        <v>499</v>
      </c>
      <c r="L371" s="784"/>
      <c r="M371" s="784"/>
      <c r="N371" s="785" t="s">
        <v>500</v>
      </c>
      <c r="O371" s="788" t="s">
        <v>501</v>
      </c>
      <c r="P371" s="789"/>
      <c r="Q371" s="751" t="s">
        <v>502</v>
      </c>
      <c r="S371" s="236"/>
    </row>
    <row r="372" spans="1:24" ht="18" customHeight="1" x14ac:dyDescent="0.15">
      <c r="A372" s="750"/>
      <c r="B372" s="835"/>
      <c r="C372" s="693"/>
      <c r="D372" s="754" t="s">
        <v>492</v>
      </c>
      <c r="E372" s="827" t="s">
        <v>504</v>
      </c>
      <c r="F372" s="828"/>
      <c r="G372" s="829" t="s">
        <v>533</v>
      </c>
      <c r="H372" s="759" t="s">
        <v>506</v>
      </c>
      <c r="I372" s="761" t="s">
        <v>507</v>
      </c>
      <c r="J372" s="773" t="s">
        <v>508</v>
      </c>
      <c r="K372" s="775" t="s">
        <v>509</v>
      </c>
      <c r="L372" s="776" t="s">
        <v>510</v>
      </c>
      <c r="M372" s="777" t="s">
        <v>511</v>
      </c>
      <c r="N372" s="786"/>
      <c r="O372" s="778" t="s">
        <v>512</v>
      </c>
      <c r="P372" s="779" t="s">
        <v>513</v>
      </c>
      <c r="Q372" s="752"/>
    </row>
    <row r="373" spans="1:24" ht="18" customHeight="1" x14ac:dyDescent="0.15">
      <c r="A373" s="750"/>
      <c r="B373" s="835"/>
      <c r="C373" s="770"/>
      <c r="D373" s="755"/>
      <c r="E373" s="237" t="s">
        <v>514</v>
      </c>
      <c r="F373" s="238" t="s">
        <v>515</v>
      </c>
      <c r="G373" s="830"/>
      <c r="H373" s="760"/>
      <c r="I373" s="762"/>
      <c r="J373" s="774"/>
      <c r="K373" s="775"/>
      <c r="L373" s="776"/>
      <c r="M373" s="777"/>
      <c r="N373" s="787"/>
      <c r="O373" s="778"/>
      <c r="P373" s="779"/>
      <c r="Q373" s="753"/>
    </row>
    <row r="374" spans="1:24" ht="15" customHeight="1" x14ac:dyDescent="0.15">
      <c r="A374" s="329">
        <v>1901023</v>
      </c>
      <c r="B374" s="330" t="s">
        <v>456</v>
      </c>
      <c r="C374" s="331">
        <f>[13]B!C2101</f>
        <v>0</v>
      </c>
      <c r="D374" s="332">
        <f>[13]B!D2101</f>
        <v>0</v>
      </c>
      <c r="E374" s="332">
        <f>[13]B!E2101</f>
        <v>0</v>
      </c>
      <c r="F374" s="332">
        <f>[13]B!F2101</f>
        <v>0</v>
      </c>
      <c r="G374" s="332">
        <f>[13]B!G2101</f>
        <v>0</v>
      </c>
      <c r="H374" s="332">
        <f>[13]B!AA2101</f>
        <v>0</v>
      </c>
      <c r="I374" s="332">
        <f>[13]B!AB2101</f>
        <v>0</v>
      </c>
      <c r="J374" s="332">
        <f>[13]B!AC2101</f>
        <v>0</v>
      </c>
      <c r="K374" s="332">
        <f>[13]B!AD2101</f>
        <v>0</v>
      </c>
      <c r="L374" s="332">
        <f>[13]B!AE2101</f>
        <v>0</v>
      </c>
      <c r="M374" s="332">
        <f>[13]B!AF2101</f>
        <v>0</v>
      </c>
      <c r="N374" s="332">
        <f>[13]B!AG2101</f>
        <v>0</v>
      </c>
      <c r="O374" s="332">
        <f>[13]B!AH2101</f>
        <v>0</v>
      </c>
      <c r="P374" s="332">
        <f>[13]B!AI2101</f>
        <v>0</v>
      </c>
      <c r="Q374" s="332">
        <f>[13]B!AJ2101</f>
        <v>0</v>
      </c>
      <c r="R374" s="246"/>
    </row>
    <row r="375" spans="1:24" ht="15" customHeight="1" x14ac:dyDescent="0.15">
      <c r="A375" s="333">
        <v>1901024</v>
      </c>
      <c r="B375" s="334" t="s">
        <v>457</v>
      </c>
      <c r="C375" s="332">
        <f>[13]B!C2102</f>
        <v>0</v>
      </c>
      <c r="D375" s="332">
        <f>[13]B!D2102</f>
        <v>0</v>
      </c>
      <c r="E375" s="332">
        <f>[13]B!E2102</f>
        <v>0</v>
      </c>
      <c r="F375" s="332">
        <f>[13]B!F2102</f>
        <v>0</v>
      </c>
      <c r="G375" s="332">
        <f>[13]B!G2102</f>
        <v>0</v>
      </c>
      <c r="H375" s="332">
        <f>[13]B!AA2102</f>
        <v>0</v>
      </c>
      <c r="I375" s="332">
        <f>[13]B!AB2102</f>
        <v>0</v>
      </c>
      <c r="J375" s="332">
        <f>[13]B!AC2102</f>
        <v>0</v>
      </c>
      <c r="K375" s="332">
        <f>[13]B!AD2102</f>
        <v>0</v>
      </c>
      <c r="L375" s="332">
        <f>[13]B!AE2102</f>
        <v>0</v>
      </c>
      <c r="M375" s="332">
        <f>[13]B!AF2102</f>
        <v>0</v>
      </c>
      <c r="N375" s="332">
        <f>[13]B!AG2102</f>
        <v>0</v>
      </c>
      <c r="O375" s="332">
        <f>[13]B!AH2102</f>
        <v>0</v>
      </c>
      <c r="P375" s="332">
        <f>[13]B!AI2102</f>
        <v>0</v>
      </c>
      <c r="Q375" s="332">
        <f>[13]B!AJ2102</f>
        <v>0</v>
      </c>
      <c r="R375" s="246"/>
    </row>
    <row r="376" spans="1:24" ht="15" customHeight="1" x14ac:dyDescent="0.15">
      <c r="A376" s="333">
        <v>1901025</v>
      </c>
      <c r="B376" s="334" t="s">
        <v>534</v>
      </c>
      <c r="C376" s="332">
        <f>[13]B!C2103</f>
        <v>0</v>
      </c>
      <c r="D376" s="332">
        <f>[13]B!D2103</f>
        <v>0</v>
      </c>
      <c r="E376" s="332">
        <f>[13]B!E2103</f>
        <v>0</v>
      </c>
      <c r="F376" s="332">
        <f>[13]B!F2103</f>
        <v>0</v>
      </c>
      <c r="G376" s="332">
        <f>[13]B!G2103</f>
        <v>0</v>
      </c>
      <c r="H376" s="332">
        <f>[13]B!AA2103</f>
        <v>0</v>
      </c>
      <c r="I376" s="332">
        <f>[13]B!AB2103</f>
        <v>0</v>
      </c>
      <c r="J376" s="332">
        <f>[13]B!AC2103</f>
        <v>0</v>
      </c>
      <c r="K376" s="332">
        <f>[13]B!AD2103</f>
        <v>0</v>
      </c>
      <c r="L376" s="332">
        <f>[13]B!AE2103</f>
        <v>0</v>
      </c>
      <c r="M376" s="332">
        <f>[13]B!AF2103</f>
        <v>0</v>
      </c>
      <c r="N376" s="332">
        <f>[13]B!AG2103</f>
        <v>0</v>
      </c>
      <c r="O376" s="332">
        <f>[13]B!AH2103</f>
        <v>0</v>
      </c>
      <c r="P376" s="332">
        <f>[13]B!AI2103</f>
        <v>0</v>
      </c>
      <c r="Q376" s="332">
        <f>[13]B!AJ2103</f>
        <v>0</v>
      </c>
      <c r="R376" s="246"/>
    </row>
    <row r="377" spans="1:24" ht="15" customHeight="1" x14ac:dyDescent="0.15">
      <c r="A377" s="333">
        <v>1901026</v>
      </c>
      <c r="B377" s="334" t="s">
        <v>461</v>
      </c>
      <c r="C377" s="332">
        <f>[13]B!C2104</f>
        <v>0</v>
      </c>
      <c r="D377" s="332">
        <f>[13]B!D2104</f>
        <v>0</v>
      </c>
      <c r="E377" s="332">
        <f>[13]B!E2104</f>
        <v>0</v>
      </c>
      <c r="F377" s="332">
        <f>[13]B!F2104</f>
        <v>0</v>
      </c>
      <c r="G377" s="332">
        <f>[13]B!G2104</f>
        <v>0</v>
      </c>
      <c r="H377" s="332">
        <f>[13]B!AA2104</f>
        <v>0</v>
      </c>
      <c r="I377" s="332">
        <f>[13]B!AB2104</f>
        <v>0</v>
      </c>
      <c r="J377" s="332">
        <f>[13]B!AC2104</f>
        <v>0</v>
      </c>
      <c r="K377" s="332">
        <f>[13]B!AD2104</f>
        <v>0</v>
      </c>
      <c r="L377" s="332">
        <f>[13]B!AE2104</f>
        <v>0</v>
      </c>
      <c r="M377" s="332">
        <f>[13]B!AF2104</f>
        <v>0</v>
      </c>
      <c r="N377" s="332">
        <f>[13]B!AG2104</f>
        <v>0</v>
      </c>
      <c r="O377" s="332">
        <f>[13]B!AH2104</f>
        <v>0</v>
      </c>
      <c r="P377" s="332">
        <f>[13]B!AI2104</f>
        <v>0</v>
      </c>
      <c r="Q377" s="332">
        <f>[13]B!AJ2104</f>
        <v>0</v>
      </c>
      <c r="R377" s="246"/>
    </row>
    <row r="378" spans="1:24" ht="15" customHeight="1" x14ac:dyDescent="0.15">
      <c r="A378" s="333">
        <v>1901126</v>
      </c>
      <c r="B378" s="334" t="s">
        <v>462</v>
      </c>
      <c r="C378" s="332">
        <f>[13]B!C2105</f>
        <v>0</v>
      </c>
      <c r="D378" s="332">
        <f>[13]B!D2105</f>
        <v>0</v>
      </c>
      <c r="E378" s="332">
        <f>[13]B!E2105</f>
        <v>0</v>
      </c>
      <c r="F378" s="332">
        <f>[13]B!F2105</f>
        <v>0</v>
      </c>
      <c r="G378" s="332">
        <f>[13]B!G2105</f>
        <v>0</v>
      </c>
      <c r="H378" s="332">
        <f>[13]B!AA2105</f>
        <v>0</v>
      </c>
      <c r="I378" s="332">
        <f>[13]B!AB2105</f>
        <v>0</v>
      </c>
      <c r="J378" s="332">
        <f>[13]B!AC2105</f>
        <v>0</v>
      </c>
      <c r="K378" s="332">
        <f>[13]B!AD2105</f>
        <v>0</v>
      </c>
      <c r="L378" s="332">
        <f>[13]B!AE2105</f>
        <v>0</v>
      </c>
      <c r="M378" s="332">
        <f>[13]B!AF2105</f>
        <v>0</v>
      </c>
      <c r="N378" s="332">
        <f>[13]B!AG2105</f>
        <v>0</v>
      </c>
      <c r="O378" s="332">
        <f>[13]B!AH2105</f>
        <v>0</v>
      </c>
      <c r="P378" s="332">
        <f>[13]B!AI2105</f>
        <v>0</v>
      </c>
      <c r="Q378" s="332">
        <f>[13]B!AJ2105</f>
        <v>0</v>
      </c>
      <c r="R378" s="246"/>
    </row>
    <row r="379" spans="1:24" ht="15" customHeight="1" x14ac:dyDescent="0.15">
      <c r="A379" s="333">
        <v>1901027</v>
      </c>
      <c r="B379" s="334" t="s">
        <v>535</v>
      </c>
      <c r="C379" s="332">
        <f>[13]B!C2106</f>
        <v>0</v>
      </c>
      <c r="D379" s="332">
        <f>[13]B!D2106</f>
        <v>0</v>
      </c>
      <c r="E379" s="332">
        <f>[13]B!E2106</f>
        <v>0</v>
      </c>
      <c r="F379" s="332">
        <f>[13]B!F2106</f>
        <v>0</v>
      </c>
      <c r="G379" s="332">
        <f>[13]B!G2106</f>
        <v>0</v>
      </c>
      <c r="H379" s="332">
        <f>[13]B!AA2106</f>
        <v>0</v>
      </c>
      <c r="I379" s="332">
        <f>[13]B!AB2106</f>
        <v>0</v>
      </c>
      <c r="J379" s="332">
        <f>[13]B!AC2106</f>
        <v>0</v>
      </c>
      <c r="K379" s="332">
        <f>[13]B!AD2106</f>
        <v>0</v>
      </c>
      <c r="L379" s="332">
        <f>[13]B!AE2106</f>
        <v>0</v>
      </c>
      <c r="M379" s="332">
        <f>[13]B!AF2106</f>
        <v>0</v>
      </c>
      <c r="N379" s="332">
        <f>[13]B!AG2106</f>
        <v>0</v>
      </c>
      <c r="O379" s="332">
        <f>[13]B!AH2106</f>
        <v>0</v>
      </c>
      <c r="P379" s="332">
        <f>[13]B!AI2106</f>
        <v>0</v>
      </c>
      <c r="Q379" s="332">
        <f>[13]B!AJ2106</f>
        <v>0</v>
      </c>
      <c r="R379" s="246"/>
    </row>
    <row r="380" spans="1:24" ht="15" customHeight="1" x14ac:dyDescent="0.15">
      <c r="A380" s="333">
        <v>1901028</v>
      </c>
      <c r="B380" s="334" t="s">
        <v>466</v>
      </c>
      <c r="C380" s="332">
        <f>[13]B!C2107</f>
        <v>0</v>
      </c>
      <c r="D380" s="332">
        <f>[13]B!D2107</f>
        <v>0</v>
      </c>
      <c r="E380" s="332">
        <f>[13]B!E2107</f>
        <v>0</v>
      </c>
      <c r="F380" s="332">
        <f>[13]B!F2107</f>
        <v>0</v>
      </c>
      <c r="G380" s="332">
        <f>[13]B!G2107</f>
        <v>0</v>
      </c>
      <c r="H380" s="332">
        <f>[13]B!AA2107</f>
        <v>0</v>
      </c>
      <c r="I380" s="332">
        <f>[13]B!AB2107</f>
        <v>0</v>
      </c>
      <c r="J380" s="332">
        <f>[13]B!AC2107</f>
        <v>0</v>
      </c>
      <c r="K380" s="332">
        <f>[13]B!AD2107</f>
        <v>0</v>
      </c>
      <c r="L380" s="332">
        <f>[13]B!AE2107</f>
        <v>0</v>
      </c>
      <c r="M380" s="332">
        <f>[13]B!AF2107</f>
        <v>0</v>
      </c>
      <c r="N380" s="332">
        <f>[13]B!AG2107</f>
        <v>0</v>
      </c>
      <c r="O380" s="332">
        <f>[13]B!AH2107</f>
        <v>0</v>
      </c>
      <c r="P380" s="332">
        <f>[13]B!AI2107</f>
        <v>0</v>
      </c>
      <c r="Q380" s="332">
        <f>[13]B!AJ2107</f>
        <v>0</v>
      </c>
      <c r="R380" s="246"/>
    </row>
    <row r="381" spans="1:24" ht="15" customHeight="1" x14ac:dyDescent="0.15">
      <c r="A381" s="335">
        <v>1901029</v>
      </c>
      <c r="B381" s="336" t="s">
        <v>467</v>
      </c>
      <c r="C381" s="337">
        <f>[13]B!C2108</f>
        <v>0</v>
      </c>
      <c r="D381" s="332">
        <f>[13]B!D2108</f>
        <v>0</v>
      </c>
      <c r="E381" s="332">
        <f>[13]B!E2108</f>
        <v>0</v>
      </c>
      <c r="F381" s="332">
        <f>[13]B!F2108</f>
        <v>0</v>
      </c>
      <c r="G381" s="332">
        <f>[13]B!G2108</f>
        <v>0</v>
      </c>
      <c r="H381" s="332">
        <f>[13]B!AA2108</f>
        <v>0</v>
      </c>
      <c r="I381" s="332">
        <f>[13]B!AB2108</f>
        <v>0</v>
      </c>
      <c r="J381" s="332">
        <f>[13]B!AC2108</f>
        <v>0</v>
      </c>
      <c r="K381" s="332">
        <f>[13]B!AD2108</f>
        <v>0</v>
      </c>
      <c r="L381" s="332">
        <f>[13]B!AE2108</f>
        <v>0</v>
      </c>
      <c r="M381" s="332">
        <f>[13]B!AF2108</f>
        <v>0</v>
      </c>
      <c r="N381" s="332">
        <f>[13]B!AG2108</f>
        <v>0</v>
      </c>
      <c r="O381" s="332">
        <f>[13]B!AH2108</f>
        <v>0</v>
      </c>
      <c r="P381" s="332">
        <f>[13]B!AI2108</f>
        <v>0</v>
      </c>
      <c r="Q381" s="332">
        <f>[13]B!AJ2108</f>
        <v>0</v>
      </c>
      <c r="R381" s="246"/>
    </row>
    <row r="382" spans="1:24" s="341" customFormat="1" ht="15" customHeight="1" x14ac:dyDescent="0.15">
      <c r="A382" s="816" t="s">
        <v>0</v>
      </c>
      <c r="B382" s="817"/>
      <c r="C382" s="338">
        <f>SUM(C374:C381)</f>
        <v>0</v>
      </c>
      <c r="D382" s="339">
        <f>SUM(D374:D381)</f>
        <v>0</v>
      </c>
      <c r="E382" s="340">
        <f t="shared" ref="E382:Q382" si="6">SUM(E374:E381)</f>
        <v>0</v>
      </c>
      <c r="F382" s="340">
        <f t="shared" si="6"/>
        <v>0</v>
      </c>
      <c r="G382" s="340">
        <f t="shared" si="6"/>
        <v>0</v>
      </c>
      <c r="H382" s="340">
        <f t="shared" si="6"/>
        <v>0</v>
      </c>
      <c r="I382" s="340">
        <f t="shared" si="6"/>
        <v>0</v>
      </c>
      <c r="J382" s="340">
        <f t="shared" si="6"/>
        <v>0</v>
      </c>
      <c r="K382" s="340">
        <f t="shared" si="6"/>
        <v>0</v>
      </c>
      <c r="L382" s="340">
        <f t="shared" si="6"/>
        <v>0</v>
      </c>
      <c r="M382" s="340">
        <f t="shared" si="6"/>
        <v>0</v>
      </c>
      <c r="N382" s="340">
        <f t="shared" si="6"/>
        <v>0</v>
      </c>
      <c r="O382" s="340">
        <f t="shared" si="6"/>
        <v>0</v>
      </c>
      <c r="P382" s="322">
        <f t="shared" si="6"/>
        <v>0</v>
      </c>
      <c r="Q382" s="322">
        <f t="shared" si="6"/>
        <v>0</v>
      </c>
      <c r="R382" s="246"/>
    </row>
    <row r="383" spans="1:24" ht="24.95" customHeight="1" x14ac:dyDescent="0.15">
      <c r="A383" s="818" t="s">
        <v>536</v>
      </c>
      <c r="B383" s="818"/>
      <c r="C383" s="342"/>
      <c r="D383" s="343"/>
      <c r="E383" s="343"/>
      <c r="F383" s="343"/>
      <c r="G383" s="343"/>
      <c r="H383" s="343"/>
      <c r="I383" s="343"/>
      <c r="J383" s="343"/>
      <c r="K383" s="343"/>
      <c r="L383" s="343"/>
      <c r="M383" s="343"/>
      <c r="N383" s="344"/>
      <c r="O383" s="345"/>
      <c r="P383" s="345"/>
    </row>
    <row r="384" spans="1:24" ht="15" customHeight="1" x14ac:dyDescent="0.15">
      <c r="A384" s="797" t="s">
        <v>537</v>
      </c>
      <c r="B384" s="798"/>
      <c r="C384" s="821" t="s">
        <v>7</v>
      </c>
      <c r="D384" s="763" t="s">
        <v>503</v>
      </c>
      <c r="E384" s="825" t="s">
        <v>538</v>
      </c>
      <c r="F384" s="825"/>
      <c r="G384" s="825"/>
      <c r="H384" s="825"/>
      <c r="I384" s="825"/>
      <c r="J384" s="826"/>
      <c r="K384" s="801" t="s">
        <v>539</v>
      </c>
      <c r="L384" s="804" t="s">
        <v>499</v>
      </c>
      <c r="M384" s="805"/>
      <c r="N384" s="806"/>
      <c r="O384" s="785" t="s">
        <v>500</v>
      </c>
      <c r="P384" s="810" t="s">
        <v>501</v>
      </c>
      <c r="Q384" s="811"/>
      <c r="R384" s="751" t="s">
        <v>502</v>
      </c>
    </row>
    <row r="385" spans="1:18" ht="15" customHeight="1" x14ac:dyDescent="0.15">
      <c r="A385" s="819"/>
      <c r="B385" s="820"/>
      <c r="C385" s="822"/>
      <c r="D385" s="824"/>
      <c r="E385" s="814" t="s">
        <v>540</v>
      </c>
      <c r="F385" s="815"/>
      <c r="G385" s="815"/>
      <c r="H385" s="815" t="s">
        <v>541</v>
      </c>
      <c r="I385" s="815"/>
      <c r="J385" s="815"/>
      <c r="K385" s="802"/>
      <c r="L385" s="807"/>
      <c r="M385" s="808"/>
      <c r="N385" s="809"/>
      <c r="O385" s="786"/>
      <c r="P385" s="812"/>
      <c r="Q385" s="813"/>
      <c r="R385" s="752"/>
    </row>
    <row r="386" spans="1:18" ht="45" customHeight="1" x14ac:dyDescent="0.15">
      <c r="A386" s="799"/>
      <c r="B386" s="800"/>
      <c r="C386" s="823"/>
      <c r="D386" s="764"/>
      <c r="E386" s="346" t="s">
        <v>514</v>
      </c>
      <c r="F386" s="347" t="s">
        <v>515</v>
      </c>
      <c r="G386" s="605" t="s">
        <v>533</v>
      </c>
      <c r="H386" s="346" t="s">
        <v>514</v>
      </c>
      <c r="I386" s="347" t="s">
        <v>515</v>
      </c>
      <c r="J386" s="605" t="s">
        <v>533</v>
      </c>
      <c r="K386" s="803"/>
      <c r="L386" s="349" t="s">
        <v>509</v>
      </c>
      <c r="M386" s="350" t="s">
        <v>510</v>
      </c>
      <c r="N386" s="351" t="s">
        <v>511</v>
      </c>
      <c r="O386" s="787"/>
      <c r="P386" s="352" t="s">
        <v>512</v>
      </c>
      <c r="Q386" s="353" t="s">
        <v>513</v>
      </c>
      <c r="R386" s="753"/>
    </row>
    <row r="387" spans="1:18" ht="15" customHeight="1" x14ac:dyDescent="0.15">
      <c r="A387" s="354" t="s">
        <v>542</v>
      </c>
      <c r="B387" s="355" t="s">
        <v>543</v>
      </c>
      <c r="C387" s="332">
        <f>[13]B!C1125</f>
        <v>14</v>
      </c>
      <c r="D387" s="332">
        <f>[13]B!H1125</f>
        <v>13</v>
      </c>
      <c r="E387" s="332">
        <f>[13]B!I1125</f>
        <v>13</v>
      </c>
      <c r="F387" s="332">
        <f>[13]B!J1125</f>
        <v>0</v>
      </c>
      <c r="G387" s="332">
        <f>[13]B!K1125</f>
        <v>0</v>
      </c>
      <c r="H387" s="332">
        <f>[13]B!L1125</f>
        <v>1</v>
      </c>
      <c r="I387" s="332">
        <f>[13]B!M1125</f>
        <v>0</v>
      </c>
      <c r="J387" s="332">
        <f>[13]B!N1125</f>
        <v>0</v>
      </c>
      <c r="K387" s="356"/>
      <c r="L387" s="332">
        <f>[13]B!AD1125</f>
        <v>0</v>
      </c>
      <c r="M387" s="332">
        <f>[13]B!AE1125</f>
        <v>0</v>
      </c>
      <c r="N387" s="332">
        <f>[13]B!AF1125</f>
        <v>0</v>
      </c>
      <c r="O387" s="332">
        <f>[13]B!AG1125</f>
        <v>0</v>
      </c>
      <c r="P387" s="332">
        <f>[13]B!AH1125</f>
        <v>0</v>
      </c>
      <c r="Q387" s="332">
        <f>[13]B!AI1125</f>
        <v>0</v>
      </c>
      <c r="R387" s="332">
        <f>[13]B!AJ1125</f>
        <v>0</v>
      </c>
    </row>
    <row r="388" spans="1:18" ht="15" customHeight="1" x14ac:dyDescent="0.15">
      <c r="A388" s="357" t="s">
        <v>544</v>
      </c>
      <c r="B388" s="358" t="s">
        <v>545</v>
      </c>
      <c r="C388" s="332">
        <f>[13]B!C1262</f>
        <v>140</v>
      </c>
      <c r="D388" s="332">
        <f>[13]B!H1262</f>
        <v>140</v>
      </c>
      <c r="E388" s="332">
        <f>[13]B!I1262</f>
        <v>132</v>
      </c>
      <c r="F388" s="332">
        <f>[13]B!J1262</f>
        <v>8</v>
      </c>
      <c r="G388" s="332">
        <f>[13]B!K1262</f>
        <v>0</v>
      </c>
      <c r="H388" s="332">
        <f>[13]B!L1262</f>
        <v>0</v>
      </c>
      <c r="I388" s="332">
        <f>[13]B!M1262</f>
        <v>0</v>
      </c>
      <c r="J388" s="332">
        <f>[13]B!N1262</f>
        <v>0</v>
      </c>
      <c r="K388" s="332">
        <v>49</v>
      </c>
      <c r="L388" s="332">
        <f>[13]B!AD1262</f>
        <v>17</v>
      </c>
      <c r="M388" s="332">
        <f>[13]B!AE1262</f>
        <v>55</v>
      </c>
      <c r="N388" s="332">
        <f>[13]B!AF1262</f>
        <v>0</v>
      </c>
      <c r="O388" s="332">
        <f>[13]B!AG1262</f>
        <v>0</v>
      </c>
      <c r="P388" s="332">
        <f>[13]B!AH1262</f>
        <v>0</v>
      </c>
      <c r="Q388" s="332">
        <f>[13]B!AI1262</f>
        <v>0</v>
      </c>
      <c r="R388" s="332">
        <f>[13]B!AJ1262</f>
        <v>8</v>
      </c>
    </row>
    <row r="389" spans="1:18" ht="15" customHeight="1" x14ac:dyDescent="0.15">
      <c r="A389" s="357" t="s">
        <v>112</v>
      </c>
      <c r="B389" s="358" t="s">
        <v>546</v>
      </c>
      <c r="C389" s="332">
        <f>[13]B!C1404</f>
        <v>155</v>
      </c>
      <c r="D389" s="332">
        <f>[13]B!H1404</f>
        <v>143</v>
      </c>
      <c r="E389" s="332">
        <f>[13]B!I1404</f>
        <v>125</v>
      </c>
      <c r="F389" s="332">
        <f>[13]B!J1404</f>
        <v>18</v>
      </c>
      <c r="G389" s="332">
        <f>[13]B!K1404</f>
        <v>0</v>
      </c>
      <c r="H389" s="332">
        <f>[13]B!L1404</f>
        <v>7</v>
      </c>
      <c r="I389" s="332">
        <f>[13]B!M1404</f>
        <v>5</v>
      </c>
      <c r="J389" s="332">
        <f>[13]B!N1404</f>
        <v>0</v>
      </c>
      <c r="K389" s="332">
        <v>21</v>
      </c>
      <c r="L389" s="332">
        <f>[13]B!AD1404</f>
        <v>0</v>
      </c>
      <c r="M389" s="332">
        <f>[13]B!AE1404</f>
        <v>95</v>
      </c>
      <c r="N389" s="332">
        <f>[13]B!AF1404</f>
        <v>0</v>
      </c>
      <c r="O389" s="332">
        <f>[13]B!AG1404</f>
        <v>0</v>
      </c>
      <c r="P389" s="332">
        <f>[13]B!AH1404</f>
        <v>0</v>
      </c>
      <c r="Q389" s="332">
        <f>[13]B!AI1404</f>
        <v>0</v>
      </c>
      <c r="R389" s="332">
        <f>[13]B!AJ1404</f>
        <v>18</v>
      </c>
    </row>
    <row r="390" spans="1:18" ht="15" customHeight="1" x14ac:dyDescent="0.15">
      <c r="A390" s="357" t="s">
        <v>114</v>
      </c>
      <c r="B390" s="358" t="s">
        <v>547</v>
      </c>
      <c r="C390" s="332">
        <f>[13]B!C1468</f>
        <v>13</v>
      </c>
      <c r="D390" s="332">
        <f>[13]B!H1468</f>
        <v>11</v>
      </c>
      <c r="E390" s="332">
        <f>[13]B!I1468</f>
        <v>11</v>
      </c>
      <c r="F390" s="332">
        <f>[13]B!J1468</f>
        <v>0</v>
      </c>
      <c r="G390" s="332">
        <f>[13]B!K1468</f>
        <v>1</v>
      </c>
      <c r="H390" s="332">
        <f>[13]B!L1468</f>
        <v>1</v>
      </c>
      <c r="I390" s="332">
        <f>[13]B!M1468</f>
        <v>0</v>
      </c>
      <c r="J390" s="332">
        <f>[13]B!N1468</f>
        <v>0</v>
      </c>
      <c r="K390" s="332">
        <v>2</v>
      </c>
      <c r="L390" s="332">
        <f>[13]B!AD1468</f>
        <v>0</v>
      </c>
      <c r="M390" s="332">
        <f>[13]B!AE1468</f>
        <v>0</v>
      </c>
      <c r="N390" s="332">
        <f>[13]B!AF1468</f>
        <v>0</v>
      </c>
      <c r="O390" s="332">
        <f>[13]B!AG1468</f>
        <v>0</v>
      </c>
      <c r="P390" s="332">
        <f>[13]B!AH1468</f>
        <v>0</v>
      </c>
      <c r="Q390" s="332">
        <f>[13]B!AI1468</f>
        <v>0</v>
      </c>
      <c r="R390" s="332">
        <f>[13]B!AJ1468</f>
        <v>1</v>
      </c>
    </row>
    <row r="391" spans="1:18" ht="15" customHeight="1" x14ac:dyDescent="0.15">
      <c r="A391" s="357" t="s">
        <v>116</v>
      </c>
      <c r="B391" s="358" t="s">
        <v>548</v>
      </c>
      <c r="C391" s="332">
        <f>[13]B!C1537</f>
        <v>43</v>
      </c>
      <c r="D391" s="332">
        <f>[13]B!H1537</f>
        <v>41</v>
      </c>
      <c r="E391" s="332">
        <f>[13]B!I1537</f>
        <v>40</v>
      </c>
      <c r="F391" s="332">
        <f>[13]B!J1537</f>
        <v>1</v>
      </c>
      <c r="G391" s="332">
        <f>[13]B!K1537</f>
        <v>0</v>
      </c>
      <c r="H391" s="332">
        <f>[13]B!L1537</f>
        <v>2</v>
      </c>
      <c r="I391" s="332">
        <f>[13]B!M1537</f>
        <v>0</v>
      </c>
      <c r="J391" s="332">
        <f>[13]B!N1537</f>
        <v>0</v>
      </c>
      <c r="K391" s="332">
        <v>35</v>
      </c>
      <c r="L391" s="332">
        <f>[13]B!AD1537</f>
        <v>0</v>
      </c>
      <c r="M391" s="332">
        <f>[13]B!AE1537</f>
        <v>0</v>
      </c>
      <c r="N391" s="332">
        <f>[13]B!AF1537</f>
        <v>0</v>
      </c>
      <c r="O391" s="332">
        <f>[13]B!AG1537</f>
        <v>0</v>
      </c>
      <c r="P391" s="332">
        <f>[13]B!AH1537</f>
        <v>0</v>
      </c>
      <c r="Q391" s="332">
        <f>[13]B!AI1537</f>
        <v>0</v>
      </c>
      <c r="R391" s="332">
        <f>[13]B!AJ1537</f>
        <v>1</v>
      </c>
    </row>
    <row r="392" spans="1:18" ht="15" customHeight="1" x14ac:dyDescent="0.15">
      <c r="A392" s="357" t="s">
        <v>549</v>
      </c>
      <c r="B392" s="358" t="s">
        <v>550</v>
      </c>
      <c r="C392" s="332">
        <f>[13]B!C1582</f>
        <v>54</v>
      </c>
      <c r="D392" s="332">
        <f>[13]B!H1582</f>
        <v>39</v>
      </c>
      <c r="E392" s="332">
        <f>[13]B!I1582</f>
        <v>36</v>
      </c>
      <c r="F392" s="332">
        <f>[13]B!J1582</f>
        <v>3</v>
      </c>
      <c r="G392" s="332">
        <f>[13]B!K1582</f>
        <v>6</v>
      </c>
      <c r="H392" s="332">
        <f>[13]B!L1582</f>
        <v>9</v>
      </c>
      <c r="I392" s="332">
        <f>[13]B!M1582</f>
        <v>0</v>
      </c>
      <c r="J392" s="332">
        <f>[13]B!N1582</f>
        <v>0</v>
      </c>
      <c r="K392" s="332">
        <v>54</v>
      </c>
      <c r="L392" s="332">
        <f>[13]B!AD1582</f>
        <v>0</v>
      </c>
      <c r="M392" s="332">
        <f>[13]B!AE1582</f>
        <v>0</v>
      </c>
      <c r="N392" s="332">
        <f>[13]B!AF1582</f>
        <v>0</v>
      </c>
      <c r="O392" s="332">
        <f>[13]B!AG1582</f>
        <v>0</v>
      </c>
      <c r="P392" s="332">
        <f>[13]B!AH1582</f>
        <v>0</v>
      </c>
      <c r="Q392" s="332">
        <f>[13]B!AI1582</f>
        <v>0</v>
      </c>
      <c r="R392" s="332">
        <f>[13]B!AJ1582</f>
        <v>5</v>
      </c>
    </row>
    <row r="393" spans="1:18" ht="15" customHeight="1" x14ac:dyDescent="0.15">
      <c r="A393" s="357" t="s">
        <v>123</v>
      </c>
      <c r="B393" s="358" t="s">
        <v>551</v>
      </c>
      <c r="C393" s="332">
        <f>[13]B!C1800</f>
        <v>42</v>
      </c>
      <c r="D393" s="332">
        <f>[13]B!H1800</f>
        <v>25</v>
      </c>
      <c r="E393" s="332">
        <f>[13]B!I1800</f>
        <v>23</v>
      </c>
      <c r="F393" s="332">
        <f>[13]B!J1800</f>
        <v>2</v>
      </c>
      <c r="G393" s="332">
        <f>[13]B!K1800</f>
        <v>0</v>
      </c>
      <c r="H393" s="332">
        <f>[13]B!L1800</f>
        <v>17</v>
      </c>
      <c r="I393" s="332">
        <f>[13]B!M1800</f>
        <v>0</v>
      </c>
      <c r="J393" s="332">
        <f>[13]B!N1800</f>
        <v>0</v>
      </c>
      <c r="K393" s="332">
        <v>1</v>
      </c>
      <c r="L393" s="332">
        <f>[13]B!AD1800</f>
        <v>0</v>
      </c>
      <c r="M393" s="332">
        <f>[13]B!AE1800</f>
        <v>21</v>
      </c>
      <c r="N393" s="332">
        <f>[13]B!AF1800</f>
        <v>0</v>
      </c>
      <c r="O393" s="332">
        <f>[13]B!AG1800</f>
        <v>0</v>
      </c>
      <c r="P393" s="332">
        <f>[13]B!AH1800</f>
        <v>0</v>
      </c>
      <c r="Q393" s="332">
        <f>[13]B!AI1800</f>
        <v>0</v>
      </c>
      <c r="R393" s="332">
        <f>[13]B!AJ1800</f>
        <v>2</v>
      </c>
    </row>
    <row r="394" spans="1:18" ht="15" customHeight="1" x14ac:dyDescent="0.15">
      <c r="A394" s="357" t="s">
        <v>552</v>
      </c>
      <c r="B394" s="358" t="s">
        <v>553</v>
      </c>
      <c r="C394" s="332">
        <f>[13]B!C1870</f>
        <v>4</v>
      </c>
      <c r="D394" s="332">
        <f>[13]B!H1870</f>
        <v>3</v>
      </c>
      <c r="E394" s="332">
        <f>[13]B!I1870</f>
        <v>3</v>
      </c>
      <c r="F394" s="332">
        <f>[13]B!J1870</f>
        <v>0</v>
      </c>
      <c r="G394" s="332">
        <f>[13]B!K1870</f>
        <v>0</v>
      </c>
      <c r="H394" s="332">
        <f>[13]B!L1870</f>
        <v>1</v>
      </c>
      <c r="I394" s="332">
        <f>[13]B!M1870</f>
        <v>0</v>
      </c>
      <c r="J394" s="332">
        <f>[13]B!N1870</f>
        <v>0</v>
      </c>
      <c r="K394" s="332">
        <v>4</v>
      </c>
      <c r="L394" s="332">
        <f>[13]B!AD1870</f>
        <v>0</v>
      </c>
      <c r="M394" s="332">
        <f>[13]B!AE1870</f>
        <v>0</v>
      </c>
      <c r="N394" s="332">
        <f>[13]B!AF1870</f>
        <v>0</v>
      </c>
      <c r="O394" s="332">
        <f>[13]B!AG1870</f>
        <v>0</v>
      </c>
      <c r="P394" s="332">
        <f>[13]B!AH1870</f>
        <v>0</v>
      </c>
      <c r="Q394" s="332">
        <f>[13]B!AI1870</f>
        <v>0</v>
      </c>
      <c r="R394" s="332">
        <f>[13]B!AJ1870</f>
        <v>0</v>
      </c>
    </row>
    <row r="395" spans="1:18" ht="15" customHeight="1" x14ac:dyDescent="0.15">
      <c r="A395" s="357" t="s">
        <v>554</v>
      </c>
      <c r="B395" s="358" t="s">
        <v>555</v>
      </c>
      <c r="C395" s="332">
        <f>[13]B!C2032</f>
        <v>249</v>
      </c>
      <c r="D395" s="332">
        <f>[13]B!H2032</f>
        <v>204</v>
      </c>
      <c r="E395" s="332">
        <f>[13]B!I2032</f>
        <v>184</v>
      </c>
      <c r="F395" s="332">
        <f>[13]B!J2032</f>
        <v>20</v>
      </c>
      <c r="G395" s="332">
        <f>[13]B!K2032</f>
        <v>5</v>
      </c>
      <c r="H395" s="332">
        <f>[13]B!L2032</f>
        <v>36</v>
      </c>
      <c r="I395" s="332">
        <f>[13]B!M2032</f>
        <v>3</v>
      </c>
      <c r="J395" s="332">
        <f>[13]B!N2032</f>
        <v>1</v>
      </c>
      <c r="K395" s="359"/>
      <c r="L395" s="332">
        <f>[13]B!AD2032</f>
        <v>0</v>
      </c>
      <c r="M395" s="332">
        <f>[13]B!AE2032</f>
        <v>49</v>
      </c>
      <c r="N395" s="332">
        <f>[13]B!AF2032</f>
        <v>0</v>
      </c>
      <c r="O395" s="332">
        <f>[13]B!AG2032</f>
        <v>0</v>
      </c>
      <c r="P395" s="332">
        <f>[13]B!AH2032</f>
        <v>0</v>
      </c>
      <c r="Q395" s="332">
        <f>[13]B!AI2032</f>
        <v>0</v>
      </c>
      <c r="R395" s="332">
        <f>[13]B!AJ2032</f>
        <v>23</v>
      </c>
    </row>
    <row r="396" spans="1:18" ht="15" customHeight="1" x14ac:dyDescent="0.15">
      <c r="A396" s="357" t="s">
        <v>129</v>
      </c>
      <c r="B396" s="358" t="s">
        <v>556</v>
      </c>
      <c r="C396" s="332">
        <f>[13]B!C2071</f>
        <v>13</v>
      </c>
      <c r="D396" s="332">
        <f>[13]B!H2071</f>
        <v>11</v>
      </c>
      <c r="E396" s="332">
        <f>[13]B!I2071</f>
        <v>10</v>
      </c>
      <c r="F396" s="332">
        <f>[13]B!J2071</f>
        <v>1</v>
      </c>
      <c r="G396" s="332">
        <f>[13]B!K2071</f>
        <v>0</v>
      </c>
      <c r="H396" s="332">
        <f>[13]B!L2071</f>
        <v>2</v>
      </c>
      <c r="I396" s="332">
        <f>[13]B!M2071</f>
        <v>0</v>
      </c>
      <c r="J396" s="332">
        <f>[13]B!N2071</f>
        <v>0</v>
      </c>
      <c r="K396" s="332">
        <v>0</v>
      </c>
      <c r="L396" s="332">
        <f>[13]B!AD2071</f>
        <v>0</v>
      </c>
      <c r="M396" s="332">
        <f>[13]B!AE2071</f>
        <v>0</v>
      </c>
      <c r="N396" s="332">
        <f>[13]B!AF2071</f>
        <v>0</v>
      </c>
      <c r="O396" s="332">
        <f>[13]B!AG2071</f>
        <v>0</v>
      </c>
      <c r="P396" s="332">
        <f>[13]B!AH2071</f>
        <v>0</v>
      </c>
      <c r="Q396" s="332">
        <f>[13]B!AI2071</f>
        <v>0</v>
      </c>
      <c r="R396" s="332">
        <f>[13]B!AJ2071</f>
        <v>1</v>
      </c>
    </row>
    <row r="397" spans="1:18" ht="15" customHeight="1" x14ac:dyDescent="0.15">
      <c r="A397" s="357" t="s">
        <v>557</v>
      </c>
      <c r="B397" s="358" t="s">
        <v>558</v>
      </c>
      <c r="C397" s="332">
        <f>[13]B!C2194</f>
        <v>154</v>
      </c>
      <c r="D397" s="332">
        <f>[13]B!H2194</f>
        <v>143</v>
      </c>
      <c r="E397" s="332">
        <f>[13]B!I2194</f>
        <v>128</v>
      </c>
      <c r="F397" s="332">
        <f>[13]B!J2194</f>
        <v>15</v>
      </c>
      <c r="G397" s="332">
        <f>[13]B!K2194</f>
        <v>5</v>
      </c>
      <c r="H397" s="332">
        <f>[13]B!L2194</f>
        <v>6</v>
      </c>
      <c r="I397" s="332">
        <f>[13]B!M2194</f>
        <v>0</v>
      </c>
      <c r="J397" s="332">
        <f>[13]B!N2194</f>
        <v>0</v>
      </c>
      <c r="K397" s="332">
        <v>1</v>
      </c>
      <c r="L397" s="332">
        <f>[13]B!AD2194</f>
        <v>2</v>
      </c>
      <c r="M397" s="332">
        <f>[13]B!AE2194</f>
        <v>32</v>
      </c>
      <c r="N397" s="332">
        <f>[13]B!AF2194</f>
        <v>0</v>
      </c>
      <c r="O397" s="332">
        <f>[13]B!AG2194</f>
        <v>0</v>
      </c>
      <c r="P397" s="332">
        <f>[13]B!AH2194</f>
        <v>0</v>
      </c>
      <c r="Q397" s="332">
        <f>[13]B!AI2194</f>
        <v>0</v>
      </c>
      <c r="R397" s="332">
        <f>[13]B!AJ2194</f>
        <v>18</v>
      </c>
    </row>
    <row r="398" spans="1:18" ht="15" customHeight="1" x14ac:dyDescent="0.15">
      <c r="A398" s="357" t="s">
        <v>559</v>
      </c>
      <c r="B398" s="358" t="s">
        <v>560</v>
      </c>
      <c r="C398" s="332">
        <f>[13]B!C2229</f>
        <v>13</v>
      </c>
      <c r="D398" s="332">
        <f>[13]B!H2229</f>
        <v>13</v>
      </c>
      <c r="E398" s="332">
        <f>[13]B!I2229</f>
        <v>12</v>
      </c>
      <c r="F398" s="332">
        <f>[13]B!J2229</f>
        <v>1</v>
      </c>
      <c r="G398" s="332">
        <f>[13]B!K2229</f>
        <v>0</v>
      </c>
      <c r="H398" s="332">
        <f>[13]B!L2229</f>
        <v>0</v>
      </c>
      <c r="I398" s="332">
        <f>[13]B!M2229</f>
        <v>0</v>
      </c>
      <c r="J398" s="332">
        <f>[13]B!N2229</f>
        <v>0</v>
      </c>
      <c r="K398" s="332">
        <v>1</v>
      </c>
      <c r="L398" s="332">
        <f>[13]B!AD2229</f>
        <v>0</v>
      </c>
      <c r="M398" s="332">
        <f>[13]B!AE2229</f>
        <v>0</v>
      </c>
      <c r="N398" s="332">
        <f>[13]B!AF2229</f>
        <v>0</v>
      </c>
      <c r="O398" s="332">
        <f>[13]B!AG2229</f>
        <v>0</v>
      </c>
      <c r="P398" s="332">
        <f>[13]B!AH2229</f>
        <v>0</v>
      </c>
      <c r="Q398" s="332">
        <f>[13]B!AI2229</f>
        <v>0</v>
      </c>
      <c r="R398" s="332">
        <f>[13]B!AJ2229</f>
        <v>1</v>
      </c>
    </row>
    <row r="399" spans="1:18" ht="15" customHeight="1" x14ac:dyDescent="0.15">
      <c r="A399" s="357" t="s">
        <v>561</v>
      </c>
      <c r="B399" s="358" t="s">
        <v>562</v>
      </c>
      <c r="C399" s="332">
        <f>[13]B!C2264</f>
        <v>81</v>
      </c>
      <c r="D399" s="332">
        <f>[13]B!H2264</f>
        <v>51</v>
      </c>
      <c r="E399" s="332">
        <f>[13]B!I2264</f>
        <v>39</v>
      </c>
      <c r="F399" s="332">
        <f>[13]B!J2264</f>
        <v>12</v>
      </c>
      <c r="G399" s="332">
        <f>[13]B!K2264</f>
        <v>1</v>
      </c>
      <c r="H399" s="332">
        <f>[13]B!L2264</f>
        <v>10</v>
      </c>
      <c r="I399" s="332">
        <f>[13]B!M2264</f>
        <v>19</v>
      </c>
      <c r="J399" s="332">
        <f>[13]B!N2264</f>
        <v>0</v>
      </c>
      <c r="K399" s="332">
        <v>0</v>
      </c>
      <c r="L399" s="332">
        <f>[13]B!AD2264</f>
        <v>0</v>
      </c>
      <c r="M399" s="332">
        <f>[13]B!AE2264</f>
        <v>0</v>
      </c>
      <c r="N399" s="332">
        <f>[13]B!AF2264</f>
        <v>0</v>
      </c>
      <c r="O399" s="332">
        <f>[13]B!AG2264</f>
        <v>0</v>
      </c>
      <c r="P399" s="332">
        <f>[13]B!AH2264</f>
        <v>0</v>
      </c>
      <c r="Q399" s="332">
        <f>[13]B!AI2264</f>
        <v>0</v>
      </c>
      <c r="R399" s="332">
        <f>[13]B!AJ2264</f>
        <v>13</v>
      </c>
    </row>
    <row r="400" spans="1:18" ht="15" customHeight="1" x14ac:dyDescent="0.15">
      <c r="A400" s="360" t="s">
        <v>563</v>
      </c>
      <c r="B400" s="358" t="s">
        <v>564</v>
      </c>
      <c r="C400" s="361">
        <f t="shared" ref="C400:J400" si="7">SUM(C401:C403)</f>
        <v>96</v>
      </c>
      <c r="D400" s="361">
        <f t="shared" si="7"/>
        <v>96</v>
      </c>
      <c r="E400" s="361">
        <f t="shared" si="7"/>
        <v>24</v>
      </c>
      <c r="F400" s="361">
        <f t="shared" si="7"/>
        <v>72</v>
      </c>
      <c r="G400" s="361">
        <f t="shared" si="7"/>
        <v>0</v>
      </c>
      <c r="H400" s="361">
        <f t="shared" si="7"/>
        <v>0</v>
      </c>
      <c r="I400" s="361">
        <f t="shared" si="7"/>
        <v>0</v>
      </c>
      <c r="J400" s="361">
        <f t="shared" si="7"/>
        <v>0</v>
      </c>
      <c r="K400" s="359"/>
      <c r="L400" s="361">
        <f t="shared" ref="L400:R400" si="8">SUM(L401:L403)</f>
        <v>0</v>
      </c>
      <c r="M400" s="361">
        <f t="shared" si="8"/>
        <v>0</v>
      </c>
      <c r="N400" s="361">
        <f t="shared" si="8"/>
        <v>0</v>
      </c>
      <c r="O400" s="361">
        <f t="shared" si="8"/>
        <v>0</v>
      </c>
      <c r="P400" s="361">
        <f t="shared" si="8"/>
        <v>0</v>
      </c>
      <c r="Q400" s="361">
        <f t="shared" si="8"/>
        <v>0</v>
      </c>
      <c r="R400" s="361">
        <f t="shared" si="8"/>
        <v>64</v>
      </c>
    </row>
    <row r="401" spans="1:28" ht="15" customHeight="1" x14ac:dyDescent="0.15">
      <c r="A401" s="362"/>
      <c r="B401" s="120" t="s">
        <v>185</v>
      </c>
      <c r="C401" s="363"/>
      <c r="D401" s="363"/>
      <c r="E401" s="363"/>
      <c r="F401" s="363"/>
      <c r="G401" s="363"/>
      <c r="H401" s="363"/>
      <c r="I401" s="363"/>
      <c r="J401" s="363"/>
      <c r="K401" s="359"/>
      <c r="L401" s="363"/>
      <c r="M401" s="363"/>
      <c r="N401" s="363"/>
      <c r="O401" s="363"/>
      <c r="P401" s="363"/>
      <c r="Q401" s="363"/>
      <c r="R401" s="363"/>
    </row>
    <row r="402" spans="1:28" ht="15" customHeight="1" x14ac:dyDescent="0.15">
      <c r="A402" s="362"/>
      <c r="B402" s="120" t="s">
        <v>186</v>
      </c>
      <c r="C402" s="363"/>
      <c r="D402" s="363"/>
      <c r="E402" s="363"/>
      <c r="F402" s="363"/>
      <c r="G402" s="363"/>
      <c r="H402" s="363"/>
      <c r="I402" s="363"/>
      <c r="J402" s="363"/>
      <c r="K402" s="359"/>
      <c r="L402" s="363"/>
      <c r="M402" s="363"/>
      <c r="N402" s="363"/>
      <c r="O402" s="363"/>
      <c r="P402" s="363"/>
      <c r="Q402" s="363"/>
      <c r="R402" s="363"/>
    </row>
    <row r="403" spans="1:28" ht="15" customHeight="1" x14ac:dyDescent="0.15">
      <c r="A403" s="362"/>
      <c r="B403" s="120" t="s">
        <v>187</v>
      </c>
      <c r="C403" s="361">
        <f>[13]B!C2272</f>
        <v>96</v>
      </c>
      <c r="D403" s="361">
        <f>[13]B!H2272</f>
        <v>96</v>
      </c>
      <c r="E403" s="361">
        <f>[13]B!I2272</f>
        <v>24</v>
      </c>
      <c r="F403" s="361">
        <f>[13]B!J2272</f>
        <v>72</v>
      </c>
      <c r="G403" s="361">
        <f>[13]B!K2272</f>
        <v>0</v>
      </c>
      <c r="H403" s="361">
        <f>[13]B!L2272</f>
        <v>0</v>
      </c>
      <c r="I403" s="361">
        <f>[13]B!M2272</f>
        <v>0</v>
      </c>
      <c r="J403" s="361">
        <f>[13]B!N2272</f>
        <v>0</v>
      </c>
      <c r="K403" s="359"/>
      <c r="L403" s="361">
        <f>[13]B!AD2272</f>
        <v>0</v>
      </c>
      <c r="M403" s="361">
        <f>[13]B!AE2272</f>
        <v>0</v>
      </c>
      <c r="N403" s="361">
        <f>[13]B!AF2272</f>
        <v>0</v>
      </c>
      <c r="O403" s="361">
        <f>[13]B!AG2272</f>
        <v>0</v>
      </c>
      <c r="P403" s="361">
        <f>[13]B!AH2272</f>
        <v>0</v>
      </c>
      <c r="Q403" s="361">
        <f>[13]B!AI2272</f>
        <v>0</v>
      </c>
      <c r="R403" s="361">
        <f>[13]B!AJ2272</f>
        <v>64</v>
      </c>
    </row>
    <row r="404" spans="1:28" ht="15" customHeight="1" x14ac:dyDescent="0.15">
      <c r="A404" s="357" t="s">
        <v>565</v>
      </c>
      <c r="B404" s="358" t="s">
        <v>566</v>
      </c>
      <c r="C404" s="332">
        <f>[13]B!C2505</f>
        <v>98</v>
      </c>
      <c r="D404" s="332">
        <f>[13]B!H2505</f>
        <v>95</v>
      </c>
      <c r="E404" s="332">
        <f>[13]B!I2505</f>
        <v>88</v>
      </c>
      <c r="F404" s="332">
        <f>[13]B!J2505</f>
        <v>7</v>
      </c>
      <c r="G404" s="332">
        <f>[13]B!K2505</f>
        <v>1</v>
      </c>
      <c r="H404" s="332">
        <f>[13]B!L2505</f>
        <v>2</v>
      </c>
      <c r="I404" s="332">
        <f>[13]B!M2505</f>
        <v>0</v>
      </c>
      <c r="J404" s="332">
        <f>[13]B!N2505</f>
        <v>0</v>
      </c>
      <c r="K404" s="332">
        <v>9</v>
      </c>
      <c r="L404" s="332">
        <f>[13]B!AD2505</f>
        <v>1</v>
      </c>
      <c r="M404" s="332">
        <f>[13]B!AE2505</f>
        <v>15</v>
      </c>
      <c r="N404" s="332">
        <f>[13]B!AF2505</f>
        <v>0</v>
      </c>
      <c r="O404" s="332">
        <f>[13]B!AG2505</f>
        <v>0</v>
      </c>
      <c r="P404" s="332">
        <f>[13]B!AH2505</f>
        <v>0</v>
      </c>
      <c r="Q404" s="332">
        <f>[13]B!AI2505</f>
        <v>0</v>
      </c>
      <c r="R404" s="332">
        <f>[13]B!AJ2505</f>
        <v>8</v>
      </c>
    </row>
    <row r="405" spans="1:28" ht="15" customHeight="1" x14ac:dyDescent="0.15">
      <c r="A405" s="357" t="s">
        <v>567</v>
      </c>
      <c r="B405" s="358" t="s">
        <v>568</v>
      </c>
      <c r="C405" s="332">
        <f>[13]B!C2688+[13]B!C2661</f>
        <v>144</v>
      </c>
      <c r="D405" s="332">
        <f>[13]B!H2688-[13]B!H2684-[13]B!H2685+[13]B!H2661</f>
        <v>144</v>
      </c>
      <c r="E405" s="332">
        <f>[13]B!I2688-[13]B!I2684-[13]B!I2685+[13]B!I2661</f>
        <v>144</v>
      </c>
      <c r="F405" s="332">
        <f>[13]B!J2688-[13]B!J2684-[13]B!J2685+[13]B!J2661</f>
        <v>0</v>
      </c>
      <c r="G405" s="332">
        <f>[13]B!K2688-[13]B!K2684-[13]B!K2685+[13]B!K2661</f>
        <v>0</v>
      </c>
      <c r="H405" s="332">
        <f>[13]B!L2688-[13]B!L2684-[13]B!L2685+[13]B!L2661</f>
        <v>0</v>
      </c>
      <c r="I405" s="332">
        <f>[13]B!M2688-[13]B!M2684-[13]B!M2685+[13]B!M2661</f>
        <v>0</v>
      </c>
      <c r="J405" s="332">
        <f>[13]B!N2688-[13]B!N2684-[13]B!N2685+[13]B!N2661</f>
        <v>0</v>
      </c>
      <c r="K405" s="332">
        <v>144</v>
      </c>
      <c r="L405" s="332">
        <f>[13]B!AD2688-[13]B!AD2684-[13]B!AD2685+[13]B!AD2661</f>
        <v>0</v>
      </c>
      <c r="M405" s="332">
        <f>[13]B!AE2688-[13]B!AE2684-[13]B!AE2685+[13]B!AE2661</f>
        <v>0</v>
      </c>
      <c r="N405" s="332">
        <f>[13]B!AF2688-[13]B!AF2684-[13]B!AF2685+[13]B!AF2661</f>
        <v>0</v>
      </c>
      <c r="O405" s="332">
        <f>[13]B!AG2688-[13]B!AG2684-[13]B!AG2685+[13]B!AG2661</f>
        <v>0</v>
      </c>
      <c r="P405" s="332">
        <f>[13]B!AH2688-[13]B!AH2684-[13]B!AH2685+[13]B!AH2661</f>
        <v>0</v>
      </c>
      <c r="Q405" s="332">
        <f>[13]B!AI2688-[13]B!AI2684-[13]B!AI2685+[13]B!AI2661</f>
        <v>0</v>
      </c>
      <c r="R405" s="332">
        <f>[13]B!AJ2688-[13]B!AJ2684-[13]B!AJ2685+[13]B!AJ2661</f>
        <v>0</v>
      </c>
    </row>
    <row r="406" spans="1:28" ht="15" customHeight="1" x14ac:dyDescent="0.15">
      <c r="A406" s="364" t="s">
        <v>567</v>
      </c>
      <c r="B406" s="365" t="s">
        <v>569</v>
      </c>
      <c r="C406" s="366">
        <f>[13]B!C2517</f>
        <v>9</v>
      </c>
      <c r="D406" s="332">
        <f>[13]B!H2517</f>
        <v>7</v>
      </c>
      <c r="E406" s="366">
        <f>[13]B!I2517</f>
        <v>7</v>
      </c>
      <c r="F406" s="366">
        <f>[13]B!J2517</f>
        <v>0</v>
      </c>
      <c r="G406" s="366">
        <f>[13]B!K2517</f>
        <v>0</v>
      </c>
      <c r="H406" s="366">
        <f>[13]B!L2517</f>
        <v>2</v>
      </c>
      <c r="I406" s="366">
        <f>[13]B!M2517</f>
        <v>0</v>
      </c>
      <c r="J406" s="366">
        <f>[13]B!N2517</f>
        <v>0</v>
      </c>
      <c r="K406" s="367"/>
      <c r="L406" s="366">
        <f>[13]B!AD2517</f>
        <v>0</v>
      </c>
      <c r="M406" s="366">
        <f>[13]B!AE2517</f>
        <v>0</v>
      </c>
      <c r="N406" s="366">
        <f>[13]B!AF2517</f>
        <v>0</v>
      </c>
      <c r="O406" s="366">
        <f>[13]B!AG2517</f>
        <v>0</v>
      </c>
      <c r="P406" s="366">
        <f>[13]B!AH2517</f>
        <v>0</v>
      </c>
      <c r="Q406" s="366">
        <f>[13]B!AI2517</f>
        <v>0</v>
      </c>
      <c r="R406" s="366">
        <f>[13]B!AJ2517</f>
        <v>0</v>
      </c>
    </row>
    <row r="407" spans="1:28" s="3" customFormat="1" ht="15" customHeight="1" x14ac:dyDescent="0.15">
      <c r="A407" s="750" t="s">
        <v>570</v>
      </c>
      <c r="B407" s="750"/>
      <c r="C407" s="338">
        <f t="shared" ref="C407:J407" si="9">SUM(C387:C400)+C404+C405+C406</f>
        <v>1322</v>
      </c>
      <c r="D407" s="338">
        <f t="shared" si="9"/>
        <v>1179</v>
      </c>
      <c r="E407" s="338">
        <f t="shared" si="9"/>
        <v>1019</v>
      </c>
      <c r="F407" s="338">
        <f t="shared" si="9"/>
        <v>160</v>
      </c>
      <c r="G407" s="338">
        <f t="shared" si="9"/>
        <v>19</v>
      </c>
      <c r="H407" s="338">
        <f t="shared" si="9"/>
        <v>96</v>
      </c>
      <c r="I407" s="338">
        <f t="shared" si="9"/>
        <v>27</v>
      </c>
      <c r="J407" s="338">
        <f t="shared" si="9"/>
        <v>1</v>
      </c>
      <c r="K407" s="338">
        <f>SUM(K388:K394)+K404+K405+K396+K397+K398+K399</f>
        <v>321</v>
      </c>
      <c r="L407" s="338">
        <f t="shared" ref="L407:R407" si="10">SUM(L387:L400)+L404+L405+L406</f>
        <v>20</v>
      </c>
      <c r="M407" s="338">
        <f t="shared" si="10"/>
        <v>267</v>
      </c>
      <c r="N407" s="338">
        <f t="shared" si="10"/>
        <v>0</v>
      </c>
      <c r="O407" s="338">
        <f t="shared" si="10"/>
        <v>0</v>
      </c>
      <c r="P407" s="338">
        <f t="shared" si="10"/>
        <v>0</v>
      </c>
      <c r="Q407" s="338">
        <f t="shared" si="10"/>
        <v>0</v>
      </c>
      <c r="R407" s="338">
        <f t="shared" si="10"/>
        <v>163</v>
      </c>
    </row>
    <row r="408" spans="1:28" ht="24.95" customHeight="1" x14ac:dyDescent="0.15">
      <c r="A408" s="796" t="s">
        <v>571</v>
      </c>
      <c r="B408" s="796"/>
      <c r="C408" s="796"/>
      <c r="D408" s="796"/>
      <c r="E408" s="796"/>
      <c r="F408" s="796"/>
      <c r="I408" s="368"/>
    </row>
    <row r="409" spans="1:28" ht="42" customHeight="1" x14ac:dyDescent="0.15">
      <c r="A409" s="797" t="s">
        <v>572</v>
      </c>
      <c r="B409" s="798"/>
      <c r="C409" s="692" t="s">
        <v>0</v>
      </c>
      <c r="D409" s="692" t="s">
        <v>573</v>
      </c>
      <c r="E409" s="785" t="s">
        <v>574</v>
      </c>
      <c r="F409" s="785" t="s">
        <v>575</v>
      </c>
      <c r="G409" s="352" t="s">
        <v>576</v>
      </c>
      <c r="H409" s="352" t="s">
        <v>577</v>
      </c>
      <c r="I409" s="352" t="s">
        <v>578</v>
      </c>
      <c r="J409" s="369" t="s">
        <v>578</v>
      </c>
    </row>
    <row r="410" spans="1:28" ht="32.25" customHeight="1" x14ac:dyDescent="0.15">
      <c r="A410" s="799"/>
      <c r="B410" s="800"/>
      <c r="C410" s="770"/>
      <c r="D410" s="770"/>
      <c r="E410" s="787"/>
      <c r="F410" s="787"/>
      <c r="G410" s="370" t="s">
        <v>574</v>
      </c>
      <c r="H410" s="370" t="s">
        <v>575</v>
      </c>
      <c r="I410" s="370" t="s">
        <v>574</v>
      </c>
      <c r="J410" s="371" t="s">
        <v>575</v>
      </c>
    </row>
    <row r="411" spans="1:28" ht="15" customHeight="1" x14ac:dyDescent="0.15">
      <c r="A411" s="790" t="s">
        <v>579</v>
      </c>
      <c r="B411" s="791"/>
      <c r="C411" s="372">
        <f>SUM(E411,F411)</f>
        <v>430</v>
      </c>
      <c r="D411" s="373">
        <v>276</v>
      </c>
      <c r="E411" s="374">
        <f>SUM([13]B!P1125,[13]B!P1262,[13]B!P1404,[13]B!P1468,[13]B!P1537,[13]B!P1582,[13]B!P1787,[13]B!P1799,[13]B!P1870,[13]B!P2032,[13]B!P2071,[13]B!P2194,[13]B!P2229,[13]B!P2264,[13]B!P2275,[13]B!P2512,[13]B!P2517,[13]B!P2662,[13]B!P2688)</f>
        <v>140</v>
      </c>
      <c r="F411" s="374">
        <f>SUM([13]B!Q1125,[13]B!Q1262,[13]B!Q1404,[13]B!Q1468,[13]B!Q1537,[13]B!Q1582,[13]B!Q1787,[13]B!Q1799,[13]B!Q1870,[13]B!Q2032,[13]B!Q2071,[13]B!Q2194,[13]B!Q2229,[13]B!Q2264,[13]B!Q2275,[13]B!Q2512,[13]B!Q2517,[13]B!Q2662,[13]B!Q2688)</f>
        <v>290</v>
      </c>
      <c r="G411" s="373"/>
      <c r="H411" s="375"/>
      <c r="I411" s="375"/>
      <c r="J411" s="376"/>
      <c r="K411" s="305" t="str">
        <f>AA411</f>
        <v/>
      </c>
      <c r="AA411" s="377" t="str">
        <f>IF(C411&lt;D411,"Beneficiarios MAI no puede ser mayor al TOTAL","")</f>
        <v/>
      </c>
      <c r="AB411" s="377">
        <f>IF(C411&lt;D411,1,0)</f>
        <v>0</v>
      </c>
    </row>
    <row r="412" spans="1:28" ht="15" customHeight="1" x14ac:dyDescent="0.15">
      <c r="A412" s="792" t="s">
        <v>580</v>
      </c>
      <c r="B412" s="793"/>
      <c r="C412" s="378">
        <f>SUM(E412,F412)</f>
        <v>353</v>
      </c>
      <c r="D412" s="379">
        <v>346</v>
      </c>
      <c r="E412" s="380">
        <f>SUM([13]B!S1125,[13]B!S1262,[13]B!S1404,[13]B!S1468,[13]B!S1537,[13]B!S1582,[13]B!S1787,[13]B!S1799,[13]B!S1870,[13]B!S2032,[13]B!S2071,[13]B!S2194,[13]B!S2229,[13]B!S2264,[13]B!S2275,[13]B!S2512,[13]B!S2517,[13]B!S2662,[13]B!S2688)</f>
        <v>123</v>
      </c>
      <c r="F412" s="380">
        <f>SUM([13]B!T1125,[13]B!T1262,[13]B!T1404,[13]B!T1468,[13]B!T1537,[13]B!T1582,[13]B!T1787,[13]B!T1799,[13]B!T1870,[13]B!T2032,[13]B!T2071,[13]B!T2194,[13]B!T2229,[13]B!T2264,[13]B!T2275,[13]B!T2512,[13]B!T2517,[13]B!T2662,[13]B!T2688)</f>
        <v>230</v>
      </c>
      <c r="G412" s="379"/>
      <c r="H412" s="381"/>
      <c r="I412" s="381"/>
      <c r="J412" s="381"/>
      <c r="K412" s="305" t="str">
        <f>AA412</f>
        <v/>
      </c>
      <c r="AA412" s="377" t="str">
        <f>IF(C412&lt;D412,"Beneficiarios MAI no puede ser mayor al TOTAL","")</f>
        <v/>
      </c>
      <c r="AB412" s="377">
        <f>IF(C412&lt;D412,1,0)</f>
        <v>0</v>
      </c>
    </row>
    <row r="413" spans="1:28" ht="15" customHeight="1" x14ac:dyDescent="0.15">
      <c r="A413" s="794" t="s">
        <v>581</v>
      </c>
      <c r="B413" s="382" t="s">
        <v>582</v>
      </c>
      <c r="C413" s="372">
        <f>SUM(E413,F413)</f>
        <v>218</v>
      </c>
      <c r="D413" s="373">
        <v>196</v>
      </c>
      <c r="E413" s="374">
        <f>SUM([13]B!Y1125,[13]B!Y1262,[13]B!Y1404,[13]B!Y1468,[13]B!Y1537,[13]B!Y1582,[13]B!Y1787,[13]B!Y1799,[13]B!Y1870,[13]B!Y2032,[13]B!Y2071,[13]B!Y2194,[13]B!Y2229,[13]B!Y2264,[13]B!Y2275,[13]B!Y2512,[13]B!Y2517,[13]B!Y2662,[13]B!Y2688)</f>
        <v>25</v>
      </c>
      <c r="F413" s="374">
        <f>SUM([13]B!Z1125,[13]B!Z1262,[13]B!Z1404,[13]B!Z1468,[13]B!Z1537,[13]B!Z1582,[13]B!Z1787,[13]B!Z1799,[13]B!Z1870,[13]B!Z2032,[13]B!Z2071,[13]B!Z2194,[13]B!Z2229,[13]B!Z2264,[13]B!Z2275,[13]B!Z2512,[13]B!Z2517,[13]B!Z2662,[13]B!Z2688)</f>
        <v>193</v>
      </c>
      <c r="G413" s="373"/>
      <c r="H413" s="375"/>
      <c r="I413" s="375"/>
      <c r="J413" s="375"/>
      <c r="K413" s="305" t="str">
        <f>AA413</f>
        <v/>
      </c>
      <c r="AA413" s="377" t="str">
        <f>IF(C413&lt;D413,"Beneficiarios MAI no puede ser mayor al TOTAL","")</f>
        <v/>
      </c>
      <c r="AB413" s="377">
        <f>IF(C413&lt;D413,1,0)</f>
        <v>0</v>
      </c>
    </row>
    <row r="414" spans="1:28" ht="15" customHeight="1" x14ac:dyDescent="0.15">
      <c r="A414" s="795"/>
      <c r="B414" s="383" t="s">
        <v>583</v>
      </c>
      <c r="C414" s="384">
        <f>SUM(E414,F414)</f>
        <v>0</v>
      </c>
      <c r="D414" s="385"/>
      <c r="E414" s="386">
        <f>SUM([13]B!V1125,[13]B!V1262,[13]B!V1404,[13]B!V1468,[13]B!V1537,[13]B!V1582,[13]B!V1787,[13]B!V1799,[13]B!V1870,[13]B!V2032,[13]B!V2071,[13]B!V2194,[13]B!V2229,[13]B!V2264,[13]B!V2275,[13]B!V2512,[13]B!V2517,[13]B!V2662,[13]B!V2688)</f>
        <v>0</v>
      </c>
      <c r="F414" s="386">
        <f>SUM([13]B!W1125,[13]B!W1262,[13]B!W1404,[13]B!W1468,[13]B!W1537,[13]B!W1582,[13]B!W1787,[13]B!W1799,[13]B!W1870,[13]B!W2032,[13]B!W2071,[13]B!W2194,[13]B!W2229,[13]B!W2264,[13]B!W2275,[13]B!W2512,[13]B!W2517,[13]B!W2662,[13]B!W2688)</f>
        <v>0</v>
      </c>
      <c r="G414" s="385"/>
      <c r="H414" s="387"/>
      <c r="I414" s="387"/>
      <c r="J414" s="387"/>
      <c r="K414" s="305" t="str">
        <f>AA414</f>
        <v/>
      </c>
      <c r="AA414" s="377" t="str">
        <f>IF(C414&lt;D414,"Beneficiarios MAI no puede ser mayor al TOTAL","")</f>
        <v/>
      </c>
      <c r="AB414" s="377">
        <f>IF(C414&lt;D414,1,0)</f>
        <v>0</v>
      </c>
    </row>
    <row r="415" spans="1:28" ht="24.95" customHeight="1" x14ac:dyDescent="0.15">
      <c r="A415" s="796" t="s">
        <v>584</v>
      </c>
      <c r="B415" s="796"/>
      <c r="C415" s="388"/>
      <c r="D415" s="388"/>
      <c r="E415" s="389"/>
      <c r="F415" s="389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5"/>
    </row>
    <row r="416" spans="1:28" ht="29.25" customHeight="1" x14ac:dyDescent="0.15">
      <c r="A416" s="734" t="s">
        <v>585</v>
      </c>
      <c r="B416" s="735"/>
      <c r="C416" s="692" t="s">
        <v>7</v>
      </c>
      <c r="D416" s="763" t="s">
        <v>8</v>
      </c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5"/>
    </row>
    <row r="417" spans="1:18" ht="20.25" customHeight="1" x14ac:dyDescent="0.15">
      <c r="A417" s="736"/>
      <c r="B417" s="737"/>
      <c r="C417" s="770"/>
      <c r="D417" s="76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5"/>
    </row>
    <row r="418" spans="1:18" ht="15" customHeight="1" x14ac:dyDescent="0.15">
      <c r="A418" s="765" t="s">
        <v>586</v>
      </c>
      <c r="B418" s="766"/>
      <c r="C418" s="390">
        <f>[13]B!C2509</f>
        <v>2</v>
      </c>
      <c r="D418" s="391">
        <f>[13]B!H2509</f>
        <v>2</v>
      </c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5"/>
    </row>
    <row r="419" spans="1:18" ht="15" customHeight="1" x14ac:dyDescent="0.15">
      <c r="A419" s="767" t="s">
        <v>587</v>
      </c>
      <c r="B419" s="767"/>
      <c r="C419" s="392">
        <f>[13]B!C2510+[13]B!C2508</f>
        <v>1</v>
      </c>
      <c r="D419" s="393">
        <f>[13]B!H2510+[13]B!H2508</f>
        <v>1</v>
      </c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5"/>
    </row>
    <row r="420" spans="1:18" ht="24.95" customHeight="1" x14ac:dyDescent="0.15">
      <c r="A420" s="768" t="s">
        <v>588</v>
      </c>
      <c r="B420" s="768"/>
      <c r="C420" s="394"/>
      <c r="D420" s="395"/>
      <c r="E420" s="395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5"/>
    </row>
    <row r="421" spans="1:18" ht="15" customHeight="1" x14ac:dyDescent="0.15">
      <c r="A421" s="769" t="s">
        <v>518</v>
      </c>
      <c r="B421" s="769"/>
      <c r="C421" s="692" t="s">
        <v>0</v>
      </c>
      <c r="D421" s="771" t="s">
        <v>519</v>
      </c>
      <c r="E421" s="772"/>
      <c r="F421" s="772"/>
      <c r="G421" s="772"/>
      <c r="H421" s="780" t="s">
        <v>498</v>
      </c>
      <c r="I421" s="781"/>
      <c r="J421" s="782"/>
      <c r="K421" s="783" t="s">
        <v>499</v>
      </c>
      <c r="L421" s="784"/>
      <c r="M421" s="784"/>
      <c r="N421" s="785" t="s">
        <v>500</v>
      </c>
      <c r="O421" s="788" t="s">
        <v>501</v>
      </c>
      <c r="P421" s="789"/>
      <c r="Q421" s="751" t="s">
        <v>502</v>
      </c>
    </row>
    <row r="422" spans="1:18" s="106" customFormat="1" ht="32.25" customHeight="1" x14ac:dyDescent="0.15">
      <c r="A422" s="769"/>
      <c r="B422" s="769"/>
      <c r="C422" s="693"/>
      <c r="D422" s="754" t="s">
        <v>503</v>
      </c>
      <c r="E422" s="756" t="s">
        <v>504</v>
      </c>
      <c r="F422" s="756"/>
      <c r="G422" s="757" t="s">
        <v>533</v>
      </c>
      <c r="H422" s="759" t="s">
        <v>506</v>
      </c>
      <c r="I422" s="761" t="s">
        <v>507</v>
      </c>
      <c r="J422" s="773" t="s">
        <v>508</v>
      </c>
      <c r="K422" s="775" t="s">
        <v>589</v>
      </c>
      <c r="L422" s="776" t="s">
        <v>510</v>
      </c>
      <c r="M422" s="777" t="s">
        <v>511</v>
      </c>
      <c r="N422" s="786"/>
      <c r="O422" s="778" t="s">
        <v>512</v>
      </c>
      <c r="P422" s="779" t="s">
        <v>513</v>
      </c>
      <c r="Q422" s="752"/>
    </row>
    <row r="423" spans="1:18" s="106" customFormat="1" ht="20.25" customHeight="1" x14ac:dyDescent="0.15">
      <c r="A423" s="769"/>
      <c r="B423" s="769"/>
      <c r="C423" s="770"/>
      <c r="D423" s="755"/>
      <c r="E423" s="237" t="s">
        <v>514</v>
      </c>
      <c r="F423" s="238" t="s">
        <v>515</v>
      </c>
      <c r="G423" s="758"/>
      <c r="H423" s="760"/>
      <c r="I423" s="762"/>
      <c r="J423" s="774"/>
      <c r="K423" s="775"/>
      <c r="L423" s="776"/>
      <c r="M423" s="777"/>
      <c r="N423" s="787"/>
      <c r="O423" s="778"/>
      <c r="P423" s="779"/>
      <c r="Q423" s="753"/>
    </row>
    <row r="424" spans="1:18" ht="15" customHeight="1" x14ac:dyDescent="0.15">
      <c r="A424" s="717" t="s">
        <v>590</v>
      </c>
      <c r="B424" s="396" t="s">
        <v>591</v>
      </c>
      <c r="C424" s="397">
        <f>[13]B!C999</f>
        <v>18</v>
      </c>
      <c r="D424" s="398">
        <f>[13]B!D999</f>
        <v>18</v>
      </c>
      <c r="E424" s="398">
        <f>[13]B!E999</f>
        <v>18</v>
      </c>
      <c r="F424" s="398">
        <f>[13]B!F999</f>
        <v>0</v>
      </c>
      <c r="G424" s="398">
        <f>[13]B!G999</f>
        <v>0</v>
      </c>
      <c r="H424" s="399">
        <f>[13]B!AA999</f>
        <v>9</v>
      </c>
      <c r="I424" s="399">
        <f>[13]B!AB999</f>
        <v>9</v>
      </c>
      <c r="J424" s="399">
        <f>[13]B!AC999</f>
        <v>0</v>
      </c>
      <c r="K424" s="399">
        <f>[13]B!AD999</f>
        <v>0</v>
      </c>
      <c r="L424" s="399">
        <f>[13]B!AE999</f>
        <v>0</v>
      </c>
      <c r="M424" s="399">
        <f>[13]B!AF999</f>
        <v>0</v>
      </c>
      <c r="N424" s="399">
        <f>[13]B!AG999</f>
        <v>0</v>
      </c>
      <c r="O424" s="399">
        <f>[13]B!AH999</f>
        <v>0</v>
      </c>
      <c r="P424" s="399">
        <f>[13]B!AI999</f>
        <v>0</v>
      </c>
      <c r="Q424" s="399">
        <f>[13]B!AJ999</f>
        <v>0</v>
      </c>
    </row>
    <row r="425" spans="1:18" ht="15" customHeight="1" x14ac:dyDescent="0.15">
      <c r="A425" s="748"/>
      <c r="B425" s="400" t="s">
        <v>592</v>
      </c>
      <c r="C425" s="401">
        <f>[13]B!C1053</f>
        <v>3</v>
      </c>
      <c r="D425" s="401">
        <f>[13]B!D1053</f>
        <v>3</v>
      </c>
      <c r="E425" s="401">
        <f>[13]B!E1053</f>
        <v>3</v>
      </c>
      <c r="F425" s="401">
        <f>[13]B!F1053</f>
        <v>0</v>
      </c>
      <c r="G425" s="401">
        <f>[13]B!G1053</f>
        <v>0</v>
      </c>
      <c r="H425" s="402">
        <f>[13]B!AA1053</f>
        <v>3</v>
      </c>
      <c r="I425" s="402">
        <f>[13]B!AB1053</f>
        <v>0</v>
      </c>
      <c r="J425" s="402">
        <f>[13]B!AC1053</f>
        <v>0</v>
      </c>
      <c r="K425" s="402">
        <f>[13]B!AD1053</f>
        <v>0</v>
      </c>
      <c r="L425" s="402">
        <f>[13]B!AE1053</f>
        <v>0</v>
      </c>
      <c r="M425" s="402">
        <f>[13]B!AF1053</f>
        <v>0</v>
      </c>
      <c r="N425" s="402">
        <f>[13]B!AG1053</f>
        <v>0</v>
      </c>
      <c r="O425" s="402">
        <f>[13]B!AH1053</f>
        <v>0</v>
      </c>
      <c r="P425" s="402">
        <f>[13]B!AI1053</f>
        <v>0</v>
      </c>
      <c r="Q425" s="402">
        <f>[13]B!AJ1053</f>
        <v>0</v>
      </c>
    </row>
    <row r="426" spans="1:18" ht="15" customHeight="1" x14ac:dyDescent="0.15">
      <c r="A426" s="718"/>
      <c r="B426" s="603" t="s">
        <v>0</v>
      </c>
      <c r="C426" s="404">
        <f>SUM(C424:C425)</f>
        <v>21</v>
      </c>
      <c r="D426" s="405">
        <f>SUM(D424:D425)</f>
        <v>21</v>
      </c>
      <c r="E426" s="406">
        <f t="shared" ref="E426:Q426" si="11">SUM(E424:E425)</f>
        <v>21</v>
      </c>
      <c r="F426" s="407">
        <f t="shared" si="11"/>
        <v>0</v>
      </c>
      <c r="G426" s="408">
        <f t="shared" si="11"/>
        <v>0</v>
      </c>
      <c r="H426" s="409">
        <f t="shared" si="11"/>
        <v>12</v>
      </c>
      <c r="I426" s="410">
        <f t="shared" si="11"/>
        <v>9</v>
      </c>
      <c r="J426" s="407">
        <f t="shared" si="11"/>
        <v>0</v>
      </c>
      <c r="K426" s="406">
        <f t="shared" si="11"/>
        <v>0</v>
      </c>
      <c r="L426" s="410">
        <f t="shared" si="11"/>
        <v>0</v>
      </c>
      <c r="M426" s="407">
        <f t="shared" si="11"/>
        <v>0</v>
      </c>
      <c r="N426" s="407">
        <f t="shared" si="11"/>
        <v>0</v>
      </c>
      <c r="O426" s="406">
        <f t="shared" si="11"/>
        <v>0</v>
      </c>
      <c r="P426" s="407">
        <f t="shared" si="11"/>
        <v>0</v>
      </c>
      <c r="Q426" s="412">
        <f t="shared" si="11"/>
        <v>0</v>
      </c>
    </row>
    <row r="427" spans="1:18" ht="24" customHeight="1" x14ac:dyDescent="0.15">
      <c r="A427" s="413" t="s">
        <v>593</v>
      </c>
      <c r="B427" s="414" t="s">
        <v>592</v>
      </c>
      <c r="C427" s="415">
        <f>[13]B!C1182</f>
        <v>1836</v>
      </c>
      <c r="D427" s="415">
        <f>[13]B!D1182</f>
        <v>1836</v>
      </c>
      <c r="E427" s="415">
        <f>[13]B!E1182</f>
        <v>1836</v>
      </c>
      <c r="F427" s="415">
        <f>[13]B!F1182</f>
        <v>0</v>
      </c>
      <c r="G427" s="415">
        <f>[13]B!G1182</f>
        <v>0</v>
      </c>
      <c r="H427" s="416">
        <f>[13]B!AA1182</f>
        <v>17</v>
      </c>
      <c r="I427" s="416">
        <f>[13]B!AB1182</f>
        <v>1819</v>
      </c>
      <c r="J427" s="416">
        <f>[13]B!AC1182</f>
        <v>0</v>
      </c>
      <c r="K427" s="416">
        <f>[13]B!AD1182</f>
        <v>0</v>
      </c>
      <c r="L427" s="416">
        <f>[13]B!AE1182</f>
        <v>0</v>
      </c>
      <c r="M427" s="416">
        <f>[13]B!AF1182</f>
        <v>0</v>
      </c>
      <c r="N427" s="416">
        <f>[13]B!AG1182</f>
        <v>0</v>
      </c>
      <c r="O427" s="416">
        <f>[13]B!AH1182</f>
        <v>0</v>
      </c>
      <c r="P427" s="416">
        <f>[13]B!AI1182</f>
        <v>0</v>
      </c>
      <c r="Q427" s="416">
        <f>[13]B!AJ1182</f>
        <v>0</v>
      </c>
    </row>
    <row r="428" spans="1:18" ht="33" customHeight="1" x14ac:dyDescent="0.15">
      <c r="A428" s="602" t="s">
        <v>594</v>
      </c>
      <c r="B428" s="414" t="s">
        <v>592</v>
      </c>
      <c r="C428" s="415">
        <f>[13]B!C1327</f>
        <v>381</v>
      </c>
      <c r="D428" s="415">
        <f>[13]B!D1327</f>
        <v>381</v>
      </c>
      <c r="E428" s="415">
        <f>[13]B!E1327</f>
        <v>381</v>
      </c>
      <c r="F428" s="415">
        <f>[13]B!F1327</f>
        <v>0</v>
      </c>
      <c r="G428" s="415">
        <f>[13]B!G1327</f>
        <v>0</v>
      </c>
      <c r="H428" s="416">
        <f>[13]B!AA1327</f>
        <v>5</v>
      </c>
      <c r="I428" s="416">
        <f>[13]B!AB1327</f>
        <v>374</v>
      </c>
      <c r="J428" s="416">
        <f>[13]B!AC1327</f>
        <v>2</v>
      </c>
      <c r="K428" s="416">
        <f>[13]B!AD1327</f>
        <v>0</v>
      </c>
      <c r="L428" s="416">
        <f>[13]B!AE1327</f>
        <v>0</v>
      </c>
      <c r="M428" s="416">
        <f>[13]B!AF1327</f>
        <v>0</v>
      </c>
      <c r="N428" s="416">
        <f>[13]B!AG1327</f>
        <v>0</v>
      </c>
      <c r="O428" s="416">
        <f>[13]B!AH1327</f>
        <v>0</v>
      </c>
      <c r="P428" s="416">
        <f>[13]B!AI1327</f>
        <v>0</v>
      </c>
      <c r="Q428" s="416">
        <f>[13]B!AJ1327</f>
        <v>0</v>
      </c>
    </row>
    <row r="429" spans="1:18" ht="24.75" customHeight="1" x14ac:dyDescent="0.15">
      <c r="A429" s="602" t="s">
        <v>595</v>
      </c>
      <c r="B429" s="417" t="s">
        <v>591</v>
      </c>
      <c r="C429" s="415">
        <f>[13]B!C1407</f>
        <v>1</v>
      </c>
      <c r="D429" s="415">
        <f>[13]B!D1407</f>
        <v>1</v>
      </c>
      <c r="E429" s="415">
        <f>[13]B!E1407</f>
        <v>1</v>
      </c>
      <c r="F429" s="415">
        <f>[13]B!F1407</f>
        <v>0</v>
      </c>
      <c r="G429" s="415">
        <f>[13]B!G1407</f>
        <v>0</v>
      </c>
      <c r="H429" s="416">
        <f>[13]B!AA1407</f>
        <v>0</v>
      </c>
      <c r="I429" s="416">
        <f>[13]B!AB1407</f>
        <v>1</v>
      </c>
      <c r="J429" s="416">
        <f>[13]B!AC1407</f>
        <v>0</v>
      </c>
      <c r="K429" s="416">
        <f>[13]B!AD1407</f>
        <v>0</v>
      </c>
      <c r="L429" s="416">
        <f>[13]B!AE1407</f>
        <v>0</v>
      </c>
      <c r="M429" s="416">
        <f>[13]B!AF1407</f>
        <v>0</v>
      </c>
      <c r="N429" s="416">
        <f>[13]B!AG1407</f>
        <v>0</v>
      </c>
      <c r="O429" s="416">
        <f>[13]B!AH1407</f>
        <v>0</v>
      </c>
      <c r="P429" s="416">
        <f>[13]B!AI1407</f>
        <v>0</v>
      </c>
      <c r="Q429" s="416">
        <f>[13]B!AJ1407</f>
        <v>0</v>
      </c>
    </row>
    <row r="430" spans="1:18" ht="33" customHeight="1" x14ac:dyDescent="0.15">
      <c r="A430" s="418" t="s">
        <v>596</v>
      </c>
      <c r="B430" s="414" t="s">
        <v>592</v>
      </c>
      <c r="C430" s="415">
        <f>[13]B!C1555</f>
        <v>1885</v>
      </c>
      <c r="D430" s="415">
        <f>[13]B!D1555</f>
        <v>1885</v>
      </c>
      <c r="E430" s="415">
        <f>[13]B!E1555</f>
        <v>1885</v>
      </c>
      <c r="F430" s="415">
        <f>[13]B!F1555</f>
        <v>0</v>
      </c>
      <c r="G430" s="415">
        <f>[13]B!G1555</f>
        <v>0</v>
      </c>
      <c r="H430" s="416">
        <f>[13]B!AA1555</f>
        <v>1885</v>
      </c>
      <c r="I430" s="416">
        <f>[13]B!AB1555</f>
        <v>0</v>
      </c>
      <c r="J430" s="416">
        <f>[13]B!AC1555</f>
        <v>0</v>
      </c>
      <c r="K430" s="416">
        <f>[13]B!AD1555</f>
        <v>0</v>
      </c>
      <c r="L430" s="416">
        <f>[13]B!AE1555</f>
        <v>0</v>
      </c>
      <c r="M430" s="416">
        <f>[13]B!AF1555</f>
        <v>0</v>
      </c>
      <c r="N430" s="416">
        <f>[13]B!AG1555</f>
        <v>0</v>
      </c>
      <c r="O430" s="416">
        <f>[13]B!AH1555</f>
        <v>0</v>
      </c>
      <c r="P430" s="416">
        <f>[13]B!AI1555</f>
        <v>0</v>
      </c>
      <c r="Q430" s="416">
        <f>[13]B!AJ1555</f>
        <v>0</v>
      </c>
    </row>
    <row r="431" spans="1:18" ht="15" customHeight="1" x14ac:dyDescent="0.15">
      <c r="A431" s="717" t="s">
        <v>597</v>
      </c>
      <c r="B431" s="419" t="s">
        <v>591</v>
      </c>
      <c r="C431" s="420">
        <f>[13]B!C1717</f>
        <v>1344</v>
      </c>
      <c r="D431" s="420">
        <f>[13]B!D1717</f>
        <v>1330</v>
      </c>
      <c r="E431" s="420">
        <f>[13]B!E1717</f>
        <v>1330</v>
      </c>
      <c r="F431" s="420">
        <f>[13]B!F1717</f>
        <v>0</v>
      </c>
      <c r="G431" s="420">
        <f>[13]B!G1717</f>
        <v>14</v>
      </c>
      <c r="H431" s="421">
        <f>[13]B!AA1717</f>
        <v>352</v>
      </c>
      <c r="I431" s="421">
        <f>[13]B!AB1717</f>
        <v>835</v>
      </c>
      <c r="J431" s="421">
        <f>[13]B!AC1717</f>
        <v>157</v>
      </c>
      <c r="K431" s="421">
        <f>[13]B!AD1717</f>
        <v>0</v>
      </c>
      <c r="L431" s="421">
        <f>[13]B!AE1717</f>
        <v>0</v>
      </c>
      <c r="M431" s="421">
        <f>[13]B!AF1717</f>
        <v>0</v>
      </c>
      <c r="N431" s="421">
        <f>[13]B!AG1717</f>
        <v>0</v>
      </c>
      <c r="O431" s="421">
        <f>[13]B!AH1717</f>
        <v>0</v>
      </c>
      <c r="P431" s="421">
        <f>[13]B!AI1717</f>
        <v>0</v>
      </c>
      <c r="Q431" s="421">
        <f>[13]B!AJ1717</f>
        <v>0</v>
      </c>
    </row>
    <row r="432" spans="1:18" ht="15" customHeight="1" x14ac:dyDescent="0.15">
      <c r="A432" s="748"/>
      <c r="B432" s="400" t="s">
        <v>592</v>
      </c>
      <c r="C432" s="422">
        <f>[13]B!C1691+[13]B!C1719</f>
        <v>27746</v>
      </c>
      <c r="D432" s="422">
        <f>[13]B!D1691+[13]B!D1719</f>
        <v>27253</v>
      </c>
      <c r="E432" s="422">
        <f>[13]B!E1691+[13]B!E1719</f>
        <v>27253</v>
      </c>
      <c r="F432" s="422">
        <f>[13]B!F1691+[13]B!F1719</f>
        <v>0</v>
      </c>
      <c r="G432" s="422">
        <f>[13]B!G1691+[13]B!G1719</f>
        <v>493</v>
      </c>
      <c r="H432" s="402">
        <f>[13]B!AA1691+[13]B!AA1719</f>
        <v>25068</v>
      </c>
      <c r="I432" s="402">
        <f>[13]B!AB1691+[13]B!AB1719</f>
        <v>505</v>
      </c>
      <c r="J432" s="402">
        <f>[13]B!AC1691+[13]B!AC1719</f>
        <v>2173</v>
      </c>
      <c r="K432" s="402">
        <f>[13]B!AD1691+[13]B!AD1719</f>
        <v>0</v>
      </c>
      <c r="L432" s="402">
        <f>[13]B!AE1691+[13]B!AE1719</f>
        <v>0</v>
      </c>
      <c r="M432" s="402">
        <f>[13]B!AF1691+[13]B!AF1719</f>
        <v>0</v>
      </c>
      <c r="N432" s="402">
        <f>[13]B!AG1691+[13]B!AG1719</f>
        <v>0</v>
      </c>
      <c r="O432" s="402">
        <f>[13]B!AH1691+[13]B!AH1719</f>
        <v>0</v>
      </c>
      <c r="P432" s="402">
        <f>[13]B!AI1691+[13]B!AI1719</f>
        <v>0</v>
      </c>
      <c r="Q432" s="402">
        <f>[13]B!AJ1691+[13]B!AJ1719</f>
        <v>0</v>
      </c>
    </row>
    <row r="433" spans="1:19" ht="15" customHeight="1" x14ac:dyDescent="0.15">
      <c r="A433" s="718"/>
      <c r="B433" s="603" t="s">
        <v>0</v>
      </c>
      <c r="C433" s="404">
        <f t="shared" ref="C433:Q433" si="12">SUM(C431:C432)</f>
        <v>29090</v>
      </c>
      <c r="D433" s="405">
        <f t="shared" si="12"/>
        <v>28583</v>
      </c>
      <c r="E433" s="406">
        <f t="shared" si="12"/>
        <v>28583</v>
      </c>
      <c r="F433" s="407">
        <f t="shared" si="12"/>
        <v>0</v>
      </c>
      <c r="G433" s="408">
        <f t="shared" si="12"/>
        <v>507</v>
      </c>
      <c r="H433" s="409">
        <f t="shared" si="12"/>
        <v>25420</v>
      </c>
      <c r="I433" s="410">
        <f t="shared" si="12"/>
        <v>1340</v>
      </c>
      <c r="J433" s="407">
        <f t="shared" si="12"/>
        <v>2330</v>
      </c>
      <c r="K433" s="406">
        <f t="shared" si="12"/>
        <v>0</v>
      </c>
      <c r="L433" s="410">
        <f t="shared" si="12"/>
        <v>0</v>
      </c>
      <c r="M433" s="407">
        <f t="shared" si="12"/>
        <v>0</v>
      </c>
      <c r="N433" s="407">
        <f>SUM(N431:N432)</f>
        <v>0</v>
      </c>
      <c r="O433" s="406">
        <f t="shared" si="12"/>
        <v>0</v>
      </c>
      <c r="P433" s="407">
        <f t="shared" si="12"/>
        <v>0</v>
      </c>
      <c r="Q433" s="412">
        <f t="shared" si="12"/>
        <v>0</v>
      </c>
    </row>
    <row r="434" spans="1:19" ht="15" customHeight="1" x14ac:dyDescent="0.15">
      <c r="A434" s="748" t="s">
        <v>598</v>
      </c>
      <c r="B434" s="419" t="s">
        <v>591</v>
      </c>
      <c r="C434" s="423">
        <f>[13]B!C1940</f>
        <v>104</v>
      </c>
      <c r="D434" s="423">
        <f>[13]B!D1940</f>
        <v>99</v>
      </c>
      <c r="E434" s="423">
        <f>[13]B!E1940</f>
        <v>99</v>
      </c>
      <c r="F434" s="423">
        <f>[13]B!F1940</f>
        <v>0</v>
      </c>
      <c r="G434" s="423">
        <f>[13]B!G1940</f>
        <v>5</v>
      </c>
      <c r="H434" s="399">
        <f>[13]B!AA1940</f>
        <v>8</v>
      </c>
      <c r="I434" s="399">
        <f>[13]B!AB1940</f>
        <v>94</v>
      </c>
      <c r="J434" s="399">
        <f>[13]B!AC1940</f>
        <v>2</v>
      </c>
      <c r="K434" s="399">
        <f>[13]B!AD1940</f>
        <v>0</v>
      </c>
      <c r="L434" s="399">
        <f>[13]B!AE1940</f>
        <v>0</v>
      </c>
      <c r="M434" s="399">
        <f>[13]B!AF1940</f>
        <v>0</v>
      </c>
      <c r="N434" s="399">
        <f>[13]B!AG1940</f>
        <v>0</v>
      </c>
      <c r="O434" s="399">
        <f>[13]B!AH1940</f>
        <v>0</v>
      </c>
      <c r="P434" s="399">
        <f>[13]B!AI1940</f>
        <v>0</v>
      </c>
      <c r="Q434" s="399">
        <f>[13]B!AJ1940</f>
        <v>0</v>
      </c>
    </row>
    <row r="435" spans="1:19" ht="15" customHeight="1" x14ac:dyDescent="0.15">
      <c r="A435" s="748"/>
      <c r="B435" s="400" t="s">
        <v>592</v>
      </c>
      <c r="C435" s="422">
        <f>[13]B!C1934</f>
        <v>263</v>
      </c>
      <c r="D435" s="422">
        <f>[13]B!D1934</f>
        <v>261</v>
      </c>
      <c r="E435" s="422">
        <f>[13]B!E1934</f>
        <v>261</v>
      </c>
      <c r="F435" s="422">
        <f>[13]B!F1934</f>
        <v>0</v>
      </c>
      <c r="G435" s="422">
        <f>[13]B!G1934</f>
        <v>2</v>
      </c>
      <c r="H435" s="402">
        <f>[13]B!AA1934</f>
        <v>131</v>
      </c>
      <c r="I435" s="402">
        <f>[13]B!AB1934</f>
        <v>101</v>
      </c>
      <c r="J435" s="402">
        <f>[13]B!AC1934</f>
        <v>31</v>
      </c>
      <c r="K435" s="402">
        <f>[13]B!AD1934</f>
        <v>0</v>
      </c>
      <c r="L435" s="402">
        <f>[13]B!AE1934</f>
        <v>0</v>
      </c>
      <c r="M435" s="402">
        <f>[13]B!AF1934</f>
        <v>0</v>
      </c>
      <c r="N435" s="402">
        <f>[13]B!AG1934</f>
        <v>0</v>
      </c>
      <c r="O435" s="402">
        <f>[13]B!AH1934</f>
        <v>0</v>
      </c>
      <c r="P435" s="402">
        <f>[13]B!AI1934</f>
        <v>0</v>
      </c>
      <c r="Q435" s="402">
        <f>[13]B!AJ1934</f>
        <v>0</v>
      </c>
    </row>
    <row r="436" spans="1:19" ht="15" customHeight="1" x14ac:dyDescent="0.15">
      <c r="A436" s="748"/>
      <c r="B436" s="603" t="s">
        <v>0</v>
      </c>
      <c r="C436" s="404">
        <f t="shared" ref="C436:Q436" si="13">SUM(C434:C435)</f>
        <v>367</v>
      </c>
      <c r="D436" s="405">
        <f t="shared" si="13"/>
        <v>360</v>
      </c>
      <c r="E436" s="406">
        <f t="shared" si="13"/>
        <v>360</v>
      </c>
      <c r="F436" s="407">
        <f t="shared" si="13"/>
        <v>0</v>
      </c>
      <c r="G436" s="408">
        <f t="shared" si="13"/>
        <v>7</v>
      </c>
      <c r="H436" s="409">
        <f t="shared" si="13"/>
        <v>139</v>
      </c>
      <c r="I436" s="410">
        <f t="shared" si="13"/>
        <v>195</v>
      </c>
      <c r="J436" s="407">
        <f t="shared" si="13"/>
        <v>33</v>
      </c>
      <c r="K436" s="406">
        <f t="shared" si="13"/>
        <v>0</v>
      </c>
      <c r="L436" s="410">
        <f t="shared" si="13"/>
        <v>0</v>
      </c>
      <c r="M436" s="407">
        <f t="shared" si="13"/>
        <v>0</v>
      </c>
      <c r="N436" s="407">
        <f t="shared" si="13"/>
        <v>0</v>
      </c>
      <c r="O436" s="406">
        <f t="shared" si="13"/>
        <v>0</v>
      </c>
      <c r="P436" s="407">
        <f t="shared" si="13"/>
        <v>0</v>
      </c>
      <c r="Q436" s="412">
        <f t="shared" si="13"/>
        <v>0</v>
      </c>
    </row>
    <row r="437" spans="1:19" ht="24" customHeight="1" x14ac:dyDescent="0.15">
      <c r="A437" s="424" t="s">
        <v>599</v>
      </c>
      <c r="B437" s="400" t="s">
        <v>592</v>
      </c>
      <c r="C437" s="415">
        <f>[13]B!C2098</f>
        <v>505</v>
      </c>
      <c r="D437" s="415">
        <f>[13]B!D2098</f>
        <v>416</v>
      </c>
      <c r="E437" s="415">
        <f>[13]B!E2098</f>
        <v>416</v>
      </c>
      <c r="F437" s="415">
        <f>[13]B!F2098</f>
        <v>0</v>
      </c>
      <c r="G437" s="415">
        <f>[13]B!G2098</f>
        <v>89</v>
      </c>
      <c r="H437" s="416">
        <f>[13]B!AA2098</f>
        <v>277</v>
      </c>
      <c r="I437" s="416">
        <f>[13]B!AB2098</f>
        <v>28</v>
      </c>
      <c r="J437" s="416">
        <f>[13]B!AC2098</f>
        <v>200</v>
      </c>
      <c r="K437" s="416">
        <f>[13]B!AD2098</f>
        <v>0</v>
      </c>
      <c r="L437" s="416">
        <f>[13]B!AE2098</f>
        <v>0</v>
      </c>
      <c r="M437" s="416">
        <f>[13]B!AF2098</f>
        <v>0</v>
      </c>
      <c r="N437" s="416">
        <f>[13]B!AG2098</f>
        <v>0</v>
      </c>
      <c r="O437" s="416">
        <f>[13]B!AH2098</f>
        <v>0</v>
      </c>
      <c r="P437" s="416">
        <f>[13]B!AI2098</f>
        <v>0</v>
      </c>
      <c r="Q437" s="416">
        <f>[13]B!AJ2098</f>
        <v>0</v>
      </c>
    </row>
    <row r="438" spans="1:19" ht="15" customHeight="1" x14ac:dyDescent="0.15">
      <c r="A438" s="734" t="s">
        <v>600</v>
      </c>
      <c r="B438" s="417" t="s">
        <v>601</v>
      </c>
      <c r="C438" s="420">
        <f>[13]B!C2214+[13]B!C2266+[13]B!C2267</f>
        <v>1140</v>
      </c>
      <c r="D438" s="420">
        <f>[13]B!D2214+[13]B!D2266+[13]B!D2267</f>
        <v>974</v>
      </c>
      <c r="E438" s="420">
        <f>[13]B!E2214+[13]B!E2266+[13]B!E2267</f>
        <v>972</v>
      </c>
      <c r="F438" s="420">
        <f>[13]B!F2214+[13]B!F2266+[13]B!F2267</f>
        <v>2</v>
      </c>
      <c r="G438" s="420">
        <f>[13]B!G2214+[13]B!G2266+[13]B!G2267</f>
        <v>166</v>
      </c>
      <c r="H438" s="421">
        <f>[13]B!AA2214+[13]B!AA2266+[13]B!AA2267</f>
        <v>1003</v>
      </c>
      <c r="I438" s="421">
        <f>[13]B!AB2214+[13]B!AB2266+[13]B!AB2267</f>
        <v>125</v>
      </c>
      <c r="J438" s="421">
        <f>[13]B!AC2214+[13]B!AC2266+[13]B!AC2267</f>
        <v>12</v>
      </c>
      <c r="K438" s="421">
        <f>[13]B!AD2214+[13]B!AD2266+[13]B!AD2267</f>
        <v>0</v>
      </c>
      <c r="L438" s="421">
        <f>[13]B!AE2214+[13]B!AE2266+[13]B!AE2267</f>
        <v>0</v>
      </c>
      <c r="M438" s="421">
        <f>[13]B!AF2214+[13]B!AF2266+[13]B!AF2267</f>
        <v>0</v>
      </c>
      <c r="N438" s="421">
        <f>[13]B!AG2214+[13]B!AG2266+[13]B!AG2267</f>
        <v>0</v>
      </c>
      <c r="O438" s="421">
        <f>[13]B!AH2214+[13]B!AH2266+[13]B!AH2267</f>
        <v>0</v>
      </c>
      <c r="P438" s="421">
        <f>[13]B!AI2214+[13]B!AI2266+[13]B!AI2267</f>
        <v>0</v>
      </c>
      <c r="Q438" s="421">
        <f>[13]B!AJ2214+[13]B!AJ2266+[13]B!AJ2267</f>
        <v>3</v>
      </c>
    </row>
    <row r="439" spans="1:19" ht="15" customHeight="1" x14ac:dyDescent="0.15">
      <c r="A439" s="749"/>
      <c r="B439" s="425" t="s">
        <v>592</v>
      </c>
      <c r="C439" s="426">
        <f>[13]B!C2222</f>
        <v>0</v>
      </c>
      <c r="D439" s="426">
        <f>[13]B!D2222</f>
        <v>0</v>
      </c>
      <c r="E439" s="426">
        <f>[13]B!E2222</f>
        <v>0</v>
      </c>
      <c r="F439" s="426">
        <f>[13]B!F2222</f>
        <v>0</v>
      </c>
      <c r="G439" s="426">
        <f>[13]B!G2222</f>
        <v>0</v>
      </c>
      <c r="H439" s="426">
        <f>[13]B!AA2222</f>
        <v>0</v>
      </c>
      <c r="I439" s="426">
        <f>[13]B!AB2222</f>
        <v>0</v>
      </c>
      <c r="J439" s="426">
        <f>[13]B!AC2222</f>
        <v>0</v>
      </c>
      <c r="K439" s="426">
        <f>[13]B!AD2222</f>
        <v>0</v>
      </c>
      <c r="L439" s="426">
        <f>[13]B!AE2222</f>
        <v>0</v>
      </c>
      <c r="M439" s="426">
        <f>[13]B!AF2222</f>
        <v>0</v>
      </c>
      <c r="N439" s="426">
        <f>[13]B!AG2222</f>
        <v>0</v>
      </c>
      <c r="O439" s="426">
        <f>[13]B!AH2222</f>
        <v>0</v>
      </c>
      <c r="P439" s="426">
        <f>[13]B!AI2222</f>
        <v>0</v>
      </c>
      <c r="Q439" s="401">
        <f>[13]B!AJ2222</f>
        <v>0</v>
      </c>
    </row>
    <row r="440" spans="1:19" ht="15" customHeight="1" x14ac:dyDescent="0.15">
      <c r="A440" s="736"/>
      <c r="B440" s="603" t="s">
        <v>0</v>
      </c>
      <c r="C440" s="427">
        <f>SUM(C438:C439)</f>
        <v>1140</v>
      </c>
      <c r="D440" s="427">
        <f t="shared" ref="D440:Q440" si="14">SUM(D438:D439)</f>
        <v>974</v>
      </c>
      <c r="E440" s="427">
        <f t="shared" si="14"/>
        <v>972</v>
      </c>
      <c r="F440" s="427">
        <f t="shared" si="14"/>
        <v>2</v>
      </c>
      <c r="G440" s="427">
        <f t="shared" si="14"/>
        <v>166</v>
      </c>
      <c r="H440" s="427">
        <f t="shared" si="14"/>
        <v>1003</v>
      </c>
      <c r="I440" s="427">
        <f t="shared" si="14"/>
        <v>125</v>
      </c>
      <c r="J440" s="427">
        <f t="shared" si="14"/>
        <v>12</v>
      </c>
      <c r="K440" s="427">
        <f t="shared" si="14"/>
        <v>0</v>
      </c>
      <c r="L440" s="427">
        <f t="shared" si="14"/>
        <v>0</v>
      </c>
      <c r="M440" s="427">
        <f t="shared" si="14"/>
        <v>0</v>
      </c>
      <c r="N440" s="427">
        <f t="shared" si="14"/>
        <v>0</v>
      </c>
      <c r="O440" s="427">
        <f t="shared" si="14"/>
        <v>0</v>
      </c>
      <c r="P440" s="427">
        <f t="shared" si="14"/>
        <v>0</v>
      </c>
      <c r="Q440" s="405">
        <f t="shared" si="14"/>
        <v>3</v>
      </c>
    </row>
    <row r="441" spans="1:19" ht="15" customHeight="1" x14ac:dyDescent="0.15">
      <c r="A441" s="717" t="s">
        <v>602</v>
      </c>
      <c r="B441" s="419" t="s">
        <v>591</v>
      </c>
      <c r="C441" s="420">
        <f>[13]B!C2529</f>
        <v>1</v>
      </c>
      <c r="D441" s="420">
        <f>[13]B!D2529</f>
        <v>1</v>
      </c>
      <c r="E441" s="420">
        <f>[13]B!E2529</f>
        <v>1</v>
      </c>
      <c r="F441" s="420">
        <f>[13]B!F2529</f>
        <v>0</v>
      </c>
      <c r="G441" s="420">
        <f>[13]B!G2529</f>
        <v>0</v>
      </c>
      <c r="H441" s="421">
        <f>[13]B!AA2529</f>
        <v>0</v>
      </c>
      <c r="I441" s="421">
        <f>[13]B!AB2529</f>
        <v>1</v>
      </c>
      <c r="J441" s="421">
        <f>[13]B!AC2529</f>
        <v>0</v>
      </c>
      <c r="K441" s="421">
        <f>[13]B!AD2529</f>
        <v>0</v>
      </c>
      <c r="L441" s="421">
        <f>[13]B!AE2529</f>
        <v>0</v>
      </c>
      <c r="M441" s="421">
        <f>[13]B!AF2529</f>
        <v>0</v>
      </c>
      <c r="N441" s="421">
        <f>[13]B!AG2529</f>
        <v>0</v>
      </c>
      <c r="O441" s="421">
        <f>[13]B!AH2529</f>
        <v>0</v>
      </c>
      <c r="P441" s="421">
        <f>[13]B!AI2529</f>
        <v>0</v>
      </c>
      <c r="Q441" s="421">
        <f>[13]B!AJ2529</f>
        <v>0</v>
      </c>
    </row>
    <row r="442" spans="1:19" ht="15" customHeight="1" x14ac:dyDescent="0.15">
      <c r="A442" s="748"/>
      <c r="B442" s="400" t="s">
        <v>592</v>
      </c>
      <c r="C442" s="422">
        <f>[13]B!C2298</f>
        <v>99</v>
      </c>
      <c r="D442" s="422">
        <f>[13]B!D2298</f>
        <v>99</v>
      </c>
      <c r="E442" s="422">
        <f>[13]B!E2298</f>
        <v>99</v>
      </c>
      <c r="F442" s="422">
        <f>[13]B!F2298</f>
        <v>0</v>
      </c>
      <c r="G442" s="422">
        <f>[13]B!G2298</f>
        <v>0</v>
      </c>
      <c r="H442" s="402">
        <f>[13]B!AA2298</f>
        <v>0</v>
      </c>
      <c r="I442" s="402">
        <f>[13]B!AB2298</f>
        <v>88</v>
      </c>
      <c r="J442" s="402">
        <f>[13]B!AC2298</f>
        <v>11</v>
      </c>
      <c r="K442" s="402">
        <f>[13]B!AD2298</f>
        <v>0</v>
      </c>
      <c r="L442" s="402">
        <f>[13]B!AE2298</f>
        <v>0</v>
      </c>
      <c r="M442" s="402">
        <f>[13]B!AF2298</f>
        <v>0</v>
      </c>
      <c r="N442" s="402">
        <f>[13]B!AG2298</f>
        <v>0</v>
      </c>
      <c r="O442" s="402">
        <f>[13]B!AH2298</f>
        <v>0</v>
      </c>
      <c r="P442" s="402">
        <f>[13]B!AI2298</f>
        <v>0</v>
      </c>
      <c r="Q442" s="402">
        <f>[13]B!AJ2298</f>
        <v>0</v>
      </c>
    </row>
    <row r="443" spans="1:19" ht="15" customHeight="1" x14ac:dyDescent="0.15">
      <c r="A443" s="718"/>
      <c r="B443" s="603" t="s">
        <v>0</v>
      </c>
      <c r="C443" s="404">
        <f t="shared" ref="C443:Q443" si="15">SUM(C441:C442)</f>
        <v>100</v>
      </c>
      <c r="D443" s="405">
        <f t="shared" si="15"/>
        <v>100</v>
      </c>
      <c r="E443" s="406">
        <f t="shared" si="15"/>
        <v>100</v>
      </c>
      <c r="F443" s="407">
        <f t="shared" si="15"/>
        <v>0</v>
      </c>
      <c r="G443" s="408">
        <f t="shared" si="15"/>
        <v>0</v>
      </c>
      <c r="H443" s="409">
        <f t="shared" si="15"/>
        <v>0</v>
      </c>
      <c r="I443" s="410">
        <f t="shared" si="15"/>
        <v>89</v>
      </c>
      <c r="J443" s="407">
        <f t="shared" si="15"/>
        <v>11</v>
      </c>
      <c r="K443" s="406">
        <f t="shared" si="15"/>
        <v>0</v>
      </c>
      <c r="L443" s="410">
        <f t="shared" si="15"/>
        <v>0</v>
      </c>
      <c r="M443" s="407">
        <f t="shared" si="15"/>
        <v>0</v>
      </c>
      <c r="N443" s="407">
        <f t="shared" si="15"/>
        <v>0</v>
      </c>
      <c r="O443" s="406">
        <f t="shared" si="15"/>
        <v>0</v>
      </c>
      <c r="P443" s="407">
        <f t="shared" si="15"/>
        <v>0</v>
      </c>
      <c r="Q443" s="412">
        <f t="shared" si="15"/>
        <v>0</v>
      </c>
    </row>
    <row r="444" spans="1:19" ht="26.25" customHeight="1" x14ac:dyDescent="0.15">
      <c r="A444" s="413" t="s">
        <v>603</v>
      </c>
      <c r="B444" s="400" t="s">
        <v>592</v>
      </c>
      <c r="C444" s="415">
        <f>[13]B!C930</f>
        <v>5812</v>
      </c>
      <c r="D444" s="415">
        <f>[13]B!D930</f>
        <v>5812</v>
      </c>
      <c r="E444" s="415">
        <f>[13]B!E930</f>
        <v>5812</v>
      </c>
      <c r="F444" s="415">
        <f>[13]B!F930</f>
        <v>0</v>
      </c>
      <c r="G444" s="415">
        <f>[13]B!G930</f>
        <v>0</v>
      </c>
      <c r="H444" s="398">
        <f>[13]B!AA930</f>
        <v>2586</v>
      </c>
      <c r="I444" s="398">
        <f>[13]B!AB930</f>
        <v>3226</v>
      </c>
      <c r="J444" s="398">
        <f>[13]B!AC930</f>
        <v>0</v>
      </c>
      <c r="K444" s="398">
        <f>[13]B!AD930</f>
        <v>0</v>
      </c>
      <c r="L444" s="398">
        <f>[13]B!AE930</f>
        <v>0</v>
      </c>
      <c r="M444" s="398">
        <f>[13]B!AF930</f>
        <v>0</v>
      </c>
      <c r="N444" s="398">
        <f>[13]B!AG930</f>
        <v>0</v>
      </c>
      <c r="O444" s="398">
        <f>[13]B!AH930</f>
        <v>0</v>
      </c>
      <c r="P444" s="398">
        <f>[13]B!AI930</f>
        <v>0</v>
      </c>
      <c r="Q444" s="398">
        <f>[13]B!AJ930</f>
        <v>0</v>
      </c>
    </row>
    <row r="445" spans="1:19" ht="15" customHeight="1" x14ac:dyDescent="0.15">
      <c r="A445" s="750" t="s">
        <v>604</v>
      </c>
      <c r="B445" s="428" t="s">
        <v>591</v>
      </c>
      <c r="C445" s="429">
        <f>D445+G445</f>
        <v>2608</v>
      </c>
      <c r="D445" s="423">
        <f>+D424+D429+D431+D434+D438+D441</f>
        <v>2423</v>
      </c>
      <c r="E445" s="423">
        <f>+E424+E429+E431+E434+E438+E441</f>
        <v>2421</v>
      </c>
      <c r="F445" s="423">
        <f>+F424+F429+F431+F434+F438+F441</f>
        <v>2</v>
      </c>
      <c r="G445" s="423">
        <f>+G424+G429+G431+G434+G438+G441</f>
        <v>185</v>
      </c>
      <c r="H445" s="423">
        <f t="shared" ref="H445:Q445" si="16">+H424+H429+H431+H434+H438+H441</f>
        <v>1372</v>
      </c>
      <c r="I445" s="423">
        <f t="shared" si="16"/>
        <v>1065</v>
      </c>
      <c r="J445" s="423">
        <f t="shared" si="16"/>
        <v>171</v>
      </c>
      <c r="K445" s="423">
        <f t="shared" si="16"/>
        <v>0</v>
      </c>
      <c r="L445" s="423">
        <f t="shared" si="16"/>
        <v>0</v>
      </c>
      <c r="M445" s="423">
        <f t="shared" si="16"/>
        <v>0</v>
      </c>
      <c r="N445" s="423">
        <f t="shared" si="16"/>
        <v>0</v>
      </c>
      <c r="O445" s="423">
        <f t="shared" si="16"/>
        <v>0</v>
      </c>
      <c r="P445" s="423">
        <f t="shared" si="16"/>
        <v>0</v>
      </c>
      <c r="Q445" s="430">
        <f t="shared" si="16"/>
        <v>3</v>
      </c>
    </row>
    <row r="446" spans="1:19" ht="15" customHeight="1" x14ac:dyDescent="0.15">
      <c r="A446" s="750"/>
      <c r="B446" s="431" t="s">
        <v>592</v>
      </c>
      <c r="C446" s="431">
        <f>D446+G446</f>
        <v>38530</v>
      </c>
      <c r="D446" s="422">
        <f>+D425+D427+D428+D430+D432+D435+D437+D442+D444</f>
        <v>37946</v>
      </c>
      <c r="E446" s="422">
        <f>+E425+E427+E428+E430+E432+E435+E437+E442+E444</f>
        <v>37946</v>
      </c>
      <c r="F446" s="422">
        <f>+F425+F427+F428+F430+F432+F435+F437+F442+F444</f>
        <v>0</v>
      </c>
      <c r="G446" s="422">
        <f>+G425+G427+G428+G430+G432+G435+G437+G442+G444</f>
        <v>584</v>
      </c>
      <c r="H446" s="422">
        <f t="shared" ref="H446:Q446" si="17">+H425+H427+H428+H430+H432+H435+H437+H442+H444</f>
        <v>29972</v>
      </c>
      <c r="I446" s="422">
        <f t="shared" si="17"/>
        <v>6141</v>
      </c>
      <c r="J446" s="422">
        <f t="shared" si="17"/>
        <v>2417</v>
      </c>
      <c r="K446" s="422">
        <f t="shared" si="17"/>
        <v>0</v>
      </c>
      <c r="L446" s="422">
        <f t="shared" si="17"/>
        <v>0</v>
      </c>
      <c r="M446" s="422">
        <f t="shared" si="17"/>
        <v>0</v>
      </c>
      <c r="N446" s="422">
        <f t="shared" si="17"/>
        <v>0</v>
      </c>
      <c r="O446" s="422">
        <f t="shared" si="17"/>
        <v>0</v>
      </c>
      <c r="P446" s="422">
        <f t="shared" si="17"/>
        <v>0</v>
      </c>
      <c r="Q446" s="401">
        <f t="shared" si="17"/>
        <v>0</v>
      </c>
    </row>
    <row r="447" spans="1:19" ht="15" customHeight="1" x14ac:dyDescent="0.15">
      <c r="A447" s="750"/>
      <c r="B447" s="432" t="s">
        <v>605</v>
      </c>
      <c r="C447" s="404">
        <f>SUM(C445:C446)</f>
        <v>41138</v>
      </c>
      <c r="D447" s="405">
        <f>SUM(D445:D446)</f>
        <v>40369</v>
      </c>
      <c r="E447" s="406">
        <f>SUM(E445:E446)</f>
        <v>40367</v>
      </c>
      <c r="F447" s="407">
        <f>SUM(F445:F446)</f>
        <v>2</v>
      </c>
      <c r="G447" s="408">
        <f>SUM(G445:G446)</f>
        <v>769</v>
      </c>
      <c r="H447" s="408">
        <f t="shared" ref="H447:Q447" si="18">SUM(H445:H446)</f>
        <v>31344</v>
      </c>
      <c r="I447" s="408">
        <f t="shared" si="18"/>
        <v>7206</v>
      </c>
      <c r="J447" s="408">
        <f t="shared" si="18"/>
        <v>2588</v>
      </c>
      <c r="K447" s="408">
        <f t="shared" si="18"/>
        <v>0</v>
      </c>
      <c r="L447" s="408">
        <f t="shared" si="18"/>
        <v>0</v>
      </c>
      <c r="M447" s="408">
        <f t="shared" si="18"/>
        <v>0</v>
      </c>
      <c r="N447" s="408">
        <f>SUM(N445:N446)</f>
        <v>0</v>
      </c>
      <c r="O447" s="408">
        <f t="shared" si="18"/>
        <v>0</v>
      </c>
      <c r="P447" s="408">
        <f t="shared" si="18"/>
        <v>0</v>
      </c>
      <c r="Q447" s="433">
        <f t="shared" si="18"/>
        <v>3</v>
      </c>
    </row>
    <row r="448" spans="1:19" ht="27.75" customHeight="1" x14ac:dyDescent="0.15">
      <c r="A448" s="434" t="s">
        <v>606</v>
      </c>
      <c r="B448" s="606"/>
      <c r="E448" s="344"/>
      <c r="F448" s="436"/>
      <c r="G448" s="436"/>
      <c r="H448" s="436"/>
      <c r="I448" s="436"/>
      <c r="J448" s="436"/>
      <c r="K448" s="436"/>
      <c r="L448" s="436"/>
      <c r="M448" s="436"/>
      <c r="N448" s="436"/>
      <c r="O448" s="436"/>
      <c r="P448" s="437"/>
      <c r="Q448" s="437"/>
      <c r="R448" s="437"/>
      <c r="S448" s="436"/>
    </row>
    <row r="449" spans="1:23" ht="39.75" customHeight="1" x14ac:dyDescent="0.15">
      <c r="A449" s="744" t="s">
        <v>607</v>
      </c>
      <c r="B449" s="745"/>
      <c r="C449" s="601" t="s">
        <v>0</v>
      </c>
      <c r="D449" s="604" t="s">
        <v>8</v>
      </c>
      <c r="E449" s="73" t="s">
        <v>9</v>
      </c>
      <c r="F449" s="436"/>
      <c r="G449" s="436"/>
      <c r="H449" s="436"/>
      <c r="I449" s="436"/>
      <c r="J449" s="436"/>
      <c r="K449" s="436"/>
      <c r="L449" s="436"/>
      <c r="M449" s="437"/>
      <c r="N449" s="437"/>
      <c r="O449" s="437"/>
    </row>
    <row r="450" spans="1:23" ht="15" customHeight="1" x14ac:dyDescent="0.2">
      <c r="A450" s="746" t="s">
        <v>608</v>
      </c>
      <c r="B450" s="747"/>
      <c r="C450" s="440">
        <f>[13]B!C981</f>
        <v>0</v>
      </c>
      <c r="D450" s="441">
        <f>[13]B!E981</f>
        <v>0</v>
      </c>
      <c r="E450" s="442"/>
      <c r="F450" s="436"/>
      <c r="G450" s="436"/>
      <c r="H450" s="436"/>
      <c r="I450" s="436"/>
      <c r="J450" s="436"/>
      <c r="K450" s="436"/>
      <c r="L450" s="436"/>
      <c r="M450" s="437"/>
      <c r="N450" s="437"/>
      <c r="O450" s="437"/>
    </row>
    <row r="451" spans="1:23" ht="15" customHeight="1" x14ac:dyDescent="0.2">
      <c r="A451" s="740" t="s">
        <v>609</v>
      </c>
      <c r="B451" s="741"/>
      <c r="C451" s="440">
        <f>[13]B!C2587</f>
        <v>45</v>
      </c>
      <c r="D451" s="441">
        <f>[13]B!E2587</f>
        <v>41</v>
      </c>
      <c r="E451" s="215">
        <f>[13]B!AL2587</f>
        <v>1295600</v>
      </c>
      <c r="F451" s="436"/>
      <c r="G451" s="436"/>
      <c r="H451" s="436"/>
      <c r="I451" s="436"/>
      <c r="J451" s="436"/>
      <c r="K451" s="436"/>
      <c r="L451" s="436"/>
      <c r="M451" s="437"/>
      <c r="N451" s="437"/>
      <c r="O451" s="437"/>
    </row>
    <row r="452" spans="1:23" ht="15" customHeight="1" x14ac:dyDescent="0.2">
      <c r="A452" s="740" t="s">
        <v>610</v>
      </c>
      <c r="B452" s="741"/>
      <c r="C452" s="440">
        <f>[13]B!C2596</f>
        <v>0</v>
      </c>
      <c r="D452" s="441">
        <f>[13]B!E2596</f>
        <v>0</v>
      </c>
      <c r="E452" s="443"/>
      <c r="F452" s="436"/>
      <c r="G452" s="436"/>
      <c r="H452" s="436"/>
      <c r="I452" s="436"/>
      <c r="J452" s="436"/>
      <c r="K452" s="436"/>
      <c r="L452" s="436"/>
      <c r="M452" s="437"/>
      <c r="N452" s="437"/>
      <c r="O452" s="437"/>
    </row>
    <row r="453" spans="1:23" ht="15" customHeight="1" x14ac:dyDescent="0.2">
      <c r="A453" s="740" t="s">
        <v>611</v>
      </c>
      <c r="B453" s="741"/>
      <c r="C453" s="440">
        <f>[13]B!C66</f>
        <v>571</v>
      </c>
      <c r="D453" s="441">
        <f>[13]B!E66</f>
        <v>532</v>
      </c>
      <c r="E453" s="215">
        <f>[13]B!AL66</f>
        <v>399000</v>
      </c>
      <c r="F453" s="436"/>
      <c r="G453" s="436"/>
      <c r="H453" s="436"/>
      <c r="I453" s="436"/>
      <c r="J453" s="436"/>
      <c r="K453" s="436"/>
      <c r="L453" s="436"/>
      <c r="M453" s="437"/>
      <c r="N453" s="437"/>
      <c r="O453" s="437"/>
    </row>
    <row r="454" spans="1:23" ht="15" customHeight="1" x14ac:dyDescent="0.2">
      <c r="A454" s="740" t="s">
        <v>612</v>
      </c>
      <c r="B454" s="741"/>
      <c r="C454" s="440">
        <f>[13]B!C72</f>
        <v>0</v>
      </c>
      <c r="D454" s="441">
        <f>[13]B!E72</f>
        <v>0</v>
      </c>
      <c r="E454" s="443"/>
      <c r="F454" s="436"/>
      <c r="G454" s="436"/>
      <c r="H454" s="436"/>
      <c r="I454" s="436"/>
      <c r="J454" s="436"/>
      <c r="K454" s="436"/>
      <c r="L454" s="436"/>
      <c r="M454" s="437"/>
      <c r="N454" s="437"/>
      <c r="O454" s="437"/>
    </row>
    <row r="455" spans="1:23" ht="15" customHeight="1" x14ac:dyDescent="0.2">
      <c r="A455" s="740" t="s">
        <v>613</v>
      </c>
      <c r="B455" s="741"/>
      <c r="C455" s="444">
        <f>[13]B!C67</f>
        <v>107</v>
      </c>
      <c r="D455" s="441">
        <f>[13]B!E67</f>
        <v>107</v>
      </c>
      <c r="E455" s="215">
        <f>[13]B!AL67</f>
        <v>1816860</v>
      </c>
      <c r="F455" s="436"/>
      <c r="G455" s="436"/>
      <c r="H455" s="436"/>
      <c r="I455" s="436"/>
      <c r="J455" s="436"/>
      <c r="K455" s="436"/>
      <c r="L455" s="436"/>
      <c r="M455" s="437"/>
      <c r="N455" s="437"/>
      <c r="O455" s="437"/>
    </row>
    <row r="456" spans="1:23" ht="15" customHeight="1" x14ac:dyDescent="0.2">
      <c r="A456" s="740" t="s">
        <v>614</v>
      </c>
      <c r="B456" s="741"/>
      <c r="C456" s="440">
        <f>[13]B!C68</f>
        <v>131</v>
      </c>
      <c r="D456" s="441">
        <f>[13]B!E68</f>
        <v>125</v>
      </c>
      <c r="E456" s="215">
        <f>[13]B!AL68</f>
        <v>4875000</v>
      </c>
      <c r="F456" s="436"/>
      <c r="G456" s="436"/>
      <c r="H456" s="436"/>
      <c r="I456" s="436"/>
      <c r="J456" s="436"/>
      <c r="K456" s="436"/>
      <c r="L456" s="436"/>
      <c r="M456" s="437"/>
      <c r="N456" s="437"/>
      <c r="O456" s="437"/>
    </row>
    <row r="457" spans="1:23" ht="15" customHeight="1" x14ac:dyDescent="0.2">
      <c r="A457" s="740" t="s">
        <v>615</v>
      </c>
      <c r="B457" s="741"/>
      <c r="C457" s="440">
        <f>[13]B!C70</f>
        <v>0</v>
      </c>
      <c r="D457" s="441">
        <f>[13]B!E70</f>
        <v>0</v>
      </c>
      <c r="E457" s="215">
        <f>[13]B!AL70</f>
        <v>0</v>
      </c>
      <c r="F457" s="445"/>
      <c r="G457" s="445"/>
      <c r="H457" s="445"/>
      <c r="I457" s="445"/>
      <c r="J457" s="445"/>
      <c r="K457" s="445"/>
      <c r="L457" s="445"/>
      <c r="M457" s="445"/>
      <c r="N457" s="445"/>
      <c r="O457" s="445"/>
    </row>
    <row r="458" spans="1:23" ht="15" customHeight="1" x14ac:dyDescent="0.2">
      <c r="A458" s="740" t="s">
        <v>616</v>
      </c>
      <c r="B458" s="741"/>
      <c r="C458" s="444">
        <f>[13]B!C69</f>
        <v>7686</v>
      </c>
      <c r="D458" s="441">
        <f>[13]B!E69</f>
        <v>7686</v>
      </c>
      <c r="E458" s="215">
        <f>[13]B!AL69</f>
        <v>17370360</v>
      </c>
      <c r="F458" s="446"/>
      <c r="G458" s="446"/>
      <c r="H458" s="446"/>
      <c r="I458" s="446"/>
      <c r="J458" s="446"/>
      <c r="K458" s="446"/>
      <c r="L458" s="446"/>
      <c r="M458" s="446"/>
      <c r="N458" s="446"/>
      <c r="O458" s="446"/>
    </row>
    <row r="459" spans="1:23" ht="15" customHeight="1" x14ac:dyDescent="0.2">
      <c r="A459" s="740" t="s">
        <v>617</v>
      </c>
      <c r="B459" s="741"/>
      <c r="C459" s="440">
        <f>[13]B!C2584</f>
        <v>0</v>
      </c>
      <c r="D459" s="441">
        <f>[13]B!E2584</f>
        <v>0</v>
      </c>
      <c r="E459" s="443"/>
      <c r="F459" s="446"/>
      <c r="G459" s="446"/>
      <c r="H459" s="446"/>
      <c r="I459" s="446"/>
      <c r="J459" s="446"/>
      <c r="K459" s="446"/>
      <c r="L459" s="446"/>
      <c r="M459" s="446"/>
      <c r="N459" s="446"/>
      <c r="O459" s="446"/>
    </row>
    <row r="460" spans="1:23" ht="15" customHeight="1" x14ac:dyDescent="0.15">
      <c r="A460" s="742" t="s">
        <v>618</v>
      </c>
      <c r="B460" s="743"/>
      <c r="C460" s="447">
        <f>SUM(C450:C459)</f>
        <v>8540</v>
      </c>
      <c r="D460" s="448">
        <f>SUM(D450:D459)</f>
        <v>8491</v>
      </c>
      <c r="E460" s="449">
        <f>SUM(E450:E459)</f>
        <v>25756820</v>
      </c>
      <c r="F460" s="446"/>
      <c r="G460" s="446"/>
      <c r="H460" s="446"/>
      <c r="I460" s="446"/>
      <c r="J460" s="446"/>
      <c r="K460" s="446"/>
      <c r="L460" s="446"/>
      <c r="M460" s="446"/>
      <c r="N460" s="446"/>
      <c r="O460" s="446"/>
    </row>
    <row r="461" spans="1:23" s="451" customFormat="1" ht="24.95" customHeight="1" x14ac:dyDescent="0.15">
      <c r="A461" s="434" t="s">
        <v>619</v>
      </c>
      <c r="B461" s="450"/>
      <c r="F461" s="5"/>
      <c r="N461" s="452"/>
      <c r="O461" s="452"/>
      <c r="P461" s="452"/>
      <c r="Q461" s="452"/>
      <c r="R461" s="452"/>
      <c r="S461" s="452"/>
      <c r="T461" s="453"/>
      <c r="U461" s="452"/>
      <c r="V461" s="452"/>
      <c r="W461" s="452"/>
    </row>
    <row r="462" spans="1:23" ht="24.75" customHeight="1" x14ac:dyDescent="0.15">
      <c r="A462" s="727" t="s">
        <v>620</v>
      </c>
      <c r="B462" s="728"/>
      <c r="C462" s="601" t="s">
        <v>0</v>
      </c>
      <c r="N462" s="453"/>
      <c r="O462" s="453"/>
      <c r="P462" s="453"/>
      <c r="Q462" s="453"/>
      <c r="R462" s="453"/>
      <c r="S462" s="453"/>
      <c r="T462" s="453"/>
      <c r="U462" s="453"/>
      <c r="V462" s="453"/>
      <c r="W462" s="453"/>
    </row>
    <row r="463" spans="1:23" ht="14.1" customHeight="1" x14ac:dyDescent="0.15">
      <c r="A463" s="729" t="s">
        <v>621</v>
      </c>
      <c r="B463" s="730"/>
      <c r="C463" s="454">
        <v>8817</v>
      </c>
      <c r="D463" s="344"/>
      <c r="E463" s="236"/>
      <c r="H463" s="450"/>
      <c r="I463" s="450"/>
      <c r="J463" s="450"/>
      <c r="K463" s="450"/>
      <c r="L463" s="450"/>
      <c r="M463" s="450"/>
      <c r="N463" s="455"/>
      <c r="O463" s="455"/>
      <c r="P463" s="452"/>
      <c r="Q463" s="453"/>
      <c r="R463" s="453"/>
      <c r="S463" s="453"/>
      <c r="T463" s="453"/>
      <c r="U463" s="453"/>
      <c r="V463" s="453"/>
      <c r="W463" s="453"/>
    </row>
    <row r="464" spans="1:23" ht="24.95" customHeight="1" x14ac:dyDescent="0.15">
      <c r="A464" s="456" t="s">
        <v>622</v>
      </c>
      <c r="B464" s="457"/>
      <c r="C464" s="458"/>
      <c r="D464" s="395"/>
      <c r="E464" s="395"/>
      <c r="F464" s="395"/>
      <c r="G464" s="436"/>
      <c r="H464" s="436"/>
      <c r="I464" s="436"/>
      <c r="J464" s="436"/>
      <c r="K464" s="436"/>
      <c r="L464" s="436"/>
      <c r="M464" s="436"/>
      <c r="N464" s="446"/>
      <c r="O464" s="446"/>
      <c r="P464" s="453"/>
      <c r="Q464" s="453"/>
      <c r="R464" s="453"/>
      <c r="S464" s="453"/>
      <c r="T464" s="453"/>
      <c r="U464" s="453"/>
      <c r="V464" s="453"/>
      <c r="W464" s="453"/>
    </row>
    <row r="465" spans="1:28" ht="21.75" customHeight="1" x14ac:dyDescent="0.15">
      <c r="A465" s="459"/>
      <c r="B465" s="460"/>
      <c r="C465" s="461" t="s">
        <v>0</v>
      </c>
      <c r="D465" s="395"/>
      <c r="E465" s="395"/>
      <c r="F465" s="395"/>
      <c r="G465" s="436"/>
      <c r="H465" s="436"/>
      <c r="I465" s="436"/>
      <c r="J465" s="436"/>
      <c r="K465" s="436"/>
      <c r="L465" s="436"/>
      <c r="M465" s="436"/>
      <c r="N465" s="436"/>
      <c r="O465" s="462"/>
    </row>
    <row r="466" spans="1:28" ht="15" customHeight="1" x14ac:dyDescent="0.15">
      <c r="A466" s="731" t="s">
        <v>623</v>
      </c>
      <c r="B466" s="419" t="s">
        <v>624</v>
      </c>
      <c r="C466" s="464"/>
      <c r="D466" s="465"/>
      <c r="E466" s="395"/>
      <c r="F466" s="395"/>
      <c r="G466" s="436"/>
      <c r="H466" s="436"/>
      <c r="I466" s="436"/>
      <c r="J466" s="436"/>
      <c r="K466" s="436"/>
      <c r="L466" s="436"/>
      <c r="M466" s="436"/>
      <c r="N466" s="436"/>
      <c r="O466" s="462"/>
    </row>
    <row r="467" spans="1:28" ht="15" customHeight="1" x14ac:dyDescent="0.15">
      <c r="A467" s="731"/>
      <c r="B467" s="425" t="s">
        <v>625</v>
      </c>
      <c r="C467" s="466">
        <v>3020</v>
      </c>
      <c r="D467" s="465"/>
      <c r="E467" s="395"/>
      <c r="F467" s="395"/>
      <c r="G467" s="436"/>
      <c r="H467" s="436"/>
      <c r="I467" s="436"/>
      <c r="J467" s="436"/>
      <c r="K467" s="436"/>
      <c r="L467" s="436"/>
      <c r="M467" s="436"/>
      <c r="N467" s="436"/>
      <c r="O467" s="462"/>
    </row>
    <row r="468" spans="1:28" ht="15" customHeight="1" x14ac:dyDescent="0.15">
      <c r="A468" s="732" t="s">
        <v>626</v>
      </c>
      <c r="B468" s="733"/>
      <c r="C468" s="467">
        <v>19218</v>
      </c>
      <c r="D468" s="465"/>
      <c r="E468" s="395"/>
      <c r="F468" s="395"/>
      <c r="G468" s="436"/>
      <c r="H468" s="436"/>
      <c r="I468" s="436"/>
      <c r="J468" s="436"/>
      <c r="K468" s="436"/>
      <c r="L468" s="436"/>
      <c r="M468" s="436"/>
      <c r="N468" s="436"/>
      <c r="O468" s="462"/>
    </row>
    <row r="469" spans="1:28" s="291" customFormat="1" ht="24.95" customHeight="1" x14ac:dyDescent="0.15">
      <c r="A469" s="323" t="s">
        <v>627</v>
      </c>
      <c r="B469" s="468"/>
      <c r="C469" s="469"/>
      <c r="D469" s="469"/>
    </row>
    <row r="470" spans="1:28" ht="12.75" customHeight="1" x14ac:dyDescent="0.15">
      <c r="A470" s="734" t="s">
        <v>628</v>
      </c>
      <c r="B470" s="735"/>
      <c r="C470" s="738" t="s">
        <v>104</v>
      </c>
      <c r="D470" s="714" t="s">
        <v>629</v>
      </c>
      <c r="E470" s="715"/>
      <c r="F470" s="715"/>
      <c r="G470" s="715"/>
      <c r="H470" s="715"/>
      <c r="I470" s="716"/>
      <c r="J470" s="717" t="s">
        <v>504</v>
      </c>
    </row>
    <row r="471" spans="1:28" ht="22.5" customHeight="1" x14ac:dyDescent="0.15">
      <c r="A471" s="736"/>
      <c r="B471" s="737"/>
      <c r="C471" s="739"/>
      <c r="D471" s="470" t="s">
        <v>630</v>
      </c>
      <c r="E471" s="471" t="s">
        <v>631</v>
      </c>
      <c r="F471" s="472" t="s">
        <v>632</v>
      </c>
      <c r="G471" s="472" t="s">
        <v>633</v>
      </c>
      <c r="H471" s="472" t="s">
        <v>634</v>
      </c>
      <c r="I471" s="473" t="s">
        <v>635</v>
      </c>
      <c r="J471" s="718"/>
    </row>
    <row r="472" spans="1:28" ht="15" customHeight="1" x14ac:dyDescent="0.15">
      <c r="A472" s="719" t="s">
        <v>636</v>
      </c>
      <c r="B472" s="720"/>
      <c r="C472" s="474">
        <f>SUM(D472:I472)</f>
        <v>0</v>
      </c>
      <c r="D472" s="475"/>
      <c r="E472" s="476"/>
      <c r="F472" s="476"/>
      <c r="G472" s="476"/>
      <c r="H472" s="476"/>
      <c r="I472" s="477"/>
      <c r="J472" s="478"/>
      <c r="K472" s="308" t="str">
        <f>AA472</f>
        <v/>
      </c>
      <c r="L472" s="436"/>
      <c r="M472" s="436"/>
      <c r="N472" s="436"/>
      <c r="O472" s="436"/>
      <c r="P472" s="437"/>
      <c r="Q472" s="437"/>
      <c r="R472" s="437"/>
      <c r="AA472" s="377" t="str">
        <f>IF(J472&gt;C472,"Error: Las actividades totales son menores que las realizadas en beneficiarios","")</f>
        <v/>
      </c>
      <c r="AB472" s="377">
        <f>IF(J472&gt;C472,1,0)</f>
        <v>0</v>
      </c>
    </row>
    <row r="473" spans="1:28" ht="15" customHeight="1" x14ac:dyDescent="0.15">
      <c r="A473" s="721" t="s">
        <v>637</v>
      </c>
      <c r="B473" s="722"/>
      <c r="C473" s="441">
        <f>SUM(D473:I473)</f>
        <v>0</v>
      </c>
      <c r="D473" s="479"/>
      <c r="E473" s="480"/>
      <c r="F473" s="480"/>
      <c r="G473" s="480"/>
      <c r="H473" s="480"/>
      <c r="I473" s="481"/>
      <c r="J473" s="482"/>
      <c r="K473" s="308" t="str">
        <f>AA473</f>
        <v/>
      </c>
      <c r="AA473" s="377" t="str">
        <f>IF(J473&gt;C473,"Error: Las actividades totales son menores que las realizadas en beneficiarios","")</f>
        <v/>
      </c>
      <c r="AB473" s="377">
        <f>IF(J473&gt;C473,1,0)</f>
        <v>0</v>
      </c>
    </row>
    <row r="474" spans="1:28" ht="15" customHeight="1" x14ac:dyDescent="0.15">
      <c r="A474" s="723" t="s">
        <v>638</v>
      </c>
      <c r="B474" s="724"/>
      <c r="C474" s="483">
        <f>SUM(D474:E474)</f>
        <v>0</v>
      </c>
      <c r="D474" s="484"/>
      <c r="E474" s="485"/>
      <c r="F474" s="486"/>
      <c r="G474" s="486"/>
      <c r="H474" s="486"/>
      <c r="I474" s="487"/>
      <c r="J474" s="488"/>
      <c r="K474" s="308" t="str">
        <f>AA474</f>
        <v/>
      </c>
      <c r="AA474" s="377" t="str">
        <f>IF(J474&gt;C474,"Error: Las actividades totales son menores que las realizadas en beneficiarios","")</f>
        <v/>
      </c>
      <c r="AB474" s="377">
        <f>IF(J474&gt;C474,1,0)</f>
        <v>0</v>
      </c>
    </row>
    <row r="475" spans="1:28" ht="24.95" customHeight="1" x14ac:dyDescent="0.15">
      <c r="A475" s="323" t="s">
        <v>639</v>
      </c>
      <c r="B475" s="489"/>
      <c r="C475" s="490"/>
      <c r="D475" s="490"/>
      <c r="E475" s="490"/>
      <c r="F475" s="490"/>
      <c r="G475" s="490"/>
      <c r="H475" s="490"/>
      <c r="I475" s="490"/>
      <c r="J475" s="490"/>
      <c r="K475" s="490"/>
    </row>
    <row r="476" spans="1:28" ht="39.950000000000003" customHeight="1" x14ac:dyDescent="0.15">
      <c r="A476" s="725" t="s">
        <v>640</v>
      </c>
      <c r="B476" s="726"/>
      <c r="C476" s="491" t="s">
        <v>0</v>
      </c>
      <c r="D476" s="602" t="s">
        <v>641</v>
      </c>
      <c r="E476" s="492" t="s">
        <v>642</v>
      </c>
      <c r="F476" s="368"/>
      <c r="G476" s="368"/>
      <c r="H476" s="368"/>
      <c r="L476" s="5" t="s">
        <v>643</v>
      </c>
    </row>
    <row r="477" spans="1:28" ht="15" customHeight="1" x14ac:dyDescent="0.15">
      <c r="A477" s="701" t="s">
        <v>644</v>
      </c>
      <c r="B477" s="493" t="s">
        <v>645</v>
      </c>
      <c r="C477" s="494">
        <v>223</v>
      </c>
      <c r="D477" s="495">
        <v>221</v>
      </c>
      <c r="E477" s="495"/>
      <c r="F477" s="236" t="str">
        <f>AA477</f>
        <v/>
      </c>
      <c r="G477" s="368"/>
      <c r="H477" s="368"/>
      <c r="AA477" s="377" t="str">
        <f>IF(D477&gt;C477,"Error: Las actividades totales son menores que las realizadas en beneficiarios","")</f>
        <v/>
      </c>
      <c r="AB477" s="377">
        <f>IF(D477&gt;C477,1,0)</f>
        <v>0</v>
      </c>
    </row>
    <row r="478" spans="1:28" ht="15" customHeight="1" x14ac:dyDescent="0.15">
      <c r="A478" s="702"/>
      <c r="B478" s="496" t="s">
        <v>646</v>
      </c>
      <c r="C478" s="497"/>
      <c r="D478" s="498"/>
      <c r="E478" s="498"/>
      <c r="F478" s="236" t="str">
        <f>AA478</f>
        <v/>
      </c>
      <c r="G478" s="368"/>
      <c r="H478" s="368"/>
      <c r="AA478" s="377" t="str">
        <f>IF(D478&gt;C478,"Error: Las actividades totales son menores que las realizadas en beneficiarios","")</f>
        <v/>
      </c>
      <c r="AB478" s="377">
        <f>IF(D478&gt;C478,1,0)</f>
        <v>0</v>
      </c>
    </row>
    <row r="479" spans="1:28" ht="15" customHeight="1" x14ac:dyDescent="0.15">
      <c r="A479" s="703"/>
      <c r="B479" s="499" t="s">
        <v>647</v>
      </c>
      <c r="C479" s="500"/>
      <c r="D479" s="501"/>
      <c r="E479" s="501"/>
      <c r="F479" s="236" t="str">
        <f>AA479</f>
        <v/>
      </c>
      <c r="G479" s="368"/>
      <c r="H479" s="368"/>
      <c r="AA479" s="377" t="str">
        <f>IF(D479&gt;C479,"Error: Las actividades totales son menores que las realizadas en beneficiarios","")</f>
        <v/>
      </c>
      <c r="AB479" s="377">
        <f>IF(D479&gt;C479,1,0)</f>
        <v>0</v>
      </c>
    </row>
    <row r="480" spans="1:28" ht="24.95" customHeight="1" x14ac:dyDescent="0.15">
      <c r="A480" s="502" t="s">
        <v>648</v>
      </c>
      <c r="B480" s="503"/>
      <c r="C480" s="504"/>
      <c r="D480" s="505"/>
      <c r="E480" s="505"/>
    </row>
    <row r="481" spans="1:13" ht="18.75" customHeight="1" x14ac:dyDescent="0.15">
      <c r="A481" s="704" t="s">
        <v>649</v>
      </c>
      <c r="B481" s="705"/>
      <c r="C481" s="506" t="s">
        <v>104</v>
      </c>
    </row>
    <row r="482" spans="1:13" ht="15" customHeight="1" x14ac:dyDescent="0.15">
      <c r="A482" s="706" t="s">
        <v>650</v>
      </c>
      <c r="B482" s="707"/>
      <c r="C482" s="507">
        <f>[13]B!C2937</f>
        <v>0</v>
      </c>
    </row>
    <row r="483" spans="1:13" ht="15" customHeight="1" x14ac:dyDescent="0.15">
      <c r="A483" s="708" t="s">
        <v>651</v>
      </c>
      <c r="B483" s="709"/>
      <c r="C483" s="508">
        <f>[13]B!C2938</f>
        <v>0</v>
      </c>
    </row>
    <row r="485" spans="1:13" ht="23.25" customHeight="1" x14ac:dyDescent="0.2">
      <c r="A485" s="509" t="s">
        <v>652</v>
      </c>
      <c r="B485" s="510"/>
      <c r="C485" s="511"/>
      <c r="D485" s="511"/>
    </row>
    <row r="486" spans="1:13" ht="23.25" customHeight="1" x14ac:dyDescent="0.15">
      <c r="A486" s="710" t="s">
        <v>653</v>
      </c>
      <c r="B486" s="711"/>
      <c r="C486" s="512" t="s">
        <v>654</v>
      </c>
      <c r="D486" s="512" t="s">
        <v>655</v>
      </c>
    </row>
    <row r="487" spans="1:13" ht="12.75" customHeight="1" x14ac:dyDescent="0.15">
      <c r="A487" s="712" t="s">
        <v>656</v>
      </c>
      <c r="B487" s="713"/>
      <c r="C487" s="464"/>
      <c r="D487" s="464">
        <v>3</v>
      </c>
    </row>
    <row r="488" spans="1:13" ht="12.75" customHeight="1" x14ac:dyDescent="0.15">
      <c r="A488" s="697" t="s">
        <v>657</v>
      </c>
      <c r="B488" s="698"/>
      <c r="C488" s="513"/>
      <c r="D488" s="513"/>
    </row>
    <row r="489" spans="1:13" ht="12.75" customHeight="1" x14ac:dyDescent="0.15">
      <c r="A489" s="697" t="s">
        <v>658</v>
      </c>
      <c r="B489" s="698"/>
      <c r="C489" s="513"/>
      <c r="D489" s="513">
        <v>3</v>
      </c>
    </row>
    <row r="490" spans="1:13" ht="12.75" customHeight="1" x14ac:dyDescent="0.15">
      <c r="A490" s="697" t="s">
        <v>659</v>
      </c>
      <c r="B490" s="698"/>
      <c r="C490" s="513"/>
      <c r="D490" s="513">
        <v>1</v>
      </c>
    </row>
    <row r="491" spans="1:13" ht="12.75" customHeight="1" x14ac:dyDescent="0.15">
      <c r="A491" s="697" t="s">
        <v>660</v>
      </c>
      <c r="B491" s="698"/>
      <c r="C491" s="513">
        <v>1</v>
      </c>
      <c r="D491" s="513">
        <v>9</v>
      </c>
    </row>
    <row r="492" spans="1:13" ht="12.75" customHeight="1" x14ac:dyDescent="0.15">
      <c r="A492" s="697" t="s">
        <v>661</v>
      </c>
      <c r="B492" s="698"/>
      <c r="C492" s="514">
        <v>1</v>
      </c>
      <c r="D492" s="513">
        <v>9</v>
      </c>
    </row>
    <row r="493" spans="1:13" ht="12.75" customHeight="1" x14ac:dyDescent="0.15">
      <c r="A493" s="699" t="s">
        <v>662</v>
      </c>
      <c r="B493" s="700"/>
      <c r="C493" s="466">
        <v>35</v>
      </c>
      <c r="D493" s="466">
        <v>217</v>
      </c>
    </row>
    <row r="495" spans="1:13" ht="12.75" x14ac:dyDescent="0.2">
      <c r="A495" s="509" t="s">
        <v>663</v>
      </c>
      <c r="B495" s="515"/>
    </row>
    <row r="496" spans="1:13" ht="50.25" customHeight="1" x14ac:dyDescent="0.15">
      <c r="A496" s="688" t="s">
        <v>572</v>
      </c>
      <c r="B496" s="689"/>
      <c r="C496" s="692" t="s">
        <v>0</v>
      </c>
      <c r="D496" s="692" t="s">
        <v>573</v>
      </c>
      <c r="E496" s="694" t="s">
        <v>664</v>
      </c>
      <c r="F496" s="695"/>
      <c r="G496" s="694" t="s">
        <v>665</v>
      </c>
      <c r="H496" s="696"/>
      <c r="I496" s="695"/>
      <c r="J496" s="352" t="s">
        <v>576</v>
      </c>
      <c r="K496" s="352" t="s">
        <v>577</v>
      </c>
      <c r="L496" s="352" t="s">
        <v>578</v>
      </c>
      <c r="M496" s="369" t="s">
        <v>578</v>
      </c>
    </row>
    <row r="497" spans="1:13" ht="54.75" customHeight="1" x14ac:dyDescent="0.15">
      <c r="A497" s="690"/>
      <c r="B497" s="691"/>
      <c r="C497" s="693"/>
      <c r="D497" s="693"/>
      <c r="E497" s="516" t="s">
        <v>666</v>
      </c>
      <c r="F497" s="516" t="s">
        <v>667</v>
      </c>
      <c r="G497" s="517" t="s">
        <v>668</v>
      </c>
      <c r="H497" s="517" t="s">
        <v>669</v>
      </c>
      <c r="I497" s="518" t="s">
        <v>670</v>
      </c>
      <c r="J497" s="516" t="s">
        <v>666</v>
      </c>
      <c r="K497" s="516" t="s">
        <v>667</v>
      </c>
      <c r="L497" s="516" t="s">
        <v>666</v>
      </c>
      <c r="M497" s="516" t="s">
        <v>667</v>
      </c>
    </row>
    <row r="498" spans="1:13" ht="15" customHeight="1" x14ac:dyDescent="0.15">
      <c r="A498" s="686" t="s">
        <v>195</v>
      </c>
      <c r="B498" s="687" t="s">
        <v>195</v>
      </c>
      <c r="C498" s="519">
        <f>SUM(E498:F498)</f>
        <v>0</v>
      </c>
      <c r="D498" s="520"/>
      <c r="E498" s="520"/>
      <c r="F498" s="520"/>
      <c r="G498" s="520"/>
      <c r="H498" s="520"/>
      <c r="I498" s="520"/>
      <c r="J498" s="520"/>
      <c r="K498" s="520"/>
      <c r="L498" s="520"/>
      <c r="M498" s="520"/>
    </row>
    <row r="499" spans="1:13" ht="15" customHeight="1" x14ac:dyDescent="0.15">
      <c r="A499" s="686" t="s">
        <v>197</v>
      </c>
      <c r="B499" s="687" t="s">
        <v>197</v>
      </c>
      <c r="C499" s="519">
        <f>SUM(E499:F499)</f>
        <v>0</v>
      </c>
      <c r="D499" s="520"/>
      <c r="E499" s="520"/>
      <c r="F499" s="520"/>
      <c r="G499" s="520"/>
      <c r="H499" s="520"/>
      <c r="I499" s="520"/>
      <c r="J499" s="520"/>
      <c r="K499" s="520"/>
      <c r="L499" s="520"/>
      <c r="M499" s="520"/>
    </row>
    <row r="500" spans="1:13" ht="15" customHeight="1" x14ac:dyDescent="0.15">
      <c r="A500" s="686" t="s">
        <v>201</v>
      </c>
      <c r="B500" s="687"/>
      <c r="C500" s="519">
        <f>SUM(E500:F500)</f>
        <v>0</v>
      </c>
      <c r="D500" s="520"/>
      <c r="E500" s="520"/>
      <c r="F500" s="520"/>
      <c r="G500" s="520"/>
      <c r="H500" s="520"/>
      <c r="I500" s="520"/>
      <c r="J500" s="520"/>
      <c r="K500" s="520"/>
      <c r="L500" s="520"/>
      <c r="M500" s="520"/>
    </row>
    <row r="501" spans="1:13" ht="15" customHeight="1" x14ac:dyDescent="0.15">
      <c r="A501" s="686" t="s">
        <v>207</v>
      </c>
      <c r="B501" s="687"/>
      <c r="C501" s="519">
        <f>SUM(E501:F501)</f>
        <v>0</v>
      </c>
      <c r="D501" s="520"/>
      <c r="E501" s="520"/>
      <c r="F501" s="520"/>
      <c r="G501" s="520"/>
      <c r="H501" s="520"/>
      <c r="I501" s="520"/>
      <c r="J501" s="520"/>
      <c r="K501" s="520"/>
      <c r="L501" s="520"/>
      <c r="M501" s="520"/>
    </row>
    <row r="502" spans="1:13" ht="15" customHeight="1" x14ac:dyDescent="0.15">
      <c r="A502" s="686" t="s">
        <v>227</v>
      </c>
      <c r="B502" s="687"/>
      <c r="C502" s="519">
        <f>SUM(E502:F502)</f>
        <v>0</v>
      </c>
      <c r="D502" s="520"/>
      <c r="E502" s="520"/>
      <c r="F502" s="520"/>
      <c r="G502" s="520"/>
      <c r="H502" s="520"/>
      <c r="I502" s="520"/>
      <c r="J502" s="520"/>
      <c r="K502" s="520"/>
      <c r="L502" s="520"/>
      <c r="M502" s="520"/>
    </row>
    <row r="503" spans="1:13" ht="15" customHeight="1" x14ac:dyDescent="0.15">
      <c r="A503" s="600"/>
      <c r="B503" s="599" t="s">
        <v>671</v>
      </c>
      <c r="C503" s="519">
        <f t="shared" ref="C503:I503" si="19">SUM(C498:C502)</f>
        <v>0</v>
      </c>
      <c r="D503" s="519">
        <f t="shared" si="19"/>
        <v>0</v>
      </c>
      <c r="E503" s="519">
        <f t="shared" si="19"/>
        <v>0</v>
      </c>
      <c r="F503" s="519">
        <f t="shared" si="19"/>
        <v>0</v>
      </c>
      <c r="G503" s="519">
        <f t="shared" si="19"/>
        <v>0</v>
      </c>
      <c r="H503" s="519">
        <f t="shared" si="19"/>
        <v>0</v>
      </c>
      <c r="I503" s="519">
        <f t="shared" si="19"/>
        <v>0</v>
      </c>
      <c r="J503" s="519">
        <f>SUM(J498:J502)</f>
        <v>0</v>
      </c>
      <c r="K503" s="519">
        <f t="shared" ref="K503" si="20">SUM(K498:K502)</f>
        <v>0</v>
      </c>
      <c r="L503" s="519">
        <f>SUM(L498:L502)</f>
        <v>0</v>
      </c>
      <c r="M503" s="519">
        <f t="shared" ref="M503" si="21">SUM(M498:M502)</f>
        <v>0</v>
      </c>
    </row>
    <row r="504" spans="1:13" ht="24" customHeight="1" x14ac:dyDescent="0.15">
      <c r="A504" s="676" t="s">
        <v>672</v>
      </c>
      <c r="B504" s="677"/>
      <c r="C504" s="519">
        <f>SUM(E504:F504)</f>
        <v>0</v>
      </c>
      <c r="D504" s="520"/>
      <c r="E504" s="520"/>
      <c r="F504" s="520"/>
      <c r="G504" s="520"/>
      <c r="H504" s="520"/>
      <c r="I504" s="520"/>
      <c r="J504" s="520"/>
      <c r="K504" s="520"/>
      <c r="L504" s="520"/>
      <c r="M504" s="520"/>
    </row>
    <row r="505" spans="1:13" ht="15" customHeight="1" x14ac:dyDescent="0.15">
      <c r="A505" s="676" t="s">
        <v>673</v>
      </c>
      <c r="B505" s="677"/>
      <c r="C505" s="519">
        <f>SUM(E505:F505)</f>
        <v>0</v>
      </c>
      <c r="D505" s="520"/>
      <c r="E505" s="520"/>
      <c r="F505" s="520"/>
      <c r="G505" s="520"/>
      <c r="H505" s="520"/>
      <c r="I505" s="520"/>
      <c r="J505" s="520"/>
      <c r="K505" s="520"/>
      <c r="L505" s="520"/>
      <c r="M505" s="520"/>
    </row>
    <row r="506" spans="1:13" ht="15" customHeight="1" x14ac:dyDescent="0.15">
      <c r="A506" s="676" t="s">
        <v>674</v>
      </c>
      <c r="B506" s="677"/>
      <c r="C506" s="519">
        <f>SUM(E506:F506)</f>
        <v>0</v>
      </c>
      <c r="D506" s="520"/>
      <c r="E506" s="520"/>
      <c r="F506" s="520"/>
      <c r="G506" s="520"/>
      <c r="H506" s="520"/>
      <c r="I506" s="520"/>
      <c r="J506" s="520"/>
      <c r="K506" s="520"/>
      <c r="L506" s="520"/>
      <c r="M506" s="520"/>
    </row>
    <row r="507" spans="1:13" ht="15" customHeight="1" x14ac:dyDescent="0.15">
      <c r="A507" s="676" t="s">
        <v>675</v>
      </c>
      <c r="B507" s="677"/>
      <c r="C507" s="519">
        <f>SUM(E507:F507)</f>
        <v>0</v>
      </c>
      <c r="D507" s="520"/>
      <c r="E507" s="520"/>
      <c r="F507" s="520"/>
      <c r="G507" s="520"/>
      <c r="H507" s="520"/>
      <c r="I507" s="520"/>
      <c r="J507" s="520"/>
      <c r="K507" s="520"/>
      <c r="L507" s="520"/>
      <c r="M507" s="520"/>
    </row>
    <row r="508" spans="1:13" ht="15" customHeight="1" x14ac:dyDescent="0.15">
      <c r="A508" s="684" t="s">
        <v>676</v>
      </c>
      <c r="B508" s="685"/>
      <c r="C508" s="519">
        <f t="shared" ref="C508:M508" si="22">SUM(C504:C507)</f>
        <v>0</v>
      </c>
      <c r="D508" s="519">
        <f t="shared" si="22"/>
        <v>0</v>
      </c>
      <c r="E508" s="519">
        <f t="shared" si="22"/>
        <v>0</v>
      </c>
      <c r="F508" s="519">
        <f t="shared" si="22"/>
        <v>0</v>
      </c>
      <c r="G508" s="519">
        <f t="shared" si="22"/>
        <v>0</v>
      </c>
      <c r="H508" s="519">
        <f t="shared" si="22"/>
        <v>0</v>
      </c>
      <c r="I508" s="519">
        <f t="shared" si="22"/>
        <v>0</v>
      </c>
      <c r="J508" s="519">
        <f t="shared" si="22"/>
        <v>0</v>
      </c>
      <c r="K508" s="519">
        <f t="shared" si="22"/>
        <v>0</v>
      </c>
      <c r="L508" s="519">
        <f t="shared" si="22"/>
        <v>0</v>
      </c>
      <c r="M508" s="519">
        <f t="shared" si="22"/>
        <v>0</v>
      </c>
    </row>
    <row r="509" spans="1:13" ht="15" customHeight="1" x14ac:dyDescent="0.15">
      <c r="A509" s="676" t="s">
        <v>677</v>
      </c>
      <c r="B509" s="677"/>
      <c r="C509" s="519">
        <f t="shared" ref="C509" si="23">SUM(E509:F509)</f>
        <v>0</v>
      </c>
      <c r="D509" s="520"/>
      <c r="E509" s="520"/>
      <c r="F509" s="520"/>
      <c r="G509" s="520"/>
      <c r="H509" s="520"/>
      <c r="I509" s="520"/>
      <c r="J509" s="520"/>
      <c r="K509" s="520"/>
      <c r="L509" s="520"/>
      <c r="M509" s="520"/>
    </row>
    <row r="510" spans="1:13" ht="15" customHeight="1" x14ac:dyDescent="0.15">
      <c r="A510" s="676" t="s">
        <v>678</v>
      </c>
      <c r="B510" s="677"/>
      <c r="C510" s="519">
        <f>SUM(E510:F510)</f>
        <v>0</v>
      </c>
      <c r="D510" s="520"/>
      <c r="E510" s="520"/>
      <c r="F510" s="520"/>
      <c r="G510" s="520"/>
      <c r="H510" s="520"/>
      <c r="I510" s="520"/>
      <c r="J510" s="520"/>
      <c r="K510" s="520"/>
      <c r="L510" s="520"/>
      <c r="M510" s="520"/>
    </row>
    <row r="511" spans="1:13" ht="15" customHeight="1" x14ac:dyDescent="0.15">
      <c r="A511" s="676" t="s">
        <v>679</v>
      </c>
      <c r="B511" s="677"/>
      <c r="C511" s="519">
        <f>SUM(E511:F511)</f>
        <v>0</v>
      </c>
      <c r="D511" s="520"/>
      <c r="E511" s="520"/>
      <c r="F511" s="520"/>
      <c r="G511" s="520"/>
      <c r="H511" s="520"/>
      <c r="I511" s="520"/>
      <c r="J511" s="520"/>
      <c r="K511" s="520"/>
      <c r="L511" s="520"/>
      <c r="M511" s="520"/>
    </row>
    <row r="512" spans="1:13" ht="15" customHeight="1" x14ac:dyDescent="0.15">
      <c r="A512" s="600"/>
      <c r="B512" s="524" t="s">
        <v>680</v>
      </c>
      <c r="C512" s="519">
        <f t="shared" ref="C512:M512" si="24">SUM(C509:C511)</f>
        <v>0</v>
      </c>
      <c r="D512" s="519">
        <f t="shared" si="24"/>
        <v>0</v>
      </c>
      <c r="E512" s="519">
        <f t="shared" si="24"/>
        <v>0</v>
      </c>
      <c r="F512" s="519">
        <f t="shared" si="24"/>
        <v>0</v>
      </c>
      <c r="G512" s="519">
        <f t="shared" si="24"/>
        <v>0</v>
      </c>
      <c r="H512" s="519">
        <f t="shared" si="24"/>
        <v>0</v>
      </c>
      <c r="I512" s="519">
        <f t="shared" si="24"/>
        <v>0</v>
      </c>
      <c r="J512" s="519">
        <f t="shared" si="24"/>
        <v>0</v>
      </c>
      <c r="K512" s="519">
        <f t="shared" si="24"/>
        <v>0</v>
      </c>
      <c r="L512" s="519">
        <f t="shared" si="24"/>
        <v>0</v>
      </c>
      <c r="M512" s="519">
        <f t="shared" si="24"/>
        <v>0</v>
      </c>
    </row>
    <row r="513" spans="1:13" ht="15" customHeight="1" x14ac:dyDescent="0.15">
      <c r="A513" s="676" t="s">
        <v>681</v>
      </c>
      <c r="B513" s="677"/>
      <c r="C513" s="519">
        <f>SUM(E513:F513)</f>
        <v>0</v>
      </c>
      <c r="D513" s="520"/>
      <c r="E513" s="520"/>
      <c r="F513" s="520"/>
      <c r="G513" s="520"/>
      <c r="H513" s="520"/>
      <c r="I513" s="520"/>
      <c r="J513" s="520"/>
      <c r="K513" s="520"/>
      <c r="L513" s="520"/>
      <c r="M513" s="520"/>
    </row>
    <row r="514" spans="1:13" ht="15" customHeight="1" x14ac:dyDescent="0.15">
      <c r="A514" s="678" t="s">
        <v>682</v>
      </c>
      <c r="B514" s="679"/>
      <c r="C514" s="519">
        <f>SUM(E514:F514)</f>
        <v>0</v>
      </c>
      <c r="D514" s="520"/>
      <c r="E514" s="520"/>
      <c r="F514" s="520"/>
      <c r="G514" s="520"/>
      <c r="H514" s="520"/>
      <c r="I514" s="520"/>
      <c r="J514" s="520"/>
      <c r="K514" s="520"/>
      <c r="L514" s="520"/>
      <c r="M514" s="520"/>
    </row>
    <row r="515" spans="1:13" ht="15" customHeight="1" x14ac:dyDescent="0.15">
      <c r="A515" s="676" t="s">
        <v>683</v>
      </c>
      <c r="B515" s="677"/>
      <c r="C515" s="519">
        <f>SUM(E515:F515)</f>
        <v>0</v>
      </c>
      <c r="D515" s="520"/>
      <c r="E515" s="520"/>
      <c r="F515" s="520"/>
      <c r="G515" s="520"/>
      <c r="H515" s="520"/>
      <c r="I515" s="520"/>
      <c r="J515" s="520"/>
      <c r="K515" s="520"/>
      <c r="L515" s="520"/>
      <c r="M515" s="520"/>
    </row>
    <row r="516" spans="1:13" ht="15" customHeight="1" x14ac:dyDescent="0.15">
      <c r="A516" s="600"/>
      <c r="B516" s="524" t="s">
        <v>684</v>
      </c>
      <c r="C516" s="519">
        <f>SUM(C513:C515)</f>
        <v>0</v>
      </c>
      <c r="D516" s="519">
        <f t="shared" ref="D516:F516" si="25">SUM(D513:D515)</f>
        <v>0</v>
      </c>
      <c r="E516" s="519">
        <f t="shared" si="25"/>
        <v>0</v>
      </c>
      <c r="F516" s="519">
        <f t="shared" si="25"/>
        <v>0</v>
      </c>
      <c r="G516" s="519">
        <f>SUM(G513:G515)</f>
        <v>0</v>
      </c>
      <c r="H516" s="519">
        <f>SUM(H513:H515)</f>
        <v>0</v>
      </c>
      <c r="I516" s="519">
        <f>SUM(I513:I515)</f>
        <v>0</v>
      </c>
      <c r="J516" s="519">
        <f t="shared" ref="J516:M516" si="26">SUM(J513:J515)</f>
        <v>0</v>
      </c>
      <c r="K516" s="519">
        <f t="shared" si="26"/>
        <v>0</v>
      </c>
      <c r="L516" s="519">
        <f t="shared" si="26"/>
        <v>0</v>
      </c>
      <c r="M516" s="519">
        <f t="shared" si="26"/>
        <v>0</v>
      </c>
    </row>
    <row r="517" spans="1:13" ht="15" customHeight="1" x14ac:dyDescent="0.15">
      <c r="A517" s="682" t="s">
        <v>685</v>
      </c>
      <c r="B517" s="683" t="s">
        <v>46</v>
      </c>
      <c r="C517" s="519">
        <f t="shared" ref="C517:C524" si="27">SUM(E517:F517)</f>
        <v>0</v>
      </c>
      <c r="D517" s="520"/>
      <c r="E517" s="520"/>
      <c r="F517" s="520"/>
      <c r="G517" s="520"/>
      <c r="H517" s="520"/>
      <c r="I517" s="520"/>
      <c r="J517" s="520"/>
      <c r="K517" s="520"/>
      <c r="L517" s="520"/>
      <c r="M517" s="520"/>
    </row>
    <row r="518" spans="1:13" ht="15" customHeight="1" x14ac:dyDescent="0.15">
      <c r="A518" s="682" t="s">
        <v>686</v>
      </c>
      <c r="B518" s="683" t="s">
        <v>686</v>
      </c>
      <c r="C518" s="519">
        <f t="shared" si="27"/>
        <v>0</v>
      </c>
      <c r="D518" s="520"/>
      <c r="E518" s="520"/>
      <c r="F518" s="520"/>
      <c r="G518" s="520"/>
      <c r="H518" s="520"/>
      <c r="I518" s="520"/>
      <c r="J518" s="520"/>
      <c r="K518" s="520"/>
      <c r="L518" s="520"/>
      <c r="M518" s="520"/>
    </row>
    <row r="519" spans="1:13" ht="15" customHeight="1" x14ac:dyDescent="0.15">
      <c r="A519" s="682" t="s">
        <v>687</v>
      </c>
      <c r="B519" s="683" t="s">
        <v>687</v>
      </c>
      <c r="C519" s="519">
        <f t="shared" si="27"/>
        <v>0</v>
      </c>
      <c r="D519" s="520"/>
      <c r="E519" s="520"/>
      <c r="F519" s="520"/>
      <c r="G519" s="520"/>
      <c r="H519" s="520"/>
      <c r="I519" s="520"/>
      <c r="J519" s="520"/>
      <c r="K519" s="520"/>
      <c r="L519" s="520"/>
      <c r="M519" s="520"/>
    </row>
    <row r="520" spans="1:13" ht="15" customHeight="1" x14ac:dyDescent="0.15">
      <c r="A520" s="680" t="s">
        <v>49</v>
      </c>
      <c r="B520" s="681"/>
      <c r="C520" s="519">
        <f t="shared" si="27"/>
        <v>0</v>
      </c>
      <c r="D520" s="520"/>
      <c r="E520" s="520"/>
      <c r="F520" s="520"/>
      <c r="G520" s="520"/>
      <c r="H520" s="520"/>
      <c r="I520" s="520"/>
      <c r="J520" s="520"/>
      <c r="K520" s="520"/>
      <c r="L520" s="520"/>
      <c r="M520" s="520"/>
    </row>
    <row r="521" spans="1:13" ht="15" customHeight="1" x14ac:dyDescent="0.15">
      <c r="A521" s="680" t="s">
        <v>89</v>
      </c>
      <c r="B521" s="681" t="s">
        <v>89</v>
      </c>
      <c r="C521" s="519">
        <f t="shared" si="27"/>
        <v>0</v>
      </c>
      <c r="D521" s="520"/>
      <c r="E521" s="520"/>
      <c r="F521" s="520"/>
      <c r="G521" s="520"/>
      <c r="H521" s="520"/>
      <c r="I521" s="520"/>
      <c r="J521" s="520"/>
      <c r="K521" s="520"/>
      <c r="L521" s="520"/>
      <c r="M521" s="520"/>
    </row>
    <row r="522" spans="1:13" ht="15" customHeight="1" x14ac:dyDescent="0.15">
      <c r="A522" s="676" t="s">
        <v>71</v>
      </c>
      <c r="B522" s="677"/>
      <c r="C522" s="519">
        <f t="shared" si="27"/>
        <v>0</v>
      </c>
      <c r="D522" s="520"/>
      <c r="E522" s="520"/>
      <c r="F522" s="520"/>
      <c r="G522" s="520"/>
      <c r="H522" s="520"/>
      <c r="I522" s="520"/>
      <c r="J522" s="520"/>
      <c r="K522" s="520"/>
      <c r="L522" s="520"/>
      <c r="M522" s="520"/>
    </row>
    <row r="523" spans="1:13" ht="24" customHeight="1" x14ac:dyDescent="0.15">
      <c r="A523" s="680" t="s">
        <v>688</v>
      </c>
      <c r="B523" s="681" t="s">
        <v>688</v>
      </c>
      <c r="C523" s="519">
        <f t="shared" si="27"/>
        <v>0</v>
      </c>
      <c r="D523" s="520"/>
      <c r="E523" s="520"/>
      <c r="F523" s="520"/>
      <c r="G523" s="520"/>
      <c r="H523" s="520"/>
      <c r="I523" s="520"/>
      <c r="J523" s="520"/>
      <c r="K523" s="520"/>
      <c r="L523" s="520"/>
      <c r="M523" s="520"/>
    </row>
    <row r="524" spans="1:13" ht="15" customHeight="1" x14ac:dyDescent="0.15">
      <c r="A524" s="680" t="s">
        <v>67</v>
      </c>
      <c r="B524" s="681" t="s">
        <v>67</v>
      </c>
      <c r="C524" s="519">
        <f t="shared" si="27"/>
        <v>0</v>
      </c>
      <c r="D524" s="520"/>
      <c r="E524" s="520"/>
      <c r="F524" s="520"/>
      <c r="G524" s="520"/>
      <c r="H524" s="520"/>
      <c r="I524" s="520"/>
      <c r="J524" s="520"/>
      <c r="K524" s="520"/>
      <c r="L524" s="520"/>
      <c r="M524" s="520"/>
    </row>
    <row r="525" spans="1:13" ht="15" customHeight="1" x14ac:dyDescent="0.15">
      <c r="A525" s="598"/>
      <c r="B525" s="524" t="s">
        <v>689</v>
      </c>
      <c r="C525" s="519">
        <f>SUM(C517:C524)</f>
        <v>0</v>
      </c>
      <c r="D525" s="519">
        <f>SUM(D517:D524)</f>
        <v>0</v>
      </c>
      <c r="E525" s="519">
        <f t="shared" ref="E525:M525" si="28">SUM(E517:E524)</f>
        <v>0</v>
      </c>
      <c r="F525" s="519">
        <f t="shared" si="28"/>
        <v>0</v>
      </c>
      <c r="G525" s="519">
        <f t="shared" si="28"/>
        <v>0</v>
      </c>
      <c r="H525" s="519">
        <f t="shared" si="28"/>
        <v>0</v>
      </c>
      <c r="I525" s="519">
        <f t="shared" si="28"/>
        <v>0</v>
      </c>
      <c r="J525" s="519">
        <f t="shared" si="28"/>
        <v>0</v>
      </c>
      <c r="K525" s="519">
        <f t="shared" si="28"/>
        <v>0</v>
      </c>
      <c r="L525" s="519">
        <f t="shared" si="28"/>
        <v>0</v>
      </c>
      <c r="M525" s="519">
        <f t="shared" si="28"/>
        <v>0</v>
      </c>
    </row>
    <row r="526" spans="1:13" ht="15" customHeight="1" x14ac:dyDescent="0.15">
      <c r="A526" s="678" t="s">
        <v>690</v>
      </c>
      <c r="B526" s="679"/>
      <c r="C526" s="519">
        <f t="shared" ref="C526:C531" si="29">SUM(E526:F526)</f>
        <v>0</v>
      </c>
      <c r="D526" s="520"/>
      <c r="E526" s="520"/>
      <c r="F526" s="520"/>
      <c r="G526" s="520"/>
      <c r="H526" s="520"/>
      <c r="I526" s="520"/>
      <c r="J526" s="520"/>
      <c r="K526" s="520"/>
      <c r="L526" s="520"/>
      <c r="M526" s="520"/>
    </row>
    <row r="527" spans="1:13" ht="15" customHeight="1" x14ac:dyDescent="0.15">
      <c r="A527" s="678" t="s">
        <v>691</v>
      </c>
      <c r="B527" s="679"/>
      <c r="C527" s="519">
        <f t="shared" si="29"/>
        <v>0</v>
      </c>
      <c r="D527" s="520"/>
      <c r="E527" s="520"/>
      <c r="F527" s="520"/>
      <c r="G527" s="520"/>
      <c r="H527" s="520"/>
      <c r="I527" s="520"/>
      <c r="J527" s="520"/>
      <c r="K527" s="520"/>
      <c r="L527" s="520"/>
      <c r="M527" s="520"/>
    </row>
    <row r="528" spans="1:13" ht="15" customHeight="1" x14ac:dyDescent="0.15">
      <c r="A528" s="678" t="s">
        <v>692</v>
      </c>
      <c r="B528" s="679"/>
      <c r="C528" s="519">
        <f t="shared" si="29"/>
        <v>0</v>
      </c>
      <c r="D528" s="520"/>
      <c r="E528" s="520"/>
      <c r="F528" s="520"/>
      <c r="G528" s="520"/>
      <c r="H528" s="520"/>
      <c r="I528" s="520"/>
      <c r="J528" s="520"/>
      <c r="K528" s="520"/>
      <c r="L528" s="520"/>
      <c r="M528" s="520"/>
    </row>
    <row r="529" spans="1:13" ht="15" customHeight="1" x14ac:dyDescent="0.15">
      <c r="A529" s="676" t="s">
        <v>693</v>
      </c>
      <c r="B529" s="677"/>
      <c r="C529" s="519">
        <f t="shared" si="29"/>
        <v>0</v>
      </c>
      <c r="D529" s="520"/>
      <c r="E529" s="520"/>
      <c r="F529" s="520"/>
      <c r="G529" s="520"/>
      <c r="H529" s="520"/>
      <c r="I529" s="520"/>
      <c r="J529" s="520"/>
      <c r="K529" s="520"/>
      <c r="L529" s="520"/>
      <c r="M529" s="520"/>
    </row>
    <row r="530" spans="1:13" ht="15" customHeight="1" x14ac:dyDescent="0.15">
      <c r="A530" s="676" t="s">
        <v>694</v>
      </c>
      <c r="B530" s="677"/>
      <c r="C530" s="519">
        <f t="shared" si="29"/>
        <v>0</v>
      </c>
      <c r="D530" s="520"/>
      <c r="E530" s="520"/>
      <c r="F530" s="520"/>
      <c r="G530" s="520"/>
      <c r="H530" s="520"/>
      <c r="I530" s="520"/>
      <c r="J530" s="520"/>
      <c r="K530" s="520"/>
      <c r="L530" s="520"/>
      <c r="M530" s="520"/>
    </row>
    <row r="531" spans="1:13" ht="15" customHeight="1" x14ac:dyDescent="0.15">
      <c r="A531" s="676" t="s">
        <v>695</v>
      </c>
      <c r="B531" s="677"/>
      <c r="C531" s="519">
        <f t="shared" si="29"/>
        <v>0</v>
      </c>
      <c r="D531" s="520"/>
      <c r="E531" s="520"/>
      <c r="F531" s="520"/>
      <c r="G531" s="520"/>
      <c r="H531" s="520"/>
      <c r="I531" s="520"/>
      <c r="J531" s="520"/>
      <c r="K531" s="520"/>
      <c r="L531" s="520"/>
      <c r="M531" s="520"/>
    </row>
    <row r="532" spans="1:13" ht="15" customHeight="1" x14ac:dyDescent="0.15">
      <c r="A532" s="598"/>
      <c r="B532" s="524" t="s">
        <v>530</v>
      </c>
      <c r="C532" s="519">
        <f>SUM(C526:C531)</f>
        <v>0</v>
      </c>
      <c r="D532" s="519">
        <f>SUM(D526:D531)</f>
        <v>0</v>
      </c>
      <c r="E532" s="519">
        <f t="shared" ref="E532:M532" si="30">SUM(E526:E531)</f>
        <v>0</v>
      </c>
      <c r="F532" s="519">
        <f t="shared" si="30"/>
        <v>0</v>
      </c>
      <c r="G532" s="519">
        <f t="shared" si="30"/>
        <v>0</v>
      </c>
      <c r="H532" s="519">
        <f t="shared" si="30"/>
        <v>0</v>
      </c>
      <c r="I532" s="519">
        <f t="shared" si="30"/>
        <v>0</v>
      </c>
      <c r="J532" s="519">
        <f t="shared" si="30"/>
        <v>0</v>
      </c>
      <c r="K532" s="519">
        <f t="shared" si="30"/>
        <v>0</v>
      </c>
      <c r="L532" s="519">
        <f t="shared" si="30"/>
        <v>0</v>
      </c>
      <c r="M532" s="519">
        <f t="shared" si="30"/>
        <v>0</v>
      </c>
    </row>
    <row r="533" spans="1:13" ht="15" customHeight="1" x14ac:dyDescent="0.15">
      <c r="A533" s="676" t="s">
        <v>440</v>
      </c>
      <c r="B533" s="677" t="s">
        <v>440</v>
      </c>
      <c r="C533" s="519">
        <f>SUM(E533:F533)</f>
        <v>0</v>
      </c>
      <c r="D533" s="526"/>
      <c r="E533" s="520"/>
      <c r="F533" s="520"/>
      <c r="G533" s="520"/>
      <c r="H533" s="520"/>
      <c r="I533" s="520"/>
      <c r="J533" s="520"/>
      <c r="K533" s="520"/>
      <c r="L533" s="520"/>
      <c r="M533" s="520"/>
    </row>
    <row r="534" spans="1:13" ht="15" customHeight="1" x14ac:dyDescent="0.15">
      <c r="A534" s="676" t="s">
        <v>442</v>
      </c>
      <c r="B534" s="677" t="s">
        <v>442</v>
      </c>
      <c r="C534" s="519">
        <f>SUM(E534:F534)</f>
        <v>0</v>
      </c>
      <c r="D534" s="526"/>
      <c r="E534" s="520"/>
      <c r="F534" s="520"/>
      <c r="G534" s="520"/>
      <c r="H534" s="520"/>
      <c r="I534" s="520"/>
      <c r="J534" s="520"/>
      <c r="K534" s="520"/>
      <c r="L534" s="520"/>
      <c r="M534" s="520"/>
    </row>
    <row r="535" spans="1:13" ht="24" customHeight="1" x14ac:dyDescent="0.15">
      <c r="A535" s="676" t="s">
        <v>696</v>
      </c>
      <c r="B535" s="677"/>
      <c r="C535" s="519">
        <f>SUM(E535:F535)</f>
        <v>0</v>
      </c>
      <c r="D535" s="526"/>
      <c r="E535" s="526"/>
      <c r="F535" s="526"/>
      <c r="G535" s="526"/>
      <c r="H535" s="526"/>
      <c r="I535" s="526"/>
      <c r="J535" s="526"/>
      <c r="K535" s="526"/>
      <c r="L535" s="526"/>
      <c r="M535" s="526"/>
    </row>
    <row r="536" spans="1:13" ht="15" customHeight="1" x14ac:dyDescent="0.15">
      <c r="A536" s="676" t="s">
        <v>185</v>
      </c>
      <c r="B536" s="677"/>
      <c r="C536" s="527"/>
      <c r="D536" s="528"/>
      <c r="E536" s="528"/>
      <c r="F536" s="528"/>
      <c r="G536" s="528"/>
      <c r="H536" s="528"/>
      <c r="I536" s="528"/>
      <c r="J536" s="528"/>
      <c r="K536" s="528"/>
      <c r="L536" s="528"/>
      <c r="M536" s="528"/>
    </row>
    <row r="537" spans="1:13" ht="15" customHeight="1" x14ac:dyDescent="0.15">
      <c r="A537" s="676" t="s">
        <v>186</v>
      </c>
      <c r="B537" s="677"/>
      <c r="C537" s="527"/>
      <c r="D537" s="528"/>
      <c r="E537" s="528"/>
      <c r="F537" s="528"/>
      <c r="G537" s="528"/>
      <c r="H537" s="528"/>
      <c r="I537" s="528"/>
      <c r="J537" s="528"/>
      <c r="K537" s="528"/>
      <c r="L537" s="528"/>
      <c r="M537" s="528"/>
    </row>
    <row r="538" spans="1:13" ht="15" customHeight="1" x14ac:dyDescent="0.15">
      <c r="A538" s="676" t="s">
        <v>697</v>
      </c>
      <c r="B538" s="677"/>
      <c r="C538" s="519">
        <f>SUM(E538:F538)</f>
        <v>0</v>
      </c>
      <c r="D538" s="526"/>
      <c r="E538" s="526"/>
      <c r="F538" s="526"/>
      <c r="G538" s="526"/>
      <c r="H538" s="526"/>
      <c r="I538" s="526"/>
      <c r="J538" s="520"/>
      <c r="K538" s="520"/>
      <c r="L538" s="520"/>
      <c r="M538" s="520"/>
    </row>
    <row r="539" spans="1:13" ht="15" customHeight="1" x14ac:dyDescent="0.15">
      <c r="A539" s="529"/>
      <c r="B539" s="530" t="s">
        <v>698</v>
      </c>
      <c r="C539" s="519">
        <f>SUM(C533:C535)+C538</f>
        <v>0</v>
      </c>
      <c r="D539" s="519">
        <f>SUM(D533:D535)+D538</f>
        <v>0</v>
      </c>
      <c r="E539" s="519">
        <f t="shared" ref="E539:M539" si="31">SUM(E533:E535)+E538</f>
        <v>0</v>
      </c>
      <c r="F539" s="519">
        <f t="shared" si="31"/>
        <v>0</v>
      </c>
      <c r="G539" s="519">
        <f t="shared" si="31"/>
        <v>0</v>
      </c>
      <c r="H539" s="519">
        <f t="shared" si="31"/>
        <v>0</v>
      </c>
      <c r="I539" s="519">
        <f t="shared" si="31"/>
        <v>0</v>
      </c>
      <c r="J539" s="519">
        <f t="shared" si="31"/>
        <v>0</v>
      </c>
      <c r="K539" s="519">
        <f t="shared" si="31"/>
        <v>0</v>
      </c>
      <c r="L539" s="519">
        <f t="shared" si="31"/>
        <v>0</v>
      </c>
      <c r="M539" s="519">
        <f t="shared" si="31"/>
        <v>0</v>
      </c>
    </row>
    <row r="540" spans="1:13" ht="15" customHeight="1" x14ac:dyDescent="0.15">
      <c r="A540" s="531"/>
      <c r="B540" s="530" t="s">
        <v>0</v>
      </c>
      <c r="C540" s="532">
        <f>SUM(C503+C508+C512+C516+C525+C532+C539)</f>
        <v>0</v>
      </c>
      <c r="D540" s="532">
        <f t="shared" ref="D540:M540" si="32">SUM(D503+D508+D512+D516+D525+D532)</f>
        <v>0</v>
      </c>
      <c r="E540" s="532">
        <f t="shared" si="32"/>
        <v>0</v>
      </c>
      <c r="F540" s="532">
        <f t="shared" si="32"/>
        <v>0</v>
      </c>
      <c r="G540" s="532">
        <f t="shared" si="32"/>
        <v>0</v>
      </c>
      <c r="H540" s="532">
        <f t="shared" si="32"/>
        <v>0</v>
      </c>
      <c r="I540" s="532">
        <f t="shared" si="32"/>
        <v>0</v>
      </c>
      <c r="J540" s="532">
        <f>SUM(J503+J508+J512+J516+J525+J532)</f>
        <v>0</v>
      </c>
      <c r="K540" s="532">
        <f>SUM(K503+K508+K512+K516+K525+K532)</f>
        <v>0</v>
      </c>
      <c r="L540" s="532">
        <f t="shared" si="32"/>
        <v>0</v>
      </c>
      <c r="M540" s="532">
        <f t="shared" si="32"/>
        <v>0</v>
      </c>
    </row>
  </sheetData>
  <mergeCells count="217">
    <mergeCell ref="A8:C8"/>
    <mergeCell ref="A71:B71"/>
    <mergeCell ref="A72:B72"/>
    <mergeCell ref="A78:A81"/>
    <mergeCell ref="A86:B86"/>
    <mergeCell ref="A90:A93"/>
    <mergeCell ref="M327:M328"/>
    <mergeCell ref="O327:O328"/>
    <mergeCell ref="P327:P328"/>
    <mergeCell ref="H326:J326"/>
    <mergeCell ref="K326:M326"/>
    <mergeCell ref="N326:N328"/>
    <mergeCell ref="O326:P326"/>
    <mergeCell ref="A280:B280"/>
    <mergeCell ref="A287:B287"/>
    <mergeCell ref="A299:B299"/>
    <mergeCell ref="A97:E97"/>
    <mergeCell ref="A125:B125"/>
    <mergeCell ref="A203:A204"/>
    <mergeCell ref="A219:B219"/>
    <mergeCell ref="A264:B264"/>
    <mergeCell ref="A274:B274"/>
    <mergeCell ref="Q326:Q328"/>
    <mergeCell ref="D327:D328"/>
    <mergeCell ref="E327:F327"/>
    <mergeCell ref="G327:G328"/>
    <mergeCell ref="H327:H328"/>
    <mergeCell ref="I327:I328"/>
    <mergeCell ref="D326:G326"/>
    <mergeCell ref="A329:B329"/>
    <mergeCell ref="A335:A338"/>
    <mergeCell ref="A343:B343"/>
    <mergeCell ref="A347:A350"/>
    <mergeCell ref="A353:B353"/>
    <mergeCell ref="A354:B354"/>
    <mergeCell ref="J327:J328"/>
    <mergeCell ref="K327:K328"/>
    <mergeCell ref="L327:L328"/>
    <mergeCell ref="A326:B328"/>
    <mergeCell ref="C326:C328"/>
    <mergeCell ref="O357:O358"/>
    <mergeCell ref="P357:P358"/>
    <mergeCell ref="A361:B361"/>
    <mergeCell ref="A362:B362"/>
    <mergeCell ref="A364:B364"/>
    <mergeCell ref="A366:B366"/>
    <mergeCell ref="O356:P356"/>
    <mergeCell ref="Q356:Q358"/>
    <mergeCell ref="D357:D358"/>
    <mergeCell ref="E357:F357"/>
    <mergeCell ref="G357:G358"/>
    <mergeCell ref="H357:H358"/>
    <mergeCell ref="I357:I358"/>
    <mergeCell ref="J357:J358"/>
    <mergeCell ref="K357:K358"/>
    <mergeCell ref="L357:L358"/>
    <mergeCell ref="A356:B358"/>
    <mergeCell ref="C356:C358"/>
    <mergeCell ref="D356:G356"/>
    <mergeCell ref="H356:J356"/>
    <mergeCell ref="K356:M356"/>
    <mergeCell ref="N356:N358"/>
    <mergeCell ref="M357:M358"/>
    <mergeCell ref="Q371:Q373"/>
    <mergeCell ref="D372:D373"/>
    <mergeCell ref="E372:F372"/>
    <mergeCell ref="G372:G373"/>
    <mergeCell ref="H372:H373"/>
    <mergeCell ref="I372:I373"/>
    <mergeCell ref="A367:B367"/>
    <mergeCell ref="A368:B368"/>
    <mergeCell ref="A369:B369"/>
    <mergeCell ref="A371:B373"/>
    <mergeCell ref="C371:C373"/>
    <mergeCell ref="D371:G371"/>
    <mergeCell ref="J372:J373"/>
    <mergeCell ref="K372:K373"/>
    <mergeCell ref="L372:L373"/>
    <mergeCell ref="M372:M373"/>
    <mergeCell ref="O372:O373"/>
    <mergeCell ref="P372:P373"/>
    <mergeCell ref="H371:J371"/>
    <mergeCell ref="K371:M371"/>
    <mergeCell ref="N371:N373"/>
    <mergeCell ref="O371:P371"/>
    <mergeCell ref="K384:K386"/>
    <mergeCell ref="L384:N385"/>
    <mergeCell ref="O384:O386"/>
    <mergeCell ref="P384:Q385"/>
    <mergeCell ref="R384:R386"/>
    <mergeCell ref="E385:G385"/>
    <mergeCell ref="H385:J385"/>
    <mergeCell ref="A382:B382"/>
    <mergeCell ref="A383:B383"/>
    <mergeCell ref="A384:B386"/>
    <mergeCell ref="C384:C386"/>
    <mergeCell ref="D384:D386"/>
    <mergeCell ref="E384:J384"/>
    <mergeCell ref="A411:B411"/>
    <mergeCell ref="A412:B412"/>
    <mergeCell ref="A413:A414"/>
    <mergeCell ref="A415:B415"/>
    <mergeCell ref="A416:B417"/>
    <mergeCell ref="C416:C417"/>
    <mergeCell ref="A407:B407"/>
    <mergeCell ref="A408:F408"/>
    <mergeCell ref="A409:B410"/>
    <mergeCell ref="C409:C410"/>
    <mergeCell ref="D409:D410"/>
    <mergeCell ref="E409:E410"/>
    <mergeCell ref="F409:F410"/>
    <mergeCell ref="Q421:Q423"/>
    <mergeCell ref="D422:D423"/>
    <mergeCell ref="E422:F422"/>
    <mergeCell ref="G422:G423"/>
    <mergeCell ref="H422:H423"/>
    <mergeCell ref="I422:I423"/>
    <mergeCell ref="D416:D417"/>
    <mergeCell ref="A418:B418"/>
    <mergeCell ref="A419:B419"/>
    <mergeCell ref="A420:B420"/>
    <mergeCell ref="A421:B423"/>
    <mergeCell ref="C421:C423"/>
    <mergeCell ref="D421:G421"/>
    <mergeCell ref="J422:J423"/>
    <mergeCell ref="K422:K423"/>
    <mergeCell ref="L422:L423"/>
    <mergeCell ref="M422:M423"/>
    <mergeCell ref="O422:O423"/>
    <mergeCell ref="P422:P423"/>
    <mergeCell ref="H421:J421"/>
    <mergeCell ref="K421:M421"/>
    <mergeCell ref="N421:N423"/>
    <mergeCell ref="O421:P421"/>
    <mergeCell ref="A449:B449"/>
    <mergeCell ref="A450:B450"/>
    <mergeCell ref="A451:B451"/>
    <mergeCell ref="A452:B452"/>
    <mergeCell ref="A453:B453"/>
    <mergeCell ref="A454:B454"/>
    <mergeCell ref="A424:A426"/>
    <mergeCell ref="A431:A433"/>
    <mergeCell ref="A434:A436"/>
    <mergeCell ref="A438:A440"/>
    <mergeCell ref="A441:A443"/>
    <mergeCell ref="A445:A447"/>
    <mergeCell ref="A462:B462"/>
    <mergeCell ref="A463:B463"/>
    <mergeCell ref="A466:A467"/>
    <mergeCell ref="A468:B468"/>
    <mergeCell ref="A470:B471"/>
    <mergeCell ref="C470:C471"/>
    <mergeCell ref="A455:B455"/>
    <mergeCell ref="A456:B456"/>
    <mergeCell ref="A457:B457"/>
    <mergeCell ref="A458:B458"/>
    <mergeCell ref="A459:B459"/>
    <mergeCell ref="A460:B460"/>
    <mergeCell ref="A477:A479"/>
    <mergeCell ref="A481:B481"/>
    <mergeCell ref="A482:B482"/>
    <mergeCell ref="A483:B483"/>
    <mergeCell ref="A486:B486"/>
    <mergeCell ref="A487:B487"/>
    <mergeCell ref="D470:I470"/>
    <mergeCell ref="J470:J471"/>
    <mergeCell ref="A472:B472"/>
    <mergeCell ref="A473:B473"/>
    <mergeCell ref="A474:B474"/>
    <mergeCell ref="A476:B476"/>
    <mergeCell ref="A496:B497"/>
    <mergeCell ref="C496:C497"/>
    <mergeCell ref="D496:D497"/>
    <mergeCell ref="E496:F496"/>
    <mergeCell ref="G496:I496"/>
    <mergeCell ref="A498:B498"/>
    <mergeCell ref="A488:B488"/>
    <mergeCell ref="A489:B489"/>
    <mergeCell ref="A490:B490"/>
    <mergeCell ref="A491:B491"/>
    <mergeCell ref="A492:B492"/>
    <mergeCell ref="A493:B493"/>
    <mergeCell ref="A506:B506"/>
    <mergeCell ref="A507:B507"/>
    <mergeCell ref="A508:B508"/>
    <mergeCell ref="A509:B509"/>
    <mergeCell ref="A510:B510"/>
    <mergeCell ref="A511:B511"/>
    <mergeCell ref="A499:B499"/>
    <mergeCell ref="A500:B500"/>
    <mergeCell ref="A501:B501"/>
    <mergeCell ref="A502:B502"/>
    <mergeCell ref="A504:B504"/>
    <mergeCell ref="A505:B505"/>
    <mergeCell ref="A520:B520"/>
    <mergeCell ref="A521:B521"/>
    <mergeCell ref="A522:B522"/>
    <mergeCell ref="A523:B523"/>
    <mergeCell ref="A524:B524"/>
    <mergeCell ref="A526:B526"/>
    <mergeCell ref="A513:B513"/>
    <mergeCell ref="A514:B514"/>
    <mergeCell ref="A515:B515"/>
    <mergeCell ref="A517:B517"/>
    <mergeCell ref="A518:B518"/>
    <mergeCell ref="A519:B519"/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3:B533"/>
  </mergeCells>
  <dataValidations count="1">
    <dataValidation allowBlank="1" showInputMessage="1" showErrorMessage="1" errorTitle="ERROR" error="Por favor ingrese solo Números." sqref="B517:B518 H497:I503 B487:B497 B540 A535:A539 A508 A512 A516:A525 A532 C1:D503 C504:XFD508 N509:XFD1048576 A541:M1048576 B354:B382 B384:B448 B450:B461 A441:A503 J1:XFD503 B463:B485 A1:A438 H1:I495 E1:F495 C509:M539 B1:B352 E497:F503 G1:G503" xr:uid="{078DBEF2-1489-4702-9F96-D0AC646C93C2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540"/>
  <sheetViews>
    <sheetView topLeftCell="C1" workbookViewId="0">
      <selection activeCell="G9" sqref="G9"/>
    </sheetView>
  </sheetViews>
  <sheetFormatPr baseColWidth="10" defaultColWidth="11.42578125" defaultRowHeight="10.5" x14ac:dyDescent="0.15"/>
  <cols>
    <col min="1" max="1" width="15.85546875" style="5" customWidth="1"/>
    <col min="2" max="2" width="86.42578125" style="4" customWidth="1"/>
    <col min="3" max="3" width="21.85546875" style="5" customWidth="1"/>
    <col min="4" max="4" width="19" style="5" customWidth="1"/>
    <col min="5" max="5" width="18.5703125" style="5" customWidth="1"/>
    <col min="6" max="6" width="18.42578125" style="5" customWidth="1"/>
    <col min="7" max="7" width="16.85546875" style="5" customWidth="1"/>
    <col min="8" max="13" width="15.7109375" style="5" customWidth="1"/>
    <col min="14" max="18" width="12.7109375" style="5" customWidth="1"/>
    <col min="19" max="25" width="11.42578125" style="5"/>
    <col min="26" max="26" width="5.28515625" style="5" customWidth="1"/>
    <col min="27" max="27" width="13.5703125" style="5" hidden="1" customWidth="1"/>
    <col min="28" max="28" width="11.42578125" style="5" hidden="1" customWidth="1"/>
    <col min="29" max="16384" width="11.42578125" style="5"/>
  </cols>
  <sheetData>
    <row r="1" spans="1:14" s="3" customFormat="1" ht="15" customHeight="1" x14ac:dyDescent="0.15">
      <c r="A1" s="1" t="s">
        <v>1</v>
      </c>
      <c r="B1" s="2"/>
    </row>
    <row r="2" spans="1:14" s="3" customFormat="1" ht="15" customHeight="1" x14ac:dyDescent="0.15">
      <c r="A2" s="1" t="str">
        <f>CONCATENATE("COMUNA: ",[14]NOMBRE!B2," - ","( ",[14]NOMBRE!C2,[14]NOMBRE!D2,[14]NOMBRE!E2,[14]NOMBRE!F2,[14]NOMBRE!G2," )")</f>
        <v>COMUNA: LINARES - ( 07401 )</v>
      </c>
      <c r="B2" s="2"/>
    </row>
    <row r="3" spans="1:14" ht="15" customHeight="1" x14ac:dyDescent="0.15">
      <c r="A3" s="1" t="str">
        <f>CONCATENATE("ESTABLECIMIENTO/ESTRATEGIA: ",[14]NOMBRE!B3," - ","( ",[14]NOMBRE!C3,[14]NOMBRE!D3,[14]NOMBRE!E3,[14]NOMBRE!F3,[14]NOMBRE!G3,[14]NOMBRE!H3," )")</f>
        <v>ESTABLECIMIENTO/ESTRATEGIA: HOSPITAL PRESIDENTE CARLOS IBAÑEZ DEL CAMPO - ( 116108 )</v>
      </c>
    </row>
    <row r="4" spans="1:14" ht="15" customHeight="1" x14ac:dyDescent="0.15">
      <c r="A4" s="1" t="str">
        <f>CONCATENATE("MES: ",[14]NOMBRE!B6," - ","( ",[14]NOMBRE!C6,[14]NOMBRE!D6," )")</f>
        <v>MES: AGOSTO - ( 08 )</v>
      </c>
    </row>
    <row r="5" spans="1:14" s="3" customFormat="1" ht="15" customHeight="1" x14ac:dyDescent="0.15">
      <c r="A5" s="1" t="str">
        <f>CONCATENATE("AÑO: ",[14]NOMBRE!B7)</f>
        <v>AÑO: 2018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ht="14.25" customHeight="1" x14ac:dyDescent="0.2">
      <c r="A6" s="1"/>
      <c r="B6" s="6"/>
      <c r="C6" s="8"/>
      <c r="D6" s="8" t="s">
        <v>2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2" customFormat="1" ht="14.25" customHeight="1" x14ac:dyDescent="0.15">
      <c r="A7" s="9" t="s">
        <v>3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3" customFormat="1" ht="15.95" customHeight="1" x14ac:dyDescent="0.15">
      <c r="A8" s="860" t="s">
        <v>4</v>
      </c>
      <c r="B8" s="860"/>
      <c r="C8" s="860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5.1" customHeight="1" x14ac:dyDescent="0.15">
      <c r="A9" s="13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7"/>
      <c r="G9" s="533">
        <f>E69+E72+E86+E102+H124+E159+E164+E201+E255+E263+E273+E279+E286+E320+E323</f>
        <v>947710072.5</v>
      </c>
      <c r="H9" s="7"/>
      <c r="I9" s="7"/>
      <c r="J9" s="7"/>
      <c r="K9" s="7"/>
      <c r="L9" s="7"/>
      <c r="M9" s="7"/>
      <c r="N9" s="7"/>
    </row>
    <row r="10" spans="1:14" s="3" customFormat="1" ht="20.100000000000001" customHeight="1" x14ac:dyDescent="0.15">
      <c r="A10" s="15"/>
      <c r="B10" s="16" t="s">
        <v>10</v>
      </c>
      <c r="C10" s="17">
        <f>SUM(C11:C23)</f>
        <v>13540</v>
      </c>
      <c r="D10" s="18">
        <f>SUM(D11:D23)</f>
        <v>13256</v>
      </c>
      <c r="E10" s="19">
        <f>SUM(E11:E23)</f>
        <v>130433440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ht="15" customHeight="1" x14ac:dyDescent="0.15">
      <c r="A11" s="20" t="s">
        <v>11</v>
      </c>
      <c r="B11" s="21" t="s">
        <v>12</v>
      </c>
      <c r="C11" s="22">
        <f>[14]B!C5</f>
        <v>0</v>
      </c>
      <c r="D11" s="23">
        <f>[14]B!E5</f>
        <v>0</v>
      </c>
      <c r="E11" s="24">
        <f>[14]B!AL5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ht="15" customHeight="1" x14ac:dyDescent="0.15">
      <c r="A12" s="25" t="s">
        <v>13</v>
      </c>
      <c r="B12" s="26" t="s">
        <v>14</v>
      </c>
      <c r="C12" s="22">
        <f>[14]B!C6</f>
        <v>0</v>
      </c>
      <c r="D12" s="23">
        <f>[14]B!E6</f>
        <v>0</v>
      </c>
      <c r="E12" s="24">
        <f>[14]B!AL6</f>
        <v>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ht="15" customHeight="1" x14ac:dyDescent="0.15">
      <c r="A13" s="25" t="s">
        <v>15</v>
      </c>
      <c r="B13" s="26" t="s">
        <v>16</v>
      </c>
      <c r="C13" s="22">
        <f>[14]B!C7</f>
        <v>5249</v>
      </c>
      <c r="D13" s="23">
        <f>[14]B!E7</f>
        <v>5042</v>
      </c>
      <c r="E13" s="24">
        <f>[14]B!AL7</f>
        <v>64083820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5" customHeight="1" x14ac:dyDescent="0.15">
      <c r="A14" s="25" t="s">
        <v>17</v>
      </c>
      <c r="B14" s="26" t="s">
        <v>18</v>
      </c>
      <c r="C14" s="22">
        <f>[14]B!C8</f>
        <v>0</v>
      </c>
      <c r="D14" s="23">
        <f>[14]B!E8</f>
        <v>0</v>
      </c>
      <c r="E14" s="24">
        <f>[14]B!AL8</f>
        <v>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ht="15" customHeight="1" x14ac:dyDescent="0.15">
      <c r="A15" s="25" t="s">
        <v>19</v>
      </c>
      <c r="B15" s="26" t="s">
        <v>20</v>
      </c>
      <c r="C15" s="22">
        <f>[14]B!C9</f>
        <v>0</v>
      </c>
      <c r="D15" s="23">
        <f>[14]B!E9</f>
        <v>0</v>
      </c>
      <c r="E15" s="24">
        <f>[14]B!AL9</f>
        <v>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ht="15" customHeight="1" x14ac:dyDescent="0.15">
      <c r="A16" s="25" t="s">
        <v>21</v>
      </c>
      <c r="B16" s="26" t="s">
        <v>22</v>
      </c>
      <c r="C16" s="22">
        <f>[14]B!C10</f>
        <v>0</v>
      </c>
      <c r="D16" s="23">
        <f>[14]B!E10</f>
        <v>0</v>
      </c>
      <c r="E16" s="24">
        <f>[14]B!AL10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ht="15" customHeight="1" x14ac:dyDescent="0.15">
      <c r="A17" s="25" t="s">
        <v>23</v>
      </c>
      <c r="B17" s="26" t="s">
        <v>24</v>
      </c>
      <c r="C17" s="22">
        <f>[14]B!C11</f>
        <v>187</v>
      </c>
      <c r="D17" s="23">
        <f>[14]B!E11</f>
        <v>110</v>
      </c>
      <c r="E17" s="24">
        <f>[14]B!AL11</f>
        <v>1752300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ht="24" customHeight="1" x14ac:dyDescent="0.15">
      <c r="A18" s="25" t="s">
        <v>25</v>
      </c>
      <c r="B18" s="26" t="s">
        <v>26</v>
      </c>
      <c r="C18" s="22">
        <f>[14]B!C12</f>
        <v>0</v>
      </c>
      <c r="D18" s="23">
        <f>[14]B!E12</f>
        <v>0</v>
      </c>
      <c r="E18" s="24">
        <f>[14]B!AL12</f>
        <v>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ht="24" customHeight="1" x14ac:dyDescent="0.15">
      <c r="A19" s="25" t="s">
        <v>27</v>
      </c>
      <c r="B19" s="26" t="s">
        <v>28</v>
      </c>
      <c r="C19" s="22">
        <f>[14]B!C13</f>
        <v>0</v>
      </c>
      <c r="D19" s="23">
        <f>[14]B!E13</f>
        <v>0</v>
      </c>
      <c r="E19" s="24">
        <f>[14]B!AL13</f>
        <v>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ht="24" customHeight="1" x14ac:dyDescent="0.15">
      <c r="A20" s="25" t="s">
        <v>29</v>
      </c>
      <c r="B20" s="26" t="s">
        <v>30</v>
      </c>
      <c r="C20" s="22">
        <f>[14]B!C14</f>
        <v>0</v>
      </c>
      <c r="D20" s="23">
        <f>[14]B!E14</f>
        <v>0</v>
      </c>
      <c r="E20" s="24">
        <f>[14]B!AL14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ht="24" customHeight="1" x14ac:dyDescent="0.15">
      <c r="A21" s="25" t="s">
        <v>31</v>
      </c>
      <c r="B21" s="26" t="s">
        <v>32</v>
      </c>
      <c r="C21" s="22">
        <f>[14]B!C15</f>
        <v>3020</v>
      </c>
      <c r="D21" s="23">
        <f>[14]B!E15</f>
        <v>3020</v>
      </c>
      <c r="E21" s="24">
        <f>[14]B!AL15</f>
        <v>19388400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ht="24" customHeight="1" x14ac:dyDescent="0.15">
      <c r="A22" s="25" t="s">
        <v>33</v>
      </c>
      <c r="B22" s="27" t="s">
        <v>34</v>
      </c>
      <c r="C22" s="22">
        <f>[14]B!C16</f>
        <v>1817</v>
      </c>
      <c r="D22" s="23">
        <f>[14]B!E16</f>
        <v>1817</v>
      </c>
      <c r="E22" s="24">
        <f>[14]B!AL16</f>
        <v>14009070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ht="24" customHeight="1" x14ac:dyDescent="0.15">
      <c r="A23" s="25" t="s">
        <v>35</v>
      </c>
      <c r="B23" s="26" t="s">
        <v>36</v>
      </c>
      <c r="C23" s="22">
        <f>[14]B!C17</f>
        <v>3267</v>
      </c>
      <c r="D23" s="23">
        <f>[14]B!E17</f>
        <v>3267</v>
      </c>
      <c r="E23" s="24">
        <f>[14]B!AL17</f>
        <v>31199850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ht="15" customHeight="1" x14ac:dyDescent="0.15">
      <c r="A24" s="25" t="s">
        <v>37</v>
      </c>
      <c r="B24" s="26" t="s">
        <v>38</v>
      </c>
      <c r="C24" s="22">
        <f>[14]B!C988</f>
        <v>10</v>
      </c>
      <c r="D24" s="23">
        <f>[14]B!E988</f>
        <v>10</v>
      </c>
      <c r="E24" s="24">
        <f>[14]B!AL988</f>
        <v>323000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ht="21.75" customHeight="1" x14ac:dyDescent="0.15">
      <c r="A25" s="28"/>
      <c r="B25" s="29" t="s">
        <v>39</v>
      </c>
      <c r="C25" s="30">
        <f>SUM(C26:C31)</f>
        <v>0</v>
      </c>
      <c r="D25" s="31"/>
      <c r="E25" s="32"/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ht="15" customHeight="1" x14ac:dyDescent="0.15">
      <c r="A26" s="25" t="s">
        <v>40</v>
      </c>
      <c r="B26" s="26" t="s">
        <v>41</v>
      </c>
      <c r="C26" s="33">
        <f>[14]B!C19</f>
        <v>0</v>
      </c>
      <c r="D26" s="34"/>
      <c r="E26" s="35"/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ht="15" customHeight="1" x14ac:dyDescent="0.15">
      <c r="A27" s="36"/>
      <c r="B27" s="26" t="s">
        <v>42</v>
      </c>
      <c r="C27" s="33">
        <f>[14]B!C20</f>
        <v>0</v>
      </c>
      <c r="D27" s="34"/>
      <c r="E27" s="35"/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ht="15" customHeight="1" x14ac:dyDescent="0.15">
      <c r="A28" s="25"/>
      <c r="B28" s="26" t="s">
        <v>43</v>
      </c>
      <c r="C28" s="33">
        <f>[14]B!C21</f>
        <v>0</v>
      </c>
      <c r="D28" s="34"/>
      <c r="E28" s="35"/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ht="15" customHeight="1" x14ac:dyDescent="0.15">
      <c r="A29" s="37"/>
      <c r="B29" s="26" t="s">
        <v>44</v>
      </c>
      <c r="C29" s="33">
        <f>[14]B!C22</f>
        <v>0</v>
      </c>
      <c r="D29" s="34"/>
      <c r="E29" s="35"/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ht="15" customHeight="1" x14ac:dyDescent="0.15">
      <c r="A30" s="37"/>
      <c r="B30" s="26" t="s">
        <v>45</v>
      </c>
      <c r="C30" s="33">
        <f>[14]B!C23</f>
        <v>0</v>
      </c>
      <c r="D30" s="34"/>
      <c r="E30" s="35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ht="15" customHeight="1" x14ac:dyDescent="0.15">
      <c r="A31" s="38">
        <v>101308</v>
      </c>
      <c r="B31" s="26" t="s">
        <v>46</v>
      </c>
      <c r="C31" s="33">
        <f>[14]B!C24</f>
        <v>0</v>
      </c>
      <c r="D31" s="34"/>
      <c r="E31" s="35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ht="20.100000000000001" customHeight="1" x14ac:dyDescent="0.15">
      <c r="A32" s="39"/>
      <c r="B32" s="40" t="s">
        <v>47</v>
      </c>
      <c r="C32" s="41">
        <f>SUM(C33:C43)</f>
        <v>6173</v>
      </c>
      <c r="D32" s="42">
        <f t="shared" ref="D32:E32" si="0">SUM(D33:D43)</f>
        <v>6162</v>
      </c>
      <c r="E32" s="42">
        <f t="shared" si="0"/>
        <v>13644480</v>
      </c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5" customHeight="1" x14ac:dyDescent="0.15">
      <c r="A33" s="20" t="s">
        <v>48</v>
      </c>
      <c r="B33" s="21" t="s">
        <v>49</v>
      </c>
      <c r="C33" s="43">
        <f>[14]B!$C$28</f>
        <v>2686</v>
      </c>
      <c r="D33" s="43">
        <f>[14]B!$E$28</f>
        <v>2675</v>
      </c>
      <c r="E33" s="44">
        <f>[14]B!$AL$28</f>
        <v>3343750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ht="15" customHeight="1" x14ac:dyDescent="0.15">
      <c r="A34" s="25" t="s">
        <v>50</v>
      </c>
      <c r="B34" s="26" t="s">
        <v>51</v>
      </c>
      <c r="C34" s="33">
        <f>[14]B!$C$29</f>
        <v>0</v>
      </c>
      <c r="D34" s="33">
        <f>[14]B!$E$29</f>
        <v>0</v>
      </c>
      <c r="E34" s="45">
        <f>[14]B!$AL$29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ht="15" customHeight="1" x14ac:dyDescent="0.15">
      <c r="A35" s="25" t="s">
        <v>52</v>
      </c>
      <c r="B35" s="26" t="s">
        <v>53</v>
      </c>
      <c r="C35" s="33">
        <f>[14]B!$C$30</f>
        <v>0</v>
      </c>
      <c r="D35" s="33">
        <f>[14]B!$E$30</f>
        <v>0</v>
      </c>
      <c r="E35" s="45">
        <f>[14]B!$AL$30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5" customHeight="1" x14ac:dyDescent="0.15">
      <c r="A36" s="25" t="s">
        <v>54</v>
      </c>
      <c r="B36" s="26" t="s">
        <v>55</v>
      </c>
      <c r="C36" s="33">
        <f>[14]B!$C$31</f>
        <v>157</v>
      </c>
      <c r="D36" s="33">
        <f>[14]B!$E$31</f>
        <v>157</v>
      </c>
      <c r="E36" s="45">
        <f>[14]B!$AL$31</f>
        <v>266900</v>
      </c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5" customHeight="1" x14ac:dyDescent="0.15">
      <c r="A37" s="25" t="s">
        <v>56</v>
      </c>
      <c r="B37" s="26" t="s">
        <v>57</v>
      </c>
      <c r="C37" s="33">
        <f>[14]B!$C$32</f>
        <v>2028</v>
      </c>
      <c r="D37" s="33">
        <f>[14]B!$E$32</f>
        <v>2028</v>
      </c>
      <c r="E37" s="45">
        <f>[14]B!$AL$32</f>
        <v>2778360</v>
      </c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5" customHeight="1" x14ac:dyDescent="0.15">
      <c r="A38" s="25" t="s">
        <v>58</v>
      </c>
      <c r="B38" s="26" t="s">
        <v>59</v>
      </c>
      <c r="C38" s="33">
        <f>[14]B!$C$33</f>
        <v>0</v>
      </c>
      <c r="D38" s="33">
        <f>[14]B!$E$33</f>
        <v>0</v>
      </c>
      <c r="E38" s="45">
        <f>[14]B!$AL$33</f>
        <v>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5" customHeight="1" x14ac:dyDescent="0.15">
      <c r="A39" s="25" t="s">
        <v>60</v>
      </c>
      <c r="B39" s="26" t="s">
        <v>61</v>
      </c>
      <c r="C39" s="33">
        <f>[14]B!$C$984</f>
        <v>287</v>
      </c>
      <c r="D39" s="33">
        <f>[14]B!$E$984</f>
        <v>287</v>
      </c>
      <c r="E39" s="45">
        <f>[14]B!$AL$984</f>
        <v>878220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5" customHeight="1" x14ac:dyDescent="0.15">
      <c r="A40" s="25" t="s">
        <v>62</v>
      </c>
      <c r="B40" s="26" t="s">
        <v>63</v>
      </c>
      <c r="C40" s="33">
        <f>[14]B!$C$985</f>
        <v>443</v>
      </c>
      <c r="D40" s="33">
        <f>[14]B!$E$985</f>
        <v>443</v>
      </c>
      <c r="E40" s="45">
        <f>[14]B!$AL$985</f>
        <v>1355580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5" customHeight="1" x14ac:dyDescent="0.15">
      <c r="A41" s="25" t="s">
        <v>64</v>
      </c>
      <c r="B41" s="26" t="s">
        <v>65</v>
      </c>
      <c r="C41" s="33">
        <f>[14]B!$C$986</f>
        <v>9</v>
      </c>
      <c r="D41" s="33">
        <f>[14]B!$E$986</f>
        <v>9</v>
      </c>
      <c r="E41" s="45">
        <f>[14]B!$AL$986</f>
        <v>109440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5" customHeight="1" x14ac:dyDescent="0.15">
      <c r="A42" s="25" t="s">
        <v>66</v>
      </c>
      <c r="B42" s="26" t="s">
        <v>67</v>
      </c>
      <c r="C42" s="33">
        <f>[14]B!$C$987</f>
        <v>81</v>
      </c>
      <c r="D42" s="33">
        <f>[14]B!$E$987</f>
        <v>81</v>
      </c>
      <c r="E42" s="45">
        <f>[14]B!$AL$987</f>
        <v>1152630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5" customHeight="1" x14ac:dyDescent="0.15">
      <c r="A43" s="25" t="s">
        <v>68</v>
      </c>
      <c r="B43" s="26" t="s">
        <v>69</v>
      </c>
      <c r="C43" s="33">
        <f>[14]B!$C$983</f>
        <v>482</v>
      </c>
      <c r="D43" s="33">
        <f>[14]B!$E$983</f>
        <v>482</v>
      </c>
      <c r="E43" s="45">
        <f>[14]B!$AL$983</f>
        <v>3759600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5" customHeight="1" x14ac:dyDescent="0.15">
      <c r="A44" s="28"/>
      <c r="B44" s="29" t="s">
        <v>39</v>
      </c>
      <c r="C44" s="46">
        <f>SUM(C45:C49)</f>
        <v>303</v>
      </c>
      <c r="D44" s="46"/>
      <c r="E44" s="4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5" customHeight="1" x14ac:dyDescent="0.15">
      <c r="A45" s="48"/>
      <c r="B45" s="26" t="s">
        <v>70</v>
      </c>
      <c r="C45" s="33">
        <f>[14]B!$C$35</f>
        <v>303</v>
      </c>
      <c r="D45" s="49"/>
      <c r="E45" s="50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5" customHeight="1" x14ac:dyDescent="0.15">
      <c r="A46" s="48"/>
      <c r="B46" s="26" t="s">
        <v>71</v>
      </c>
      <c r="C46" s="33">
        <f>[14]B!$C$36</f>
        <v>0</v>
      </c>
      <c r="D46" s="49"/>
      <c r="E46" s="50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5" customHeight="1" x14ac:dyDescent="0.15">
      <c r="A47" s="48"/>
      <c r="B47" s="26" t="s">
        <v>72</v>
      </c>
      <c r="C47" s="33">
        <f>[14]B!$C$37</f>
        <v>0</v>
      </c>
      <c r="D47" s="49"/>
      <c r="E47" s="50"/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ht="15" customHeight="1" x14ac:dyDescent="0.15">
      <c r="A48" s="48"/>
      <c r="B48" s="26" t="s">
        <v>73</v>
      </c>
      <c r="C48" s="33">
        <f>[14]B!$C$38</f>
        <v>0</v>
      </c>
      <c r="D48" s="49"/>
      <c r="E48" s="50"/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ht="15" customHeight="1" x14ac:dyDescent="0.15">
      <c r="A49" s="51"/>
      <c r="B49" s="52" t="s">
        <v>74</v>
      </c>
      <c r="C49" s="53">
        <f>[14]B!$C$39</f>
        <v>0</v>
      </c>
      <c r="D49" s="49"/>
      <c r="E49" s="50"/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ht="20.100000000000001" customHeight="1" x14ac:dyDescent="0.15">
      <c r="A50" s="39"/>
      <c r="B50" s="40" t="s">
        <v>75</v>
      </c>
      <c r="C50" s="41">
        <f>SUM(C51:C52)</f>
        <v>0</v>
      </c>
      <c r="D50" s="42">
        <f>SUM(D51:D52)</f>
        <v>0</v>
      </c>
      <c r="E50" s="54">
        <f>SUM(E51:E52)</f>
        <v>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ht="15" customHeight="1" x14ac:dyDescent="0.15">
      <c r="A51" s="20" t="s">
        <v>76</v>
      </c>
      <c r="B51" s="21" t="s">
        <v>77</v>
      </c>
      <c r="C51" s="55">
        <f>[14]B!$C$989</f>
        <v>0</v>
      </c>
      <c r="D51" s="55">
        <f>[14]B!$E$989</f>
        <v>0</v>
      </c>
      <c r="E51" s="56">
        <f>[14]B!$AL$989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ht="15" customHeight="1" x14ac:dyDescent="0.15">
      <c r="A52" s="25" t="s">
        <v>78</v>
      </c>
      <c r="B52" s="26" t="s">
        <v>79</v>
      </c>
      <c r="C52" s="57">
        <f>[14]B!$C$990</f>
        <v>0</v>
      </c>
      <c r="D52" s="57">
        <f>[14]B!$E$990</f>
        <v>0</v>
      </c>
      <c r="E52" s="58">
        <f>[14]B!$AL$990</f>
        <v>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ht="15" customHeight="1" x14ac:dyDescent="0.15">
      <c r="A53" s="28"/>
      <c r="B53" s="59" t="s">
        <v>80</v>
      </c>
      <c r="C53" s="60">
        <f>C54</f>
        <v>0</v>
      </c>
      <c r="D53" s="60"/>
      <c r="E53" s="61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ht="24" customHeight="1" x14ac:dyDescent="0.15">
      <c r="A54" s="25" t="s">
        <v>81</v>
      </c>
      <c r="B54" s="52" t="s">
        <v>82</v>
      </c>
      <c r="C54" s="53">
        <f>[14]B!$C$961</f>
        <v>0</v>
      </c>
      <c r="D54" s="49"/>
      <c r="E54" s="5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ht="20.100000000000001" customHeight="1" x14ac:dyDescent="0.15">
      <c r="A55" s="62"/>
      <c r="B55" s="40" t="s">
        <v>83</v>
      </c>
      <c r="C55" s="41">
        <f>SUM(C56:C59)</f>
        <v>1567</v>
      </c>
      <c r="D55" s="42">
        <f>SUM(D56:D59)</f>
        <v>1567</v>
      </c>
      <c r="E55" s="54">
        <f>SUM(E56:E59)</f>
        <v>3025940</v>
      </c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ht="15" customHeight="1" x14ac:dyDescent="0.15">
      <c r="A56" s="20" t="s">
        <v>84</v>
      </c>
      <c r="B56" s="21" t="s">
        <v>85</v>
      </c>
      <c r="C56" s="55">
        <f>[14]B!$C$43</f>
        <v>43</v>
      </c>
      <c r="D56" s="55">
        <f>[14]B!$E$43</f>
        <v>43</v>
      </c>
      <c r="E56" s="56">
        <f>[14]B!$AL$43</f>
        <v>176730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ht="15" customHeight="1" x14ac:dyDescent="0.15">
      <c r="A57" s="25" t="s">
        <v>86</v>
      </c>
      <c r="B57" s="26" t="s">
        <v>87</v>
      </c>
      <c r="C57" s="57">
        <f>[14]B!$C$44</f>
        <v>1059</v>
      </c>
      <c r="D57" s="57">
        <f>[14]B!$E$44</f>
        <v>1059</v>
      </c>
      <c r="E57" s="58">
        <f>[14]B!$AL$44</f>
        <v>2393340</v>
      </c>
      <c r="F57" s="7"/>
      <c r="G57" s="7"/>
      <c r="H57" s="7"/>
      <c r="I57" s="7"/>
      <c r="J57" s="7"/>
      <c r="K57" s="7"/>
      <c r="L57" s="7"/>
      <c r="M57" s="7"/>
      <c r="N57" s="7"/>
    </row>
    <row r="58" spans="1:14" s="3" customFormat="1" ht="15" customHeight="1" x14ac:dyDescent="0.15">
      <c r="A58" s="25" t="s">
        <v>88</v>
      </c>
      <c r="B58" s="26" t="s">
        <v>89</v>
      </c>
      <c r="C58" s="57">
        <f>[14]B!$C$45</f>
        <v>86</v>
      </c>
      <c r="D58" s="57">
        <f>[14]B!$E$45</f>
        <v>86</v>
      </c>
      <c r="E58" s="58">
        <f>[14]B!$AL$45</f>
        <v>194360</v>
      </c>
      <c r="F58" s="7"/>
      <c r="G58" s="7"/>
      <c r="H58" s="7"/>
      <c r="I58" s="7"/>
      <c r="J58" s="7"/>
      <c r="K58" s="7"/>
      <c r="L58" s="7"/>
      <c r="M58" s="7"/>
      <c r="N58" s="7"/>
    </row>
    <row r="59" spans="1:14" s="3" customFormat="1" ht="15" customHeight="1" x14ac:dyDescent="0.15">
      <c r="A59" s="25" t="s">
        <v>90</v>
      </c>
      <c r="B59" s="26" t="s">
        <v>91</v>
      </c>
      <c r="C59" s="57">
        <f>[14]B!$C$46</f>
        <v>379</v>
      </c>
      <c r="D59" s="57">
        <f>[14]B!$E$46</f>
        <v>379</v>
      </c>
      <c r="E59" s="58">
        <f>[14]B!$AL$46</f>
        <v>261510</v>
      </c>
      <c r="F59" s="7"/>
      <c r="G59" s="7"/>
      <c r="H59" s="7"/>
      <c r="I59" s="7"/>
      <c r="J59" s="7"/>
      <c r="K59" s="7"/>
      <c r="L59" s="7"/>
      <c r="M59" s="7"/>
      <c r="N59" s="7"/>
    </row>
    <row r="60" spans="1:14" s="3" customFormat="1" ht="15" customHeight="1" x14ac:dyDescent="0.15">
      <c r="A60" s="63"/>
      <c r="B60" s="59" t="s">
        <v>92</v>
      </c>
      <c r="C60" s="64">
        <f>C61</f>
        <v>0</v>
      </c>
      <c r="D60" s="60"/>
      <c r="E60" s="61"/>
      <c r="F60" s="7"/>
      <c r="G60" s="7"/>
      <c r="H60" s="7"/>
      <c r="I60" s="7"/>
      <c r="J60" s="7"/>
      <c r="K60" s="7"/>
      <c r="L60" s="7"/>
      <c r="M60" s="7"/>
      <c r="N60" s="7"/>
    </row>
    <row r="61" spans="1:14" s="3" customFormat="1" ht="15" customHeight="1" x14ac:dyDescent="0.15">
      <c r="A61" s="38"/>
      <c r="B61" s="52" t="s">
        <v>93</v>
      </c>
      <c r="C61" s="65">
        <f>[14]B!$C$48</f>
        <v>0</v>
      </c>
      <c r="D61" s="49"/>
      <c r="E61" s="50"/>
      <c r="F61" s="7"/>
      <c r="G61" s="7"/>
      <c r="H61" s="7"/>
      <c r="I61" s="7"/>
      <c r="J61" s="7"/>
      <c r="K61" s="7"/>
      <c r="L61" s="7"/>
      <c r="M61" s="7"/>
      <c r="N61" s="7"/>
    </row>
    <row r="62" spans="1:14" s="3" customFormat="1" ht="20.100000000000001" customHeight="1" x14ac:dyDescent="0.15">
      <c r="A62" s="62"/>
      <c r="B62" s="40" t="s">
        <v>94</v>
      </c>
      <c r="C62" s="41">
        <f>SUM(C63:C65)</f>
        <v>1300</v>
      </c>
      <c r="D62" s="42">
        <f>SUM(D63:D65)</f>
        <v>1300</v>
      </c>
      <c r="E62" s="54">
        <f>SUM(E63:E65)</f>
        <v>1986920</v>
      </c>
      <c r="F62" s="7"/>
      <c r="G62" s="7"/>
      <c r="H62" s="7"/>
      <c r="I62" s="7"/>
      <c r="J62" s="7"/>
      <c r="K62" s="7"/>
      <c r="L62" s="7"/>
      <c r="M62" s="7"/>
      <c r="N62" s="7"/>
    </row>
    <row r="63" spans="1:14" s="3" customFormat="1" ht="15" customHeight="1" x14ac:dyDescent="0.15">
      <c r="A63" s="20" t="s">
        <v>95</v>
      </c>
      <c r="B63" s="21" t="s">
        <v>96</v>
      </c>
      <c r="C63" s="55">
        <f>[14]B!$C$52</f>
        <v>586</v>
      </c>
      <c r="D63" s="55">
        <f>[14]B!$E$52</f>
        <v>586</v>
      </c>
      <c r="E63" s="56">
        <f>[14]B!$AL$52</f>
        <v>1148560</v>
      </c>
      <c r="F63" s="7"/>
      <c r="G63" s="7"/>
      <c r="H63" s="7"/>
      <c r="I63" s="7"/>
      <c r="J63" s="7"/>
      <c r="K63" s="7"/>
      <c r="L63" s="7"/>
      <c r="M63" s="7"/>
      <c r="N63" s="7"/>
    </row>
    <row r="64" spans="1:14" s="3" customFormat="1" ht="15" customHeight="1" x14ac:dyDescent="0.15">
      <c r="A64" s="25" t="s">
        <v>97</v>
      </c>
      <c r="B64" s="26" t="s">
        <v>98</v>
      </c>
      <c r="C64" s="57">
        <f>[14]B!$C$53</f>
        <v>38</v>
      </c>
      <c r="D64" s="57">
        <f>[14]B!$E$53</f>
        <v>38</v>
      </c>
      <c r="E64" s="58">
        <f>[14]B!$AL$53</f>
        <v>74480</v>
      </c>
      <c r="F64" s="7"/>
      <c r="G64" s="7"/>
      <c r="H64" s="7"/>
      <c r="I64" s="7"/>
      <c r="J64" s="7"/>
      <c r="K64" s="7"/>
      <c r="L64" s="7"/>
      <c r="M64" s="7"/>
      <c r="N64" s="7"/>
    </row>
    <row r="65" spans="1:14" s="3" customFormat="1" ht="15" customHeight="1" x14ac:dyDescent="0.15">
      <c r="A65" s="25" t="s">
        <v>99</v>
      </c>
      <c r="B65" s="26" t="s">
        <v>100</v>
      </c>
      <c r="C65" s="57">
        <f>[14]B!$C$54</f>
        <v>676</v>
      </c>
      <c r="D65" s="57">
        <f>[14]B!$E$54</f>
        <v>676</v>
      </c>
      <c r="E65" s="58">
        <f>[14]B!$AL$54</f>
        <v>763880</v>
      </c>
      <c r="F65" s="7"/>
      <c r="G65" s="7"/>
      <c r="H65" s="7"/>
      <c r="I65" s="7"/>
      <c r="J65" s="7"/>
      <c r="K65" s="7"/>
      <c r="L65" s="7"/>
      <c r="M65" s="7"/>
      <c r="N65" s="7"/>
    </row>
    <row r="66" spans="1:14" s="3" customFormat="1" ht="15" customHeight="1" x14ac:dyDescent="0.15">
      <c r="A66" s="28"/>
      <c r="B66" s="29" t="s">
        <v>101</v>
      </c>
      <c r="C66" s="66">
        <f>SUM(C67:C68)</f>
        <v>75</v>
      </c>
      <c r="D66" s="66"/>
      <c r="E66" s="67"/>
      <c r="F66" s="7"/>
      <c r="G66" s="7"/>
      <c r="H66" s="7"/>
      <c r="I66" s="7"/>
      <c r="J66" s="7"/>
      <c r="K66" s="7"/>
      <c r="L66" s="7"/>
      <c r="M66" s="7"/>
      <c r="N66" s="7"/>
    </row>
    <row r="67" spans="1:14" s="3" customFormat="1" ht="15" customHeight="1" x14ac:dyDescent="0.15">
      <c r="A67" s="48"/>
      <c r="B67" s="26" t="s">
        <v>102</v>
      </c>
      <c r="C67" s="57">
        <f xml:space="preserve"> [14]B!$C$56</f>
        <v>75</v>
      </c>
      <c r="D67" s="49"/>
      <c r="E67" s="68"/>
      <c r="F67" s="7"/>
      <c r="G67" s="7"/>
      <c r="H67" s="7"/>
      <c r="I67" s="7"/>
      <c r="J67" s="7"/>
      <c r="K67" s="7"/>
      <c r="L67" s="7"/>
      <c r="M67" s="7"/>
      <c r="N67" s="7"/>
    </row>
    <row r="68" spans="1:14" s="3" customFormat="1" ht="15" customHeight="1" x14ac:dyDescent="0.15">
      <c r="A68" s="51"/>
      <c r="B68" s="52" t="s">
        <v>103</v>
      </c>
      <c r="C68" s="65">
        <f>[14]B!$C$57</f>
        <v>0</v>
      </c>
      <c r="D68" s="69"/>
      <c r="E68" s="70"/>
      <c r="F68" s="7"/>
      <c r="G68" s="7"/>
      <c r="H68" s="7"/>
      <c r="I68" s="7"/>
      <c r="J68" s="7"/>
      <c r="K68" s="7"/>
      <c r="L68" s="7"/>
      <c r="M68" s="7"/>
      <c r="N68" s="7"/>
    </row>
    <row r="69" spans="1:14" s="3" customFormat="1" ht="15" customHeight="1" x14ac:dyDescent="0.15">
      <c r="A69" s="71"/>
      <c r="B69" s="13" t="s">
        <v>104</v>
      </c>
      <c r="C69" s="41">
        <f>C10+C32+C50+C55+C62+C24+C25+C44+C53+C60+C66</f>
        <v>22968</v>
      </c>
      <c r="D69" s="41">
        <f>D10+D32+D50+D55+D62+D24</f>
        <v>22295</v>
      </c>
      <c r="E69" s="72">
        <f>E10+E32+E50+E55+E62+E24</f>
        <v>149413780</v>
      </c>
      <c r="F69" s="7"/>
      <c r="G69" s="7"/>
      <c r="H69" s="7"/>
      <c r="I69" s="7"/>
      <c r="J69" s="7"/>
      <c r="K69" s="7"/>
      <c r="L69" s="7"/>
      <c r="M69" s="7"/>
      <c r="N69" s="7"/>
    </row>
    <row r="70" spans="1:14" ht="24.95" customHeight="1" x14ac:dyDescent="0.15">
      <c r="A70" s="12" t="s">
        <v>105</v>
      </c>
    </row>
    <row r="71" spans="1:14" ht="35.1" customHeight="1" x14ac:dyDescent="0.15">
      <c r="A71" s="797" t="s">
        <v>106</v>
      </c>
      <c r="B71" s="855"/>
      <c r="C71" s="73" t="s">
        <v>7</v>
      </c>
      <c r="D71" s="73" t="s">
        <v>8</v>
      </c>
      <c r="E71" s="73" t="s">
        <v>9</v>
      </c>
    </row>
    <row r="72" spans="1:14" s="76" customFormat="1" ht="15" customHeight="1" x14ac:dyDescent="0.2">
      <c r="A72" s="849" t="s">
        <v>107</v>
      </c>
      <c r="B72" s="861"/>
      <c r="C72" s="41">
        <f>SUM(C73:C78,C82:C85)</f>
        <v>78404</v>
      </c>
      <c r="D72" s="74">
        <f>SUM(D73:D77,D78,D82:D84)</f>
        <v>77328</v>
      </c>
      <c r="E72" s="75">
        <f>SUM(E73:E77,E78,E82:E84)</f>
        <v>135669010</v>
      </c>
    </row>
    <row r="73" spans="1:14" ht="15" customHeight="1" x14ac:dyDescent="0.15">
      <c r="A73" s="77" t="s">
        <v>108</v>
      </c>
      <c r="B73" s="78" t="s">
        <v>109</v>
      </c>
      <c r="C73" s="55">
        <f>[14]B!$C$210</f>
        <v>28759</v>
      </c>
      <c r="D73" s="55">
        <f>[14]B!$E$210</f>
        <v>28193</v>
      </c>
      <c r="E73" s="79">
        <f>[14]B!$AL$210</f>
        <v>33564770</v>
      </c>
    </row>
    <row r="74" spans="1:14" ht="15" customHeight="1" x14ac:dyDescent="0.15">
      <c r="A74" s="611" t="s">
        <v>110</v>
      </c>
      <c r="B74" s="81" t="s">
        <v>111</v>
      </c>
      <c r="C74" s="57">
        <f>[14]B!$C$272</f>
        <v>34305</v>
      </c>
      <c r="D74" s="57">
        <f>SUM([14]B!E212:E215,[14]B!E216:E260,[14]B!E261:E271)</f>
        <v>33938</v>
      </c>
      <c r="E74" s="82">
        <f>[14]B!$AL$272</f>
        <v>50624460</v>
      </c>
    </row>
    <row r="75" spans="1:14" ht="15" customHeight="1" x14ac:dyDescent="0.15">
      <c r="A75" s="611" t="s">
        <v>112</v>
      </c>
      <c r="B75" s="81" t="s">
        <v>113</v>
      </c>
      <c r="C75" s="57">
        <f>[14]B!$C$311</f>
        <v>2503</v>
      </c>
      <c r="D75" s="57">
        <f>[14]B!$E$311</f>
        <v>2489</v>
      </c>
      <c r="E75" s="82">
        <f>[14]B!$AL$311</f>
        <v>9882250</v>
      </c>
    </row>
    <row r="76" spans="1:14" ht="15" customHeight="1" x14ac:dyDescent="0.15">
      <c r="A76" s="611" t="s">
        <v>114</v>
      </c>
      <c r="B76" s="81" t="s">
        <v>115</v>
      </c>
      <c r="C76" s="57">
        <f>[14]B!$C$318</f>
        <v>0</v>
      </c>
      <c r="D76" s="57">
        <f>[14]B!$E$318</f>
        <v>0</v>
      </c>
      <c r="E76" s="82">
        <f>[14]B!$AL$318</f>
        <v>0</v>
      </c>
    </row>
    <row r="77" spans="1:14" ht="15" customHeight="1" x14ac:dyDescent="0.15">
      <c r="A77" s="611" t="s">
        <v>116</v>
      </c>
      <c r="B77" s="83" t="s">
        <v>117</v>
      </c>
      <c r="C77" s="84">
        <f>[14]B!$C$374</f>
        <v>2898</v>
      </c>
      <c r="D77" s="84">
        <f>[14]B!$E$374</f>
        <v>2860</v>
      </c>
      <c r="E77" s="85">
        <f>[14]B!$AL$374</f>
        <v>15283330</v>
      </c>
    </row>
    <row r="78" spans="1:14" ht="15" customHeight="1" x14ac:dyDescent="0.15">
      <c r="A78" s="862" t="s">
        <v>118</v>
      </c>
      <c r="B78" s="87" t="s">
        <v>119</v>
      </c>
      <c r="C78" s="88">
        <f>SUM(C79:C81)</f>
        <v>7125</v>
      </c>
      <c r="D78" s="88">
        <f>SUM(D79:D81)</f>
        <v>7066</v>
      </c>
      <c r="E78" s="89">
        <f>SUM(E79:E81)</f>
        <v>22479770</v>
      </c>
    </row>
    <row r="79" spans="1:14" ht="15" customHeight="1" x14ac:dyDescent="0.15">
      <c r="A79" s="862"/>
      <c r="B79" s="90" t="s">
        <v>120</v>
      </c>
      <c r="C79" s="91">
        <f>[14]B!$C$411</f>
        <v>5603</v>
      </c>
      <c r="D79" s="91">
        <f>[14]B!$E$411</f>
        <v>5549</v>
      </c>
      <c r="E79" s="92">
        <f>[14]B!$AL$411</f>
        <v>15605770</v>
      </c>
    </row>
    <row r="80" spans="1:14" ht="15" customHeight="1" x14ac:dyDescent="0.15">
      <c r="A80" s="862"/>
      <c r="B80" s="93" t="s">
        <v>121</v>
      </c>
      <c r="C80" s="57">
        <f>[14]B!$C$432</f>
        <v>33</v>
      </c>
      <c r="D80" s="57">
        <f>SUM([14]B!E413:E429,[14]B!E430:E431)</f>
        <v>32</v>
      </c>
      <c r="E80" s="82">
        <f>[14]B!$AL$432</f>
        <v>93350</v>
      </c>
    </row>
    <row r="81" spans="1:5" ht="15" customHeight="1" x14ac:dyDescent="0.15">
      <c r="A81" s="862"/>
      <c r="B81" s="93" t="s">
        <v>122</v>
      </c>
      <c r="C81" s="57">
        <f>[14]B!$C$451</f>
        <v>1489</v>
      </c>
      <c r="D81" s="57">
        <f>[14]B!$E$451</f>
        <v>1485</v>
      </c>
      <c r="E81" s="82">
        <f>[14]B!$AL$451</f>
        <v>6780650</v>
      </c>
    </row>
    <row r="82" spans="1:5" ht="15" customHeight="1" x14ac:dyDescent="0.15">
      <c r="A82" s="611" t="s">
        <v>123</v>
      </c>
      <c r="B82" s="81" t="s">
        <v>124</v>
      </c>
      <c r="C82" s="57">
        <f>[14]B!$C$461</f>
        <v>5</v>
      </c>
      <c r="D82" s="57">
        <f>[14]B!$E$461</f>
        <v>5</v>
      </c>
      <c r="E82" s="82">
        <f>[14]B!$AL$461</f>
        <v>57900</v>
      </c>
    </row>
    <row r="83" spans="1:5" s="96" customFormat="1" ht="15" customHeight="1" x14ac:dyDescent="0.15">
      <c r="A83" s="611" t="s">
        <v>125</v>
      </c>
      <c r="B83" s="81" t="s">
        <v>126</v>
      </c>
      <c r="C83" s="94">
        <f>[14]B!$C$512</f>
        <v>73</v>
      </c>
      <c r="D83" s="94">
        <f>SUM([14]B!E475:E498,[14]B!E499:E511)</f>
        <v>72</v>
      </c>
      <c r="E83" s="95">
        <f>[14]B!$AL$512</f>
        <v>80760</v>
      </c>
    </row>
    <row r="84" spans="1:5" ht="15" customHeight="1" x14ac:dyDescent="0.15">
      <c r="A84" s="611" t="s">
        <v>127</v>
      </c>
      <c r="B84" s="81" t="s">
        <v>128</v>
      </c>
      <c r="C84" s="57">
        <f>[14]B!$C$542</f>
        <v>2721</v>
      </c>
      <c r="D84" s="57">
        <f>[14]B!$E$542</f>
        <v>2705</v>
      </c>
      <c r="E84" s="82">
        <f>[14]B!$AL$542</f>
        <v>3695770</v>
      </c>
    </row>
    <row r="85" spans="1:5" s="99" customFormat="1" ht="15" customHeight="1" x14ac:dyDescent="0.15">
      <c r="A85" s="97" t="s">
        <v>129</v>
      </c>
      <c r="B85" s="83" t="s">
        <v>130</v>
      </c>
      <c r="C85" s="84">
        <f>[14]B!$C$2939</f>
        <v>15</v>
      </c>
      <c r="D85" s="98"/>
      <c r="E85" s="98"/>
    </row>
    <row r="86" spans="1:5" s="3" customFormat="1" ht="15" customHeight="1" x14ac:dyDescent="0.15">
      <c r="A86" s="849" t="s">
        <v>131</v>
      </c>
      <c r="B86" s="850"/>
      <c r="C86" s="88">
        <f>+C87+C88+C89+C90+C94+C95</f>
        <v>5925</v>
      </c>
      <c r="D86" s="88">
        <f>+D87+D88+D89+D90+D94</f>
        <v>5890</v>
      </c>
      <c r="E86" s="89">
        <f>+E87+E88+E89+E90+E94</f>
        <v>110806790</v>
      </c>
    </row>
    <row r="87" spans="1:5" ht="15" customHeight="1" x14ac:dyDescent="0.15">
      <c r="A87" s="100" t="s">
        <v>132</v>
      </c>
      <c r="B87" s="101" t="s">
        <v>133</v>
      </c>
      <c r="C87" s="91">
        <f>[14]B!$C$600</f>
        <v>3231</v>
      </c>
      <c r="D87" s="91">
        <f>SUM([14]B!E545:E546,[14]B!E547,[14]B!E548,[14]B!E549:E559,[14]B!E560:E566,[14]B!E567:E575,[14]B!E576,[14]B!E577:E595,[14]B!E596:E598)</f>
        <v>3201</v>
      </c>
      <c r="E87" s="92">
        <f>[14]B!$AL$600</f>
        <v>27782740</v>
      </c>
    </row>
    <row r="88" spans="1:5" ht="15" customHeight="1" x14ac:dyDescent="0.15">
      <c r="A88" s="611" t="s">
        <v>134</v>
      </c>
      <c r="B88" s="81" t="s">
        <v>135</v>
      </c>
      <c r="C88" s="57">
        <f>[14]B!$C$623</f>
        <v>4</v>
      </c>
      <c r="D88" s="57">
        <f>[14]B!$E$623</f>
        <v>4</v>
      </c>
      <c r="E88" s="82">
        <f>[14]B!$AL$623</f>
        <v>97280</v>
      </c>
    </row>
    <row r="89" spans="1:5" ht="15" customHeight="1" x14ac:dyDescent="0.15">
      <c r="A89" s="611" t="s">
        <v>136</v>
      </c>
      <c r="B89" s="81" t="s">
        <v>137</v>
      </c>
      <c r="C89" s="57">
        <f>[14]B!$C$650</f>
        <v>1138</v>
      </c>
      <c r="D89" s="57">
        <f>[14]B!$E$650</f>
        <v>1133</v>
      </c>
      <c r="E89" s="82">
        <f>[14]B!$AL$650</f>
        <v>60588120</v>
      </c>
    </row>
    <row r="90" spans="1:5" ht="15" customHeight="1" x14ac:dyDescent="0.15">
      <c r="A90" s="862" t="s">
        <v>112</v>
      </c>
      <c r="B90" s="81" t="s">
        <v>138</v>
      </c>
      <c r="C90" s="57">
        <f>SUM(C91:C93)</f>
        <v>1552</v>
      </c>
      <c r="D90" s="57">
        <f>SUM(D91:D93)</f>
        <v>1552</v>
      </c>
      <c r="E90" s="82">
        <f>SUM(E91:E93)</f>
        <v>22338650</v>
      </c>
    </row>
    <row r="91" spans="1:5" ht="15" customHeight="1" x14ac:dyDescent="0.15">
      <c r="A91" s="862"/>
      <c r="B91" s="93" t="s">
        <v>139</v>
      </c>
      <c r="C91" s="57">
        <f>[14]B!$C$672-[14]B!C652-[14]B!C653</f>
        <v>982</v>
      </c>
      <c r="D91" s="57">
        <f>[14]B!$E$672-[14]B!E652-[14]B!E653</f>
        <v>982</v>
      </c>
      <c r="E91" s="82">
        <f>[14]B!$AL$672-[14]B!$AL$652-[14]B!$AL$653</f>
        <v>15649250</v>
      </c>
    </row>
    <row r="92" spans="1:5" ht="15" customHeight="1" x14ac:dyDescent="0.15">
      <c r="A92" s="862"/>
      <c r="B92" s="93" t="s">
        <v>140</v>
      </c>
      <c r="C92" s="57">
        <f>[14]B!$C$652</f>
        <v>347</v>
      </c>
      <c r="D92" s="57">
        <f>[14]B!$E$652</f>
        <v>347</v>
      </c>
      <c r="E92" s="82">
        <f>[14]B!$AL$652</f>
        <v>1995250</v>
      </c>
    </row>
    <row r="93" spans="1:5" ht="15" customHeight="1" x14ac:dyDescent="0.15">
      <c r="A93" s="862"/>
      <c r="B93" s="93" t="s">
        <v>141</v>
      </c>
      <c r="C93" s="57">
        <f>[14]B!$C$653</f>
        <v>223</v>
      </c>
      <c r="D93" s="57">
        <f>[14]B!$E$653</f>
        <v>223</v>
      </c>
      <c r="E93" s="82">
        <f>[14]B!$AL$653</f>
        <v>4694150</v>
      </c>
    </row>
    <row r="94" spans="1:5" ht="15" customHeight="1" x14ac:dyDescent="0.15">
      <c r="A94" s="611" t="s">
        <v>114</v>
      </c>
      <c r="B94" s="81" t="s">
        <v>142</v>
      </c>
      <c r="C94" s="57">
        <f>[14]B!$C$704</f>
        <v>0</v>
      </c>
      <c r="D94" s="57">
        <f>[14]B!$E$704</f>
        <v>0</v>
      </c>
      <c r="E94" s="82">
        <f>[14]B!$AL$704</f>
        <v>0</v>
      </c>
    </row>
    <row r="95" spans="1:5" s="99" customFormat="1" ht="15" customHeight="1" x14ac:dyDescent="0.15">
      <c r="A95" s="611"/>
      <c r="B95" s="81" t="s">
        <v>143</v>
      </c>
      <c r="C95" s="57">
        <f>[14]B!$C$763</f>
        <v>0</v>
      </c>
      <c r="D95" s="98"/>
      <c r="E95" s="98"/>
    </row>
    <row r="96" spans="1:5" s="3" customFormat="1" ht="15" customHeight="1" x14ac:dyDescent="0.15">
      <c r="A96" s="102"/>
      <c r="B96" s="102" t="s">
        <v>144</v>
      </c>
      <c r="C96" s="103">
        <f>[14]B!$C$958</f>
        <v>0</v>
      </c>
      <c r="D96" s="104">
        <f>[14]B!$E$958</f>
        <v>0</v>
      </c>
      <c r="E96" s="105">
        <f>[14]B!$AL$958</f>
        <v>0</v>
      </c>
    </row>
    <row r="97" spans="1:8" s="106" customFormat="1" ht="24.95" customHeight="1" x14ac:dyDescent="0.15">
      <c r="A97" s="866" t="s">
        <v>145</v>
      </c>
      <c r="B97" s="866"/>
      <c r="C97" s="866"/>
      <c r="D97" s="866"/>
      <c r="E97" s="866"/>
    </row>
    <row r="98" spans="1:8" s="106" customFormat="1" ht="35.1" customHeight="1" x14ac:dyDescent="0.15">
      <c r="A98" s="13" t="s">
        <v>146</v>
      </c>
      <c r="B98" s="614" t="s">
        <v>6</v>
      </c>
      <c r="C98" s="73" t="s">
        <v>7</v>
      </c>
      <c r="D98" s="73" t="s">
        <v>8</v>
      </c>
      <c r="E98" s="73" t="s">
        <v>9</v>
      </c>
    </row>
    <row r="99" spans="1:8" s="106" customFormat="1" ht="15" customHeight="1" x14ac:dyDescent="0.15">
      <c r="A99" s="20" t="s">
        <v>147</v>
      </c>
      <c r="B99" s="78" t="s">
        <v>148</v>
      </c>
      <c r="C99" s="55">
        <f>[14]B!C770+[14]B!C777+[14]B!C781+[14]B!C788+[14]B!C797+[14]B!C801+[14]B!C805+[14]B!C809+[14]B!C820+[14]B!C828+[14]B!C833+[14]B!C851+[14]B!C869+[14]B!C817</f>
        <v>0</v>
      </c>
      <c r="D99" s="55">
        <f>[14]B!E770+[14]B!E777+[14]B!E781+[14]B!E788+[14]B!E797+[14]B!E801+[14]B!E805+[14]B!E809+[14]B!E820+[14]B!E828+[14]B!E833+[14]B!E851+[14]B!E869+[14]B!E817</f>
        <v>0</v>
      </c>
      <c r="E99" s="82">
        <f>[14]B!AL770+[14]B!AL777+[14]B!AL781+[14]B!AL788+[14]B!AL797+[14]B!AL801+[14]B!AL805+[14]B!AL809+[14]B!AL820+[14]B!AL828+[14]B!AL833+[14]B!AL851+[14]B!AL869+[14]B!AL817</f>
        <v>0</v>
      </c>
    </row>
    <row r="100" spans="1:8" s="106" customFormat="1" ht="15" customHeight="1" x14ac:dyDescent="0.15">
      <c r="A100" s="25">
        <v>2001</v>
      </c>
      <c r="B100" s="81" t="s">
        <v>149</v>
      </c>
      <c r="C100" s="57">
        <f>[14]B!C2223+[14]B!C2266+[14]B!C2267</f>
        <v>1226</v>
      </c>
      <c r="D100" s="57">
        <f>[14]B!E2214+[14]B!E2266+[14]B!E2267</f>
        <v>1062</v>
      </c>
      <c r="E100" s="82">
        <f>[14]B!AL2214+[14]B!AL2266+[14]B!AL2267</f>
        <v>14409070</v>
      </c>
    </row>
    <row r="101" spans="1:8" s="106" customFormat="1" ht="15" customHeight="1" x14ac:dyDescent="0.15">
      <c r="A101" s="38" t="s">
        <v>150</v>
      </c>
      <c r="B101" s="108" t="s">
        <v>151</v>
      </c>
      <c r="C101" s="65">
        <f>[14]B!C2529</f>
        <v>4</v>
      </c>
      <c r="D101" s="65">
        <f>[14]B!E2529</f>
        <v>4</v>
      </c>
      <c r="E101" s="85">
        <f>[14]B!AL2529</f>
        <v>185830</v>
      </c>
    </row>
    <row r="102" spans="1:8" s="106" customFormat="1" ht="15" customHeight="1" x14ac:dyDescent="0.15">
      <c r="A102" s="71"/>
      <c r="B102" s="109" t="s">
        <v>152</v>
      </c>
      <c r="C102" s="110">
        <f>SUM(C99:C101)</f>
        <v>1230</v>
      </c>
      <c r="D102" s="110">
        <f>SUM(D99:D101)</f>
        <v>1066</v>
      </c>
      <c r="E102" s="111">
        <f>SUM(E99:E101)</f>
        <v>14594900</v>
      </c>
    </row>
    <row r="103" spans="1:8" s="115" customFormat="1" ht="24.95" customHeight="1" x14ac:dyDescent="0.15">
      <c r="A103" s="112" t="s">
        <v>153</v>
      </c>
      <c r="B103" s="113"/>
      <c r="C103" s="112"/>
      <c r="D103" s="112"/>
      <c r="E103" s="112"/>
      <c r="F103" s="114"/>
      <c r="G103" s="114"/>
    </row>
    <row r="104" spans="1:8" s="106" customFormat="1" ht="33.75" customHeight="1" x14ac:dyDescent="0.15">
      <c r="A104" s="612" t="s">
        <v>5</v>
      </c>
      <c r="B104" s="612" t="s">
        <v>6</v>
      </c>
      <c r="C104" s="73" t="s">
        <v>7</v>
      </c>
      <c r="D104" s="73" t="s">
        <v>8</v>
      </c>
      <c r="E104" s="73" t="s">
        <v>154</v>
      </c>
      <c r="F104" s="73" t="s">
        <v>155</v>
      </c>
      <c r="G104" s="73" t="s">
        <v>156</v>
      </c>
      <c r="H104" s="73" t="s">
        <v>9</v>
      </c>
    </row>
    <row r="105" spans="1:8" s="106" customFormat="1" ht="15" customHeight="1" x14ac:dyDescent="0.15">
      <c r="A105" s="20" t="s">
        <v>157</v>
      </c>
      <c r="B105" s="78" t="s">
        <v>158</v>
      </c>
      <c r="C105" s="55">
        <f>[14]B!$C$1125</f>
        <v>7</v>
      </c>
      <c r="D105" s="55">
        <f>[14]B!$I$1125</f>
        <v>6</v>
      </c>
      <c r="E105" s="55">
        <f>[14]B!$I$1125</f>
        <v>6</v>
      </c>
      <c r="F105" s="55">
        <f>[14]B!$L$1125</f>
        <v>0</v>
      </c>
      <c r="G105" s="117"/>
      <c r="H105" s="79">
        <f>[14]B!$AL$1125</f>
        <v>1012920</v>
      </c>
    </row>
    <row r="106" spans="1:8" s="106" customFormat="1" ht="15" customHeight="1" x14ac:dyDescent="0.15">
      <c r="A106" s="25" t="s">
        <v>159</v>
      </c>
      <c r="B106" s="81" t="s">
        <v>160</v>
      </c>
      <c r="C106" s="57">
        <f>[14]B!C1262</f>
        <v>134</v>
      </c>
      <c r="D106" s="57">
        <f>[14]B!I1262</f>
        <v>123</v>
      </c>
      <c r="E106" s="57">
        <f>[14]B!I1262</f>
        <v>123</v>
      </c>
      <c r="F106" s="57">
        <f>[14]B!L1262</f>
        <v>2</v>
      </c>
      <c r="G106" s="118"/>
      <c r="H106" s="82">
        <f>[14]B!$AL$1262</f>
        <v>49232885</v>
      </c>
    </row>
    <row r="107" spans="1:8" s="106" customFormat="1" ht="15" customHeight="1" x14ac:dyDescent="0.15">
      <c r="A107" s="25" t="s">
        <v>161</v>
      </c>
      <c r="B107" s="81" t="s">
        <v>162</v>
      </c>
      <c r="C107" s="57">
        <f>[14]B!C1404</f>
        <v>103</v>
      </c>
      <c r="D107" s="57">
        <f>[14]B!I1401</f>
        <v>69</v>
      </c>
      <c r="E107" s="57">
        <f>[14]B!I1401</f>
        <v>69</v>
      </c>
      <c r="F107" s="57">
        <f>[14]B!L1401</f>
        <v>14</v>
      </c>
      <c r="G107" s="118"/>
      <c r="H107" s="82">
        <f>[14]B!$AL$1401</f>
        <v>8726335</v>
      </c>
    </row>
    <row r="108" spans="1:8" s="106" customFormat="1" ht="15" customHeight="1" x14ac:dyDescent="0.15">
      <c r="A108" s="25" t="s">
        <v>163</v>
      </c>
      <c r="B108" s="81" t="s">
        <v>164</v>
      </c>
      <c r="C108" s="57">
        <f>[14]B!C1468</f>
        <v>18</v>
      </c>
      <c r="D108" s="57">
        <f>[14]B!I1468</f>
        <v>17</v>
      </c>
      <c r="E108" s="57">
        <f>[14]B!I1468</f>
        <v>17</v>
      </c>
      <c r="F108" s="57">
        <f>[14]B!L1468</f>
        <v>0</v>
      </c>
      <c r="G108" s="118"/>
      <c r="H108" s="82">
        <f>[14]B!AL1468</f>
        <v>2320570</v>
      </c>
    </row>
    <row r="109" spans="1:8" s="106" customFormat="1" ht="15" customHeight="1" x14ac:dyDescent="0.15">
      <c r="A109" s="25" t="s">
        <v>165</v>
      </c>
      <c r="B109" s="81" t="s">
        <v>166</v>
      </c>
      <c r="C109" s="57">
        <f>[14]B!$C$1537</f>
        <v>55</v>
      </c>
      <c r="D109" s="57">
        <f>[14]B!$I$1537</f>
        <v>45</v>
      </c>
      <c r="E109" s="57">
        <f>[14]B!$I$1537</f>
        <v>45</v>
      </c>
      <c r="F109" s="57">
        <f>[14]B!$L$1537</f>
        <v>10</v>
      </c>
      <c r="G109" s="118"/>
      <c r="H109" s="82">
        <f>[14]B!$AL$1537</f>
        <v>2502275</v>
      </c>
    </row>
    <row r="110" spans="1:8" s="106" customFormat="1" ht="15" customHeight="1" x14ac:dyDescent="0.15">
      <c r="A110" s="25" t="s">
        <v>167</v>
      </c>
      <c r="B110" s="81" t="s">
        <v>168</v>
      </c>
      <c r="C110" s="57">
        <f>[14]B!$C$1582</f>
        <v>66</v>
      </c>
      <c r="D110" s="57">
        <f>[14]B!$I$1582</f>
        <v>53</v>
      </c>
      <c r="E110" s="57">
        <f>[14]B!$I$1582</f>
        <v>53</v>
      </c>
      <c r="F110" s="57">
        <f>[14]B!$L$1582</f>
        <v>3</v>
      </c>
      <c r="G110" s="118"/>
      <c r="H110" s="82">
        <f>[14]B!$AL$1582</f>
        <v>2466270</v>
      </c>
    </row>
    <row r="111" spans="1:8" s="106" customFormat="1" ht="15" customHeight="1" x14ac:dyDescent="0.15">
      <c r="A111" s="25" t="s">
        <v>169</v>
      </c>
      <c r="B111" s="81" t="s">
        <v>170</v>
      </c>
      <c r="C111" s="57">
        <f>[14]B!$C$1800</f>
        <v>2</v>
      </c>
      <c r="D111" s="57">
        <f>[14]B!$I$1787</f>
        <v>2</v>
      </c>
      <c r="E111" s="57">
        <f>[14]B!$I$1787</f>
        <v>2</v>
      </c>
      <c r="F111" s="57">
        <f>[14]B!$L$1787</f>
        <v>0</v>
      </c>
      <c r="G111" s="118"/>
      <c r="H111" s="82">
        <f>[14]B!$AL$1787</f>
        <v>176040</v>
      </c>
    </row>
    <row r="112" spans="1:8" s="106" customFormat="1" ht="15" customHeight="1" x14ac:dyDescent="0.15">
      <c r="A112" s="25" t="s">
        <v>171</v>
      </c>
      <c r="B112" s="81" t="s">
        <v>172</v>
      </c>
      <c r="C112" s="57">
        <f>[14]B!$C$1870</f>
        <v>3</v>
      </c>
      <c r="D112" s="57">
        <f>[14]B!$I$1866</f>
        <v>2</v>
      </c>
      <c r="E112" s="57">
        <f>[14]B!$I$1866</f>
        <v>2</v>
      </c>
      <c r="F112" s="57">
        <f>[14]B!$L$1866</f>
        <v>1</v>
      </c>
      <c r="G112" s="118"/>
      <c r="H112" s="82">
        <f>[14]B!$AL$1866</f>
        <v>148625</v>
      </c>
    </row>
    <row r="113" spans="1:12" s="106" customFormat="1" ht="15" customHeight="1" x14ac:dyDescent="0.15">
      <c r="A113" s="25" t="s">
        <v>173</v>
      </c>
      <c r="B113" s="81" t="s">
        <v>174</v>
      </c>
      <c r="C113" s="57">
        <f>[14]B!$C$2032</f>
        <v>341</v>
      </c>
      <c r="D113" s="57">
        <f>[14]B!$I$2025</f>
        <v>251</v>
      </c>
      <c r="E113" s="57">
        <f>[14]B!$I$2025</f>
        <v>251</v>
      </c>
      <c r="F113" s="57">
        <f>[14]B!$L$2025</f>
        <v>25</v>
      </c>
      <c r="G113" s="118"/>
      <c r="H113" s="82">
        <f>[14]B!$AL$2025</f>
        <v>80880170</v>
      </c>
    </row>
    <row r="114" spans="1:12" s="106" customFormat="1" ht="15" customHeight="1" x14ac:dyDescent="0.15">
      <c r="A114" s="25" t="s">
        <v>175</v>
      </c>
      <c r="B114" s="81" t="s">
        <v>176</v>
      </c>
      <c r="C114" s="57">
        <f>[14]B!C2071</f>
        <v>22</v>
      </c>
      <c r="D114" s="57">
        <f>[14]B!I2071</f>
        <v>19</v>
      </c>
      <c r="E114" s="57">
        <f>[14]B!I2071</f>
        <v>19</v>
      </c>
      <c r="F114" s="57">
        <f>[14]B!L2071</f>
        <v>0</v>
      </c>
      <c r="G114" s="118"/>
      <c r="H114" s="82">
        <f>[14]B!AL2071</f>
        <v>3237300</v>
      </c>
    </row>
    <row r="115" spans="1:12" s="106" customFormat="1" ht="15" customHeight="1" x14ac:dyDescent="0.15">
      <c r="A115" s="25" t="s">
        <v>177</v>
      </c>
      <c r="B115" s="81" t="s">
        <v>178</v>
      </c>
      <c r="C115" s="57">
        <f>[14]B!$C$2194</f>
        <v>97</v>
      </c>
      <c r="D115" s="57">
        <f>[14]B!I2194</f>
        <v>70</v>
      </c>
      <c r="E115" s="57">
        <f>[14]B!I2194</f>
        <v>70</v>
      </c>
      <c r="F115" s="57">
        <f>[14]B!L2194</f>
        <v>3</v>
      </c>
      <c r="G115" s="118"/>
      <c r="H115" s="82">
        <f>[14]B!AL2194</f>
        <v>15850030</v>
      </c>
    </row>
    <row r="116" spans="1:12" s="106" customFormat="1" ht="15" customHeight="1" x14ac:dyDescent="0.15">
      <c r="A116" s="25" t="s">
        <v>179</v>
      </c>
      <c r="B116" s="81" t="s">
        <v>180</v>
      </c>
      <c r="C116" s="57">
        <f>[14]B!$C$2229</f>
        <v>12</v>
      </c>
      <c r="D116" s="57">
        <f>[14]B!I2229</f>
        <v>11</v>
      </c>
      <c r="E116" s="57">
        <f>[14]B!I2229</f>
        <v>11</v>
      </c>
      <c r="F116" s="57">
        <f>[14]B!L2229</f>
        <v>0</v>
      </c>
      <c r="G116" s="118"/>
      <c r="H116" s="82">
        <f>[14]B!$AL$2229</f>
        <v>2022220</v>
      </c>
    </row>
    <row r="117" spans="1:12" s="106" customFormat="1" ht="15" customHeight="1" x14ac:dyDescent="0.15">
      <c r="A117" s="25" t="s">
        <v>181</v>
      </c>
      <c r="B117" s="81" t="s">
        <v>182</v>
      </c>
      <c r="C117" s="57">
        <f>[14]B!$C$2264</f>
        <v>109</v>
      </c>
      <c r="D117" s="57">
        <f>[14]B!$I$2264</f>
        <v>48</v>
      </c>
      <c r="E117" s="57">
        <f>[14]B!$I$2264</f>
        <v>48</v>
      </c>
      <c r="F117" s="57">
        <f>[14]B!$L$2264</f>
        <v>8</v>
      </c>
      <c r="G117" s="118"/>
      <c r="H117" s="82">
        <f>[14]B!$AL$2264</f>
        <v>8900080</v>
      </c>
    </row>
    <row r="118" spans="1:12" s="119" customFormat="1" ht="15" customHeight="1" x14ac:dyDescent="0.15">
      <c r="A118" s="25" t="s">
        <v>183</v>
      </c>
      <c r="B118" s="81" t="s">
        <v>184</v>
      </c>
      <c r="C118" s="57">
        <f>SUM(C119:C121)</f>
        <v>96</v>
      </c>
      <c r="D118" s="57">
        <f>SUM(D119:D121)</f>
        <v>30</v>
      </c>
      <c r="E118" s="57">
        <f>SUM(E119:E121)</f>
        <v>30</v>
      </c>
      <c r="F118" s="57">
        <f>SUM(F119:F121)</f>
        <v>0</v>
      </c>
      <c r="G118" s="118"/>
      <c r="H118" s="82">
        <f>SUM(H119:H121)</f>
        <v>4370700</v>
      </c>
    </row>
    <row r="119" spans="1:12" s="119" customFormat="1" ht="15" customHeight="1" x14ac:dyDescent="0.15">
      <c r="A119" s="25"/>
      <c r="B119" s="120" t="s">
        <v>185</v>
      </c>
      <c r="C119" s="49"/>
      <c r="D119" s="49"/>
      <c r="E119" s="49"/>
      <c r="F119" s="49"/>
      <c r="G119" s="118"/>
      <c r="H119" s="121"/>
    </row>
    <row r="120" spans="1:12" s="119" customFormat="1" ht="15" customHeight="1" x14ac:dyDescent="0.15">
      <c r="A120" s="25"/>
      <c r="B120" s="120" t="s">
        <v>186</v>
      </c>
      <c r="C120" s="49"/>
      <c r="D120" s="49"/>
      <c r="E120" s="49"/>
      <c r="F120" s="49"/>
      <c r="G120" s="118"/>
      <c r="H120" s="121"/>
    </row>
    <row r="121" spans="1:12" s="119" customFormat="1" ht="15" customHeight="1" x14ac:dyDescent="0.15">
      <c r="A121" s="25"/>
      <c r="B121" s="120" t="s">
        <v>187</v>
      </c>
      <c r="C121" s="57">
        <f>[14]B!C2272</f>
        <v>96</v>
      </c>
      <c r="D121" s="57">
        <f>[14]B!I2272</f>
        <v>30</v>
      </c>
      <c r="E121" s="57">
        <f>[14]B!I2272</f>
        <v>30</v>
      </c>
      <c r="F121" s="57">
        <f>[14]B!L2272</f>
        <v>0</v>
      </c>
      <c r="G121" s="118"/>
      <c r="H121" s="82">
        <f>[14]B!AL2272</f>
        <v>4370700</v>
      </c>
    </row>
    <row r="122" spans="1:12" s="106" customFormat="1" ht="15" customHeight="1" x14ac:dyDescent="0.15">
      <c r="A122" s="25" t="s">
        <v>188</v>
      </c>
      <c r="B122" s="81" t="s">
        <v>189</v>
      </c>
      <c r="C122" s="57">
        <f>[14]B!$C$2505</f>
        <v>92</v>
      </c>
      <c r="D122" s="57">
        <f>[14]B!$I$2505</f>
        <v>70</v>
      </c>
      <c r="E122" s="57">
        <f>[14]B!$I$2505</f>
        <v>70</v>
      </c>
      <c r="F122" s="57">
        <f>[14]B!$L$2505</f>
        <v>5</v>
      </c>
      <c r="G122" s="118"/>
      <c r="H122" s="82">
        <f>[14]B!$AL$2505</f>
        <v>18195650</v>
      </c>
    </row>
    <row r="123" spans="1:12" s="106" customFormat="1" ht="15" customHeight="1" x14ac:dyDescent="0.15">
      <c r="A123" s="38">
        <v>2106</v>
      </c>
      <c r="B123" s="108" t="s">
        <v>190</v>
      </c>
      <c r="C123" s="65">
        <f>[14]B!$C2517</f>
        <v>11</v>
      </c>
      <c r="D123" s="65">
        <f>[14]B!$I2517</f>
        <v>7</v>
      </c>
      <c r="E123" s="65">
        <f>[14]B!$I2517</f>
        <v>7</v>
      </c>
      <c r="F123" s="65">
        <f>[14]B!$L2517</f>
        <v>2</v>
      </c>
      <c r="G123" s="65">
        <f>[14]B!C2517</f>
        <v>11</v>
      </c>
      <c r="H123" s="65">
        <f>+([14]B!$AL2517)*0.75</f>
        <v>365422.5</v>
      </c>
    </row>
    <row r="124" spans="1:12" s="106" customFormat="1" ht="15" customHeight="1" x14ac:dyDescent="0.15">
      <c r="A124" s="122"/>
      <c r="B124" s="109" t="s">
        <v>191</v>
      </c>
      <c r="C124" s="88">
        <f>SUM(C105:C118)+C122+C123</f>
        <v>1168</v>
      </c>
      <c r="D124" s="88">
        <f>SUM(D105:D118)+D122+D123</f>
        <v>823</v>
      </c>
      <c r="E124" s="88">
        <f>SUM(E105:E118)+E122+E123</f>
        <v>823</v>
      </c>
      <c r="F124" s="88">
        <f>SUM(F105:F118)+F122+F123</f>
        <v>73</v>
      </c>
      <c r="G124" s="65">
        <f>[14]B!C2517</f>
        <v>11</v>
      </c>
      <c r="H124" s="89">
        <f>SUM(H105:H118)+H122+H123</f>
        <v>200407492.5</v>
      </c>
    </row>
    <row r="125" spans="1:12" s="12" customFormat="1" ht="24.95" customHeight="1" x14ac:dyDescent="0.15">
      <c r="A125" s="868" t="s">
        <v>192</v>
      </c>
      <c r="B125" s="866"/>
      <c r="C125" s="123"/>
      <c r="D125" s="123"/>
      <c r="E125" s="124"/>
      <c r="F125" s="11"/>
      <c r="G125" s="11"/>
      <c r="H125" s="11"/>
      <c r="I125" s="11"/>
      <c r="J125" s="11"/>
      <c r="K125" s="11"/>
      <c r="L125" s="11"/>
    </row>
    <row r="126" spans="1:12" s="3" customFormat="1" ht="35.1" customHeight="1" x14ac:dyDescent="0.15">
      <c r="A126" s="13" t="s">
        <v>5</v>
      </c>
      <c r="B126" s="13" t="s">
        <v>6</v>
      </c>
      <c r="C126" s="73" t="s">
        <v>7</v>
      </c>
      <c r="D126" s="73" t="s">
        <v>8</v>
      </c>
      <c r="E126" s="73" t="s">
        <v>9</v>
      </c>
      <c r="F126" s="7"/>
      <c r="G126" s="7"/>
      <c r="H126" s="7"/>
      <c r="I126" s="7"/>
      <c r="J126" s="7"/>
      <c r="K126" s="7"/>
      <c r="L126" s="7"/>
    </row>
    <row r="127" spans="1:12" s="3" customFormat="1" ht="20.100000000000001" customHeight="1" x14ac:dyDescent="0.15">
      <c r="A127" s="13"/>
      <c r="B127" s="125" t="s">
        <v>193</v>
      </c>
      <c r="C127" s="41"/>
      <c r="D127" s="41"/>
      <c r="E127" s="75"/>
      <c r="F127" s="7"/>
      <c r="G127" s="7"/>
      <c r="H127" s="7"/>
      <c r="I127" s="7"/>
      <c r="J127" s="7"/>
      <c r="K127" s="7"/>
      <c r="L127" s="7"/>
    </row>
    <row r="128" spans="1:12" s="3" customFormat="1" ht="24" customHeight="1" x14ac:dyDescent="0.15">
      <c r="A128" s="20" t="s">
        <v>194</v>
      </c>
      <c r="B128" s="78" t="s">
        <v>195</v>
      </c>
      <c r="C128" s="126">
        <f>[14]B!$C$115</f>
        <v>5423</v>
      </c>
      <c r="D128" s="126">
        <f>[14]B!$E$115</f>
        <v>4972</v>
      </c>
      <c r="E128" s="127">
        <f>[14]B!$AL$115</f>
        <v>185505320</v>
      </c>
      <c r="F128" s="7"/>
      <c r="G128" s="7"/>
      <c r="H128" s="7"/>
      <c r="I128" s="7"/>
      <c r="J128" s="7"/>
      <c r="K128" s="7"/>
      <c r="L128" s="7"/>
    </row>
    <row r="129" spans="1:12" s="3" customFormat="1" ht="24" customHeight="1" x14ac:dyDescent="0.15">
      <c r="A129" s="25" t="s">
        <v>196</v>
      </c>
      <c r="B129" s="81" t="s">
        <v>197</v>
      </c>
      <c r="C129" s="128">
        <f>[14]B!$C$116</f>
        <v>0</v>
      </c>
      <c r="D129" s="128">
        <f>[14]B!$E$116</f>
        <v>0</v>
      </c>
      <c r="E129" s="129">
        <f>[14]B!$AL$116</f>
        <v>0</v>
      </c>
      <c r="F129" s="7"/>
      <c r="G129" s="7"/>
      <c r="H129" s="7"/>
      <c r="I129" s="7"/>
      <c r="J129" s="7"/>
      <c r="K129" s="7"/>
      <c r="L129" s="7"/>
    </row>
    <row r="130" spans="1:12" s="3" customFormat="1" ht="24" customHeight="1" x14ac:dyDescent="0.15">
      <c r="A130" s="25" t="s">
        <v>198</v>
      </c>
      <c r="B130" s="81" t="s">
        <v>199</v>
      </c>
      <c r="C130" s="128">
        <f>[14]B!$C$117</f>
        <v>0</v>
      </c>
      <c r="D130" s="128">
        <f>[14]B!$E$117</f>
        <v>0</v>
      </c>
      <c r="E130" s="129">
        <f>[14]B!$AL$117</f>
        <v>0</v>
      </c>
      <c r="F130" s="7"/>
      <c r="G130" s="7"/>
      <c r="H130" s="7"/>
      <c r="I130" s="7"/>
      <c r="J130" s="7"/>
      <c r="K130" s="7"/>
      <c r="L130" s="7"/>
    </row>
    <row r="131" spans="1:12" s="3" customFormat="1" ht="15" customHeight="1" x14ac:dyDescent="0.15">
      <c r="A131" s="25" t="s">
        <v>200</v>
      </c>
      <c r="B131" s="81" t="s">
        <v>201</v>
      </c>
      <c r="C131" s="128">
        <f>[14]B!$C$118</f>
        <v>210</v>
      </c>
      <c r="D131" s="128">
        <f>[14]B!$E$118</f>
        <v>210</v>
      </c>
      <c r="E131" s="129">
        <f>[14]B!$AL$118</f>
        <v>32573100</v>
      </c>
      <c r="F131" s="7"/>
      <c r="G131" s="7"/>
      <c r="H131" s="7"/>
      <c r="I131" s="7"/>
      <c r="J131" s="7"/>
      <c r="K131" s="7"/>
      <c r="L131" s="7"/>
    </row>
    <row r="132" spans="1:12" s="3" customFormat="1" ht="15" customHeight="1" x14ac:dyDescent="0.15">
      <c r="A132" s="25" t="s">
        <v>202</v>
      </c>
      <c r="B132" s="81" t="s">
        <v>203</v>
      </c>
      <c r="C132" s="128">
        <f>[14]B!$C$119</f>
        <v>0</v>
      </c>
      <c r="D132" s="128">
        <f>[14]B!$E$119</f>
        <v>0</v>
      </c>
      <c r="E132" s="129">
        <f>[14]B!$AL$119</f>
        <v>0</v>
      </c>
      <c r="F132" s="7"/>
      <c r="G132" s="7"/>
      <c r="H132" s="7"/>
      <c r="I132" s="7"/>
      <c r="J132" s="7"/>
      <c r="K132" s="7"/>
      <c r="L132" s="7"/>
    </row>
    <row r="133" spans="1:12" s="3" customFormat="1" ht="15" customHeight="1" x14ac:dyDescent="0.15">
      <c r="A133" s="25" t="s">
        <v>204</v>
      </c>
      <c r="B133" s="81" t="s">
        <v>205</v>
      </c>
      <c r="C133" s="128">
        <f>[14]B!$C$120</f>
        <v>0</v>
      </c>
      <c r="D133" s="128">
        <f>[14]B!$E$120</f>
        <v>0</v>
      </c>
      <c r="E133" s="129">
        <f>[14]B!$AL$120</f>
        <v>0</v>
      </c>
      <c r="F133" s="7"/>
      <c r="G133" s="7"/>
      <c r="H133" s="7"/>
      <c r="I133" s="7"/>
      <c r="J133" s="7"/>
      <c r="K133" s="7"/>
      <c r="L133" s="7"/>
    </row>
    <row r="134" spans="1:12" s="3" customFormat="1" ht="15" customHeight="1" x14ac:dyDescent="0.15">
      <c r="A134" s="25" t="s">
        <v>206</v>
      </c>
      <c r="B134" s="81" t="s">
        <v>207</v>
      </c>
      <c r="C134" s="128">
        <f>[14]B!$C$121</f>
        <v>180</v>
      </c>
      <c r="D134" s="128">
        <f>[14]B!$E$121</f>
        <v>180</v>
      </c>
      <c r="E134" s="129">
        <f>[14]B!$AL$121</f>
        <v>13485600</v>
      </c>
      <c r="F134" s="7"/>
      <c r="G134" s="7"/>
      <c r="H134" s="7"/>
      <c r="I134" s="7"/>
      <c r="J134" s="7"/>
      <c r="K134" s="7"/>
      <c r="L134" s="7"/>
    </row>
    <row r="135" spans="1:12" s="3" customFormat="1" ht="15" customHeight="1" x14ac:dyDescent="0.15">
      <c r="A135" s="25" t="s">
        <v>208</v>
      </c>
      <c r="B135" s="81" t="s">
        <v>209</v>
      </c>
      <c r="C135" s="128">
        <f>[14]B!$C$122</f>
        <v>134</v>
      </c>
      <c r="D135" s="128">
        <f>[14]B!$E$122</f>
        <v>132</v>
      </c>
      <c r="E135" s="129">
        <f>[14]B!$AL$122</f>
        <v>9889440</v>
      </c>
      <c r="F135" s="7"/>
      <c r="G135" s="7"/>
      <c r="H135" s="7"/>
      <c r="I135" s="7"/>
      <c r="J135" s="7"/>
      <c r="K135" s="7"/>
      <c r="L135" s="7"/>
    </row>
    <row r="136" spans="1:12" s="3" customFormat="1" ht="15" customHeight="1" x14ac:dyDescent="0.15">
      <c r="A136" s="25" t="s">
        <v>210</v>
      </c>
      <c r="B136" s="81" t="s">
        <v>211</v>
      </c>
      <c r="C136" s="128">
        <f>[14]B!$C$123</f>
        <v>0</v>
      </c>
      <c r="D136" s="128">
        <f>[14]B!$E$123</f>
        <v>0</v>
      </c>
      <c r="E136" s="129">
        <f>[14]B!$AL$123</f>
        <v>0</v>
      </c>
      <c r="F136" s="7"/>
      <c r="G136" s="7"/>
      <c r="H136" s="7"/>
      <c r="I136" s="7"/>
      <c r="J136" s="7"/>
      <c r="K136" s="7"/>
      <c r="L136" s="7"/>
    </row>
    <row r="137" spans="1:12" s="3" customFormat="1" ht="15" customHeight="1" x14ac:dyDescent="0.15">
      <c r="A137" s="25" t="s">
        <v>212</v>
      </c>
      <c r="B137" s="81" t="s">
        <v>213</v>
      </c>
      <c r="C137" s="128">
        <f>[14]B!$C$124</f>
        <v>127</v>
      </c>
      <c r="D137" s="128">
        <f>[14]B!$E$124</f>
        <v>127</v>
      </c>
      <c r="E137" s="129">
        <f>[14]B!$AL$124</f>
        <v>8535670</v>
      </c>
      <c r="F137" s="7"/>
      <c r="G137" s="7"/>
      <c r="H137" s="7"/>
      <c r="I137" s="7"/>
      <c r="J137" s="7"/>
      <c r="K137" s="7"/>
      <c r="L137" s="7"/>
    </row>
    <row r="138" spans="1:12" s="3" customFormat="1" ht="15" customHeight="1" x14ac:dyDescent="0.15">
      <c r="A138" s="25" t="s">
        <v>214</v>
      </c>
      <c r="B138" s="81" t="s">
        <v>215</v>
      </c>
      <c r="C138" s="128">
        <f>[14]B!$C$125</f>
        <v>0</v>
      </c>
      <c r="D138" s="128">
        <f>[14]B!$E$125</f>
        <v>0</v>
      </c>
      <c r="E138" s="129">
        <f>[14]B!$AL$125</f>
        <v>0</v>
      </c>
      <c r="F138" s="7"/>
      <c r="G138" s="7"/>
      <c r="H138" s="7"/>
      <c r="I138" s="7"/>
      <c r="J138" s="7"/>
      <c r="K138" s="7"/>
      <c r="L138" s="7"/>
    </row>
    <row r="139" spans="1:12" s="3" customFormat="1" ht="15" customHeight="1" x14ac:dyDescent="0.15">
      <c r="A139" s="25" t="s">
        <v>216</v>
      </c>
      <c r="B139" s="81" t="s">
        <v>217</v>
      </c>
      <c r="C139" s="128">
        <f>[14]B!$C$126</f>
        <v>0</v>
      </c>
      <c r="D139" s="128">
        <f>[14]B!$E$126</f>
        <v>0</v>
      </c>
      <c r="E139" s="129">
        <f>[14]B!$AL$126</f>
        <v>0</v>
      </c>
      <c r="F139" s="7"/>
      <c r="G139" s="7"/>
      <c r="H139" s="7"/>
      <c r="I139" s="7"/>
      <c r="J139" s="7"/>
      <c r="K139" s="7"/>
      <c r="L139" s="7"/>
    </row>
    <row r="140" spans="1:12" s="3" customFormat="1" ht="15" customHeight="1" x14ac:dyDescent="0.15">
      <c r="A140" s="38" t="s">
        <v>218</v>
      </c>
      <c r="B140" s="108" t="s">
        <v>219</v>
      </c>
      <c r="C140" s="130">
        <f>[14]B!$C$127</f>
        <v>0</v>
      </c>
      <c r="D140" s="130">
        <f>[14]B!$E$127</f>
        <v>0</v>
      </c>
      <c r="E140" s="131">
        <f>[14]B!$AL$127</f>
        <v>0</v>
      </c>
      <c r="F140" s="7"/>
      <c r="G140" s="7"/>
      <c r="H140" s="7"/>
      <c r="I140" s="7"/>
      <c r="J140" s="7"/>
      <c r="K140" s="7"/>
      <c r="L140" s="7"/>
    </row>
    <row r="141" spans="1:12" s="3" customFormat="1" ht="20.100000000000001" customHeight="1" x14ac:dyDescent="0.15">
      <c r="A141" s="122"/>
      <c r="B141" s="109" t="s">
        <v>220</v>
      </c>
      <c r="C141" s="132">
        <f>SUM(C128:C140)</f>
        <v>6074</v>
      </c>
      <c r="D141" s="132">
        <f>SUM(D128:D140)</f>
        <v>5621</v>
      </c>
      <c r="E141" s="89">
        <f>SUM(E128:E140)</f>
        <v>249989130</v>
      </c>
      <c r="F141" s="7"/>
      <c r="G141" s="7"/>
      <c r="H141" s="7"/>
      <c r="I141" s="7"/>
      <c r="J141" s="7"/>
      <c r="K141" s="7"/>
      <c r="L141" s="7"/>
    </row>
    <row r="142" spans="1:12" s="3" customFormat="1" ht="20.100000000000001" customHeight="1" x14ac:dyDescent="0.15">
      <c r="A142" s="122"/>
      <c r="B142" s="133" t="s">
        <v>221</v>
      </c>
      <c r="C142" s="132">
        <f>SUM(C143:C152)</f>
        <v>900</v>
      </c>
      <c r="D142" s="132">
        <f>SUM(D143:D152)</f>
        <v>900</v>
      </c>
      <c r="E142" s="89">
        <f>SUM(E143:E152)</f>
        <v>5011200</v>
      </c>
      <c r="F142" s="7"/>
      <c r="G142" s="7"/>
      <c r="H142" s="7"/>
      <c r="I142" s="7"/>
      <c r="J142" s="7"/>
      <c r="K142" s="7"/>
      <c r="L142" s="7"/>
    </row>
    <row r="143" spans="1:12" s="3" customFormat="1" ht="15" customHeight="1" x14ac:dyDescent="0.15">
      <c r="A143" s="20" t="s">
        <v>222</v>
      </c>
      <c r="B143" s="78" t="s">
        <v>223</v>
      </c>
      <c r="C143" s="134">
        <f>[14]B!$C$130</f>
        <v>0</v>
      </c>
      <c r="D143" s="134">
        <f>[14]B!$E$130</f>
        <v>0</v>
      </c>
      <c r="E143" s="127">
        <f>[14]B!$AL$130</f>
        <v>0</v>
      </c>
      <c r="F143" s="7"/>
      <c r="G143" s="7"/>
      <c r="H143" s="7"/>
      <c r="I143" s="7"/>
      <c r="J143" s="7"/>
      <c r="K143" s="7"/>
      <c r="L143" s="7"/>
    </row>
    <row r="144" spans="1:12" s="3" customFormat="1" ht="15" customHeight="1" x14ac:dyDescent="0.15">
      <c r="A144" s="25" t="s">
        <v>224</v>
      </c>
      <c r="B144" s="81" t="s">
        <v>225</v>
      </c>
      <c r="C144" s="135">
        <f>[14]B!$C$131</f>
        <v>0</v>
      </c>
      <c r="D144" s="135">
        <f>[14]B!$E$131</f>
        <v>0</v>
      </c>
      <c r="E144" s="129">
        <f>[14]B!$AL$131</f>
        <v>0</v>
      </c>
      <c r="F144" s="7"/>
      <c r="G144" s="7"/>
      <c r="H144" s="7"/>
      <c r="I144" s="7"/>
      <c r="J144" s="7"/>
      <c r="K144" s="7"/>
      <c r="L144" s="7"/>
    </row>
    <row r="145" spans="1:12" s="3" customFormat="1" ht="15" customHeight="1" x14ac:dyDescent="0.15">
      <c r="A145" s="25" t="s">
        <v>226</v>
      </c>
      <c r="B145" s="81" t="s">
        <v>227</v>
      </c>
      <c r="C145" s="135">
        <f>[14]B!$C$132</f>
        <v>0</v>
      </c>
      <c r="D145" s="135">
        <f>[14]B!$E$132</f>
        <v>0</v>
      </c>
      <c r="E145" s="129">
        <f>[14]B!$AL$132</f>
        <v>0</v>
      </c>
      <c r="F145" s="7"/>
      <c r="G145" s="7"/>
      <c r="H145" s="7"/>
      <c r="I145" s="7"/>
      <c r="J145" s="7"/>
      <c r="K145" s="7"/>
      <c r="L145" s="7"/>
    </row>
    <row r="146" spans="1:12" s="3" customFormat="1" ht="15" customHeight="1" x14ac:dyDescent="0.15">
      <c r="A146" s="25" t="s">
        <v>228</v>
      </c>
      <c r="B146" s="81" t="s">
        <v>229</v>
      </c>
      <c r="C146" s="135">
        <f>[14]B!$C$133</f>
        <v>880</v>
      </c>
      <c r="D146" s="135">
        <f>[14]B!$E$133</f>
        <v>880</v>
      </c>
      <c r="E146" s="129">
        <f>[14]B!$AL$133</f>
        <v>4866400</v>
      </c>
      <c r="F146" s="7"/>
      <c r="G146" s="7"/>
      <c r="H146" s="7"/>
      <c r="I146" s="7"/>
      <c r="J146" s="7"/>
      <c r="K146" s="7"/>
      <c r="L146" s="7"/>
    </row>
    <row r="147" spans="1:12" s="3" customFormat="1" ht="15" customHeight="1" x14ac:dyDescent="0.15">
      <c r="A147" s="25" t="s">
        <v>230</v>
      </c>
      <c r="B147" s="81" t="s">
        <v>231</v>
      </c>
      <c r="C147" s="135">
        <f>[14]B!$C$134</f>
        <v>0</v>
      </c>
      <c r="D147" s="135">
        <f>[14]B!$E$134</f>
        <v>0</v>
      </c>
      <c r="E147" s="129">
        <f>[14]B!$AL$134</f>
        <v>0</v>
      </c>
      <c r="F147" s="7"/>
      <c r="G147" s="7"/>
      <c r="H147" s="7"/>
      <c r="I147" s="7"/>
      <c r="J147" s="7"/>
      <c r="K147" s="7"/>
      <c r="L147" s="7"/>
    </row>
    <row r="148" spans="1:12" s="3" customFormat="1" ht="15" customHeight="1" x14ac:dyDescent="0.15">
      <c r="A148" s="25" t="s">
        <v>232</v>
      </c>
      <c r="B148" s="81" t="s">
        <v>233</v>
      </c>
      <c r="C148" s="135">
        <f>[14]B!$C$135</f>
        <v>0</v>
      </c>
      <c r="D148" s="135">
        <f>[14]B!$E$135</f>
        <v>0</v>
      </c>
      <c r="E148" s="129">
        <f>[14]B!$AL$135</f>
        <v>0</v>
      </c>
      <c r="F148" s="7"/>
      <c r="G148" s="7"/>
      <c r="H148" s="7"/>
      <c r="I148" s="7"/>
      <c r="J148" s="7"/>
      <c r="K148" s="7"/>
      <c r="L148" s="7"/>
    </row>
    <row r="149" spans="1:12" s="3" customFormat="1" ht="15" customHeight="1" x14ac:dyDescent="0.15">
      <c r="A149" s="25" t="s">
        <v>234</v>
      </c>
      <c r="B149" s="81" t="s">
        <v>235</v>
      </c>
      <c r="C149" s="135">
        <f>[14]B!$C$136</f>
        <v>0</v>
      </c>
      <c r="D149" s="135">
        <f>[14]B!$E$136</f>
        <v>0</v>
      </c>
      <c r="E149" s="129">
        <f>[14]B!$AL$136</f>
        <v>0</v>
      </c>
      <c r="F149" s="7"/>
      <c r="G149" s="7"/>
      <c r="H149" s="7"/>
      <c r="I149" s="7"/>
      <c r="J149" s="7"/>
      <c r="K149" s="7"/>
      <c r="L149" s="7"/>
    </row>
    <row r="150" spans="1:12" s="3" customFormat="1" ht="15" customHeight="1" x14ac:dyDescent="0.15">
      <c r="A150" s="25" t="s">
        <v>236</v>
      </c>
      <c r="B150" s="81" t="s">
        <v>237</v>
      </c>
      <c r="C150" s="135">
        <f>[14]B!$C$137</f>
        <v>20</v>
      </c>
      <c r="D150" s="135">
        <f>[14]B!$E$137</f>
        <v>20</v>
      </c>
      <c r="E150" s="129">
        <f>[14]B!$AL$137</f>
        <v>144800</v>
      </c>
      <c r="F150" s="7"/>
      <c r="G150" s="7"/>
      <c r="H150" s="7"/>
      <c r="I150" s="7"/>
      <c r="J150" s="7"/>
      <c r="K150" s="7"/>
      <c r="L150" s="7"/>
    </row>
    <row r="151" spans="1:12" s="3" customFormat="1" ht="14.1" customHeight="1" x14ac:dyDescent="0.15">
      <c r="A151" s="25" t="s">
        <v>238</v>
      </c>
      <c r="B151" s="81" t="s">
        <v>239</v>
      </c>
      <c r="C151" s="135">
        <f>[14]B!$C$138</f>
        <v>0</v>
      </c>
      <c r="D151" s="135">
        <f>[14]B!$E$138</f>
        <v>0</v>
      </c>
      <c r="E151" s="129">
        <f>[14]B!$AL$138</f>
        <v>0</v>
      </c>
      <c r="F151" s="7"/>
      <c r="G151" s="7"/>
      <c r="H151" s="7"/>
      <c r="I151" s="7"/>
      <c r="J151" s="7"/>
      <c r="K151" s="7"/>
      <c r="L151" s="7"/>
    </row>
    <row r="152" spans="1:12" s="3" customFormat="1" ht="15" customHeight="1" x14ac:dyDescent="0.15">
      <c r="A152" s="38" t="s">
        <v>240</v>
      </c>
      <c r="B152" s="108" t="s">
        <v>241</v>
      </c>
      <c r="C152" s="136">
        <f>[14]B!$C$139</f>
        <v>0</v>
      </c>
      <c r="D152" s="136">
        <f>[14]B!$E$139</f>
        <v>0</v>
      </c>
      <c r="E152" s="131">
        <f>[14]B!$AL$139</f>
        <v>0</v>
      </c>
      <c r="F152" s="7"/>
      <c r="G152" s="7"/>
      <c r="H152" s="7"/>
      <c r="I152" s="7"/>
      <c r="J152" s="7"/>
      <c r="K152" s="7"/>
      <c r="L152" s="7"/>
    </row>
    <row r="153" spans="1:12" s="3" customFormat="1" ht="15" customHeight="1" x14ac:dyDescent="0.15">
      <c r="A153" s="137"/>
      <c r="B153" s="138" t="s">
        <v>242</v>
      </c>
      <c r="C153" s="139">
        <f>SUM(C154:C158)</f>
        <v>0</v>
      </c>
      <c r="D153" s="139"/>
      <c r="E153" s="140"/>
      <c r="F153" s="7"/>
      <c r="G153" s="7"/>
      <c r="H153" s="7"/>
      <c r="I153" s="7"/>
      <c r="J153" s="7"/>
      <c r="K153" s="7"/>
      <c r="L153" s="7"/>
    </row>
    <row r="154" spans="1:12" s="3" customFormat="1" ht="14.1" customHeight="1" x14ac:dyDescent="0.15">
      <c r="A154" s="38">
        <v>203211</v>
      </c>
      <c r="B154" s="108" t="s">
        <v>243</v>
      </c>
      <c r="C154" s="135">
        <f>[14]B!$C$141</f>
        <v>0</v>
      </c>
      <c r="D154" s="141"/>
      <c r="E154" s="142"/>
      <c r="F154" s="7"/>
      <c r="G154" s="7"/>
      <c r="H154" s="7"/>
      <c r="I154" s="7"/>
      <c r="J154" s="7"/>
      <c r="K154" s="7"/>
      <c r="L154" s="7"/>
    </row>
    <row r="155" spans="1:12" s="3" customFormat="1" ht="23.25" customHeight="1" x14ac:dyDescent="0.15">
      <c r="A155" s="143" t="s">
        <v>244</v>
      </c>
      <c r="B155" s="144" t="s">
        <v>245</v>
      </c>
      <c r="C155" s="135">
        <f>[14]B!C142</f>
        <v>0</v>
      </c>
      <c r="D155" s="145"/>
      <c r="E155" s="146"/>
      <c r="F155" s="7"/>
      <c r="G155" s="7"/>
      <c r="H155" s="7"/>
      <c r="I155" s="7"/>
      <c r="J155" s="7"/>
      <c r="K155" s="7"/>
      <c r="L155" s="7"/>
    </row>
    <row r="156" spans="1:12" s="3" customFormat="1" ht="14.1" customHeight="1" x14ac:dyDescent="0.15">
      <c r="A156" s="143" t="s">
        <v>246</v>
      </c>
      <c r="B156" s="144" t="s">
        <v>247</v>
      </c>
      <c r="C156" s="135">
        <f>[14]B!C143</f>
        <v>0</v>
      </c>
      <c r="D156" s="145"/>
      <c r="E156" s="146"/>
      <c r="F156" s="7"/>
      <c r="G156" s="7"/>
      <c r="H156" s="7"/>
      <c r="I156" s="7"/>
      <c r="J156" s="7"/>
      <c r="K156" s="7"/>
      <c r="L156" s="7"/>
    </row>
    <row r="157" spans="1:12" s="3" customFormat="1" ht="14.1" customHeight="1" x14ac:dyDescent="0.15">
      <c r="A157" s="143" t="s">
        <v>248</v>
      </c>
      <c r="B157" s="144" t="s">
        <v>249</v>
      </c>
      <c r="C157" s="135">
        <f>[14]B!C144</f>
        <v>0</v>
      </c>
      <c r="D157" s="145"/>
      <c r="E157" s="146"/>
      <c r="F157" s="7"/>
      <c r="G157" s="7"/>
      <c r="H157" s="7"/>
      <c r="I157" s="7"/>
      <c r="J157" s="7"/>
      <c r="K157" s="7"/>
      <c r="L157" s="7"/>
    </row>
    <row r="158" spans="1:12" s="3" customFormat="1" ht="24" customHeight="1" x14ac:dyDescent="0.15">
      <c r="A158" s="143" t="s">
        <v>250</v>
      </c>
      <c r="B158" s="144" t="s">
        <v>251</v>
      </c>
      <c r="C158" s="135">
        <f>[14]B!C145</f>
        <v>0</v>
      </c>
      <c r="D158" s="145"/>
      <c r="E158" s="146"/>
      <c r="F158" s="7"/>
      <c r="G158" s="7"/>
      <c r="H158" s="7"/>
      <c r="I158" s="7"/>
      <c r="J158" s="7"/>
      <c r="K158" s="7"/>
      <c r="L158" s="7"/>
    </row>
    <row r="159" spans="1:12" s="3" customFormat="1" ht="15" customHeight="1" x14ac:dyDescent="0.15">
      <c r="A159" s="122"/>
      <c r="B159" s="147" t="s">
        <v>252</v>
      </c>
      <c r="C159" s="148">
        <f>(C141+C142+C153)</f>
        <v>6974</v>
      </c>
      <c r="D159" s="148">
        <f>(D141+D142)</f>
        <v>6521</v>
      </c>
      <c r="E159" s="89">
        <f>(E141+E142)</f>
        <v>255000330</v>
      </c>
      <c r="F159" s="7"/>
      <c r="G159" s="7"/>
      <c r="H159" s="7"/>
      <c r="I159" s="7"/>
      <c r="J159" s="7"/>
      <c r="K159" s="7"/>
      <c r="L159" s="7"/>
    </row>
    <row r="160" spans="1:12" s="12" customFormat="1" ht="24.95" customHeight="1" x14ac:dyDescent="0.15">
      <c r="A160" s="112" t="s">
        <v>253</v>
      </c>
      <c r="B160" s="149"/>
      <c r="C160" s="123"/>
      <c r="D160" s="123"/>
      <c r="E160" s="124"/>
      <c r="F160" s="11"/>
      <c r="G160" s="11"/>
      <c r="H160" s="11"/>
      <c r="I160" s="11"/>
      <c r="J160" s="11"/>
      <c r="K160" s="11"/>
      <c r="L160" s="11"/>
    </row>
    <row r="161" spans="1:14" s="3" customFormat="1" ht="35.1" customHeight="1" x14ac:dyDescent="0.15">
      <c r="A161" s="13" t="s">
        <v>5</v>
      </c>
      <c r="B161" s="13" t="s">
        <v>6</v>
      </c>
      <c r="C161" s="73" t="s">
        <v>7</v>
      </c>
      <c r="D161" s="73" t="s">
        <v>8</v>
      </c>
      <c r="E161" s="73" t="s">
        <v>9</v>
      </c>
      <c r="F161" s="7"/>
      <c r="G161" s="7"/>
      <c r="H161" s="7"/>
      <c r="I161" s="7"/>
      <c r="J161" s="7"/>
      <c r="K161" s="7"/>
      <c r="L161" s="7"/>
    </row>
    <row r="162" spans="1:14" s="3" customFormat="1" ht="15" customHeight="1" x14ac:dyDescent="0.15">
      <c r="A162" s="20" t="s">
        <v>254</v>
      </c>
      <c r="B162" s="78" t="s">
        <v>255</v>
      </c>
      <c r="C162" s="150">
        <f>[14]B!$C$61</f>
        <v>166</v>
      </c>
      <c r="D162" s="150">
        <f>[14]B!$E$61</f>
        <v>166</v>
      </c>
      <c r="E162" s="129">
        <f>[14]B!$AL$61</f>
        <v>141100</v>
      </c>
      <c r="F162" s="7"/>
      <c r="G162" s="7"/>
      <c r="H162" s="7"/>
      <c r="I162" s="7"/>
      <c r="J162" s="7"/>
      <c r="K162" s="7"/>
      <c r="L162" s="7"/>
    </row>
    <row r="163" spans="1:14" s="3" customFormat="1" ht="15" customHeight="1" x14ac:dyDescent="0.15">
      <c r="A163" s="38" t="s">
        <v>256</v>
      </c>
      <c r="B163" s="108" t="s">
        <v>257</v>
      </c>
      <c r="C163" s="65">
        <f>SUM([14]B!$C$62+[14]B!$C$63)</f>
        <v>0</v>
      </c>
      <c r="D163" s="151">
        <f>SUM([14]B!$E$62+[14]B!$E$63)</f>
        <v>0</v>
      </c>
      <c r="E163" s="129">
        <f>SUM([14]B!$AL$62+[14]B!$AL$63)</f>
        <v>0</v>
      </c>
      <c r="F163" s="7"/>
      <c r="G163" s="7"/>
      <c r="H163" s="7"/>
      <c r="I163" s="7"/>
      <c r="J163" s="7"/>
      <c r="K163" s="7"/>
      <c r="L163" s="7"/>
    </row>
    <row r="164" spans="1:14" s="3" customFormat="1" ht="15" customHeight="1" x14ac:dyDescent="0.15">
      <c r="A164" s="152"/>
      <c r="B164" s="153" t="s">
        <v>258</v>
      </c>
      <c r="C164" s="154">
        <f>SUM(C162:C163)</f>
        <v>166</v>
      </c>
      <c r="D164" s="154">
        <f>SUM(D162:D163)</f>
        <v>166</v>
      </c>
      <c r="E164" s="155">
        <f>SUM(E162:E163)</f>
        <v>141100</v>
      </c>
      <c r="F164" s="7"/>
      <c r="G164" s="7"/>
      <c r="H164" s="7"/>
      <c r="I164" s="7"/>
      <c r="J164" s="7"/>
      <c r="K164" s="7"/>
      <c r="L164" s="7"/>
    </row>
    <row r="165" spans="1:14" s="3" customFormat="1" ht="24.95" customHeight="1" x14ac:dyDescent="0.15">
      <c r="A165" s="112" t="s">
        <v>259</v>
      </c>
      <c r="B165" s="156"/>
      <c r="C165" s="157"/>
      <c r="D165" s="157"/>
      <c r="E165" s="158"/>
      <c r="F165" s="7"/>
      <c r="G165" s="7"/>
      <c r="H165" s="7"/>
      <c r="I165" s="7"/>
      <c r="J165" s="7"/>
      <c r="K165" s="7"/>
      <c r="L165" s="7"/>
      <c r="M165" s="7"/>
      <c r="N165" s="7"/>
    </row>
    <row r="166" spans="1:14" s="3" customFormat="1" ht="35.1" customHeight="1" x14ac:dyDescent="0.15">
      <c r="A166" s="13" t="s">
        <v>5</v>
      </c>
      <c r="B166" s="13" t="s">
        <v>6</v>
      </c>
      <c r="C166" s="73" t="s">
        <v>7</v>
      </c>
      <c r="D166" s="159" t="s">
        <v>8</v>
      </c>
      <c r="E166" s="73" t="s">
        <v>9</v>
      </c>
      <c r="F166" s="7"/>
      <c r="G166" s="7"/>
      <c r="H166" s="7"/>
      <c r="I166" s="7"/>
      <c r="J166" s="7"/>
      <c r="K166" s="7"/>
      <c r="L166" s="7"/>
      <c r="M166" s="7"/>
      <c r="N166" s="7"/>
    </row>
    <row r="167" spans="1:14" s="3" customFormat="1" ht="15" customHeight="1" x14ac:dyDescent="0.15">
      <c r="A167" s="20">
        <v>1101004</v>
      </c>
      <c r="B167" s="78" t="s">
        <v>260</v>
      </c>
      <c r="C167" s="160">
        <f>[14]B!$C$993</f>
        <v>25</v>
      </c>
      <c r="D167" s="160">
        <f>[14]B!$E$993</f>
        <v>25</v>
      </c>
      <c r="E167" s="129">
        <f>[14]B!$AL$993</f>
        <v>403000</v>
      </c>
      <c r="F167" s="7"/>
      <c r="G167" s="7"/>
      <c r="H167" s="7"/>
      <c r="I167" s="7"/>
      <c r="J167" s="7"/>
      <c r="K167" s="7"/>
      <c r="L167" s="7"/>
      <c r="M167" s="7"/>
      <c r="N167" s="7"/>
    </row>
    <row r="168" spans="1:14" s="3" customFormat="1" ht="15" customHeight="1" x14ac:dyDescent="0.15">
      <c r="A168" s="25">
        <v>1101006</v>
      </c>
      <c r="B168" s="81" t="s">
        <v>261</v>
      </c>
      <c r="C168" s="161">
        <f>[14]B!$C$994</f>
        <v>0</v>
      </c>
      <c r="D168" s="161">
        <f>[14]B!$E$994</f>
        <v>0</v>
      </c>
      <c r="E168" s="129">
        <f>[14]B!$AL$994</f>
        <v>0</v>
      </c>
      <c r="F168" s="7"/>
      <c r="G168" s="7"/>
      <c r="H168" s="7"/>
      <c r="I168" s="7"/>
      <c r="J168" s="7"/>
      <c r="K168" s="7"/>
      <c r="L168" s="7"/>
      <c r="M168" s="7"/>
      <c r="N168" s="7"/>
    </row>
    <row r="169" spans="1:14" s="3" customFormat="1" ht="15" customHeight="1" x14ac:dyDescent="0.15">
      <c r="A169" s="25" t="s">
        <v>262</v>
      </c>
      <c r="B169" s="81" t="s">
        <v>263</v>
      </c>
      <c r="C169" s="161">
        <f>[14]B!$C$1693</f>
        <v>886</v>
      </c>
      <c r="D169" s="161">
        <f>[14]B!$E$1693</f>
        <v>869</v>
      </c>
      <c r="E169" s="129">
        <f>[14]B!$AL$1693</f>
        <v>4796880</v>
      </c>
      <c r="F169" s="7"/>
      <c r="G169" s="7"/>
      <c r="H169" s="7"/>
      <c r="I169" s="7"/>
      <c r="J169" s="7"/>
      <c r="K169" s="7"/>
      <c r="L169" s="7"/>
      <c r="M169" s="7"/>
      <c r="N169" s="7"/>
    </row>
    <row r="170" spans="1:14" s="3" customFormat="1" ht="24" customHeight="1" x14ac:dyDescent="0.15">
      <c r="A170" s="25" t="s">
        <v>264</v>
      </c>
      <c r="B170" s="81" t="s">
        <v>265</v>
      </c>
      <c r="C170" s="161">
        <f>[14]B!$C$1694</f>
        <v>29</v>
      </c>
      <c r="D170" s="161">
        <f>[14]B!$E$1694</f>
        <v>29</v>
      </c>
      <c r="E170" s="129">
        <f>[14]B!$AL$1694</f>
        <v>450950</v>
      </c>
      <c r="F170" s="7"/>
      <c r="G170" s="7"/>
      <c r="H170" s="7"/>
      <c r="I170" s="7"/>
      <c r="J170" s="7"/>
      <c r="K170" s="7"/>
      <c r="L170" s="7"/>
      <c r="M170" s="7"/>
      <c r="N170" s="7"/>
    </row>
    <row r="171" spans="1:14" s="3" customFormat="1" ht="24" customHeight="1" x14ac:dyDescent="0.15">
      <c r="A171" s="25" t="s">
        <v>266</v>
      </c>
      <c r="B171" s="81" t="s">
        <v>267</v>
      </c>
      <c r="C171" s="161">
        <f>[14]B!$C$1695</f>
        <v>36</v>
      </c>
      <c r="D171" s="161">
        <f>[14]B!$E$1695</f>
        <v>36</v>
      </c>
      <c r="E171" s="129">
        <f>[14]B!$AL$1695</f>
        <v>949680</v>
      </c>
      <c r="F171" s="7"/>
      <c r="G171" s="7"/>
      <c r="H171" s="7"/>
      <c r="I171" s="7"/>
      <c r="J171" s="7"/>
      <c r="K171" s="7"/>
      <c r="L171" s="7"/>
      <c r="M171" s="7"/>
      <c r="N171" s="7"/>
    </row>
    <row r="172" spans="1:14" s="3" customFormat="1" ht="15" customHeight="1" x14ac:dyDescent="0.15">
      <c r="A172" s="25" t="s">
        <v>268</v>
      </c>
      <c r="B172" s="81" t="s">
        <v>269</v>
      </c>
      <c r="C172" s="161">
        <f>[14]B!$C$1696</f>
        <v>0</v>
      </c>
      <c r="D172" s="161">
        <f>[14]B!$E$1696</f>
        <v>0</v>
      </c>
      <c r="E172" s="129">
        <f>[14]B!$AL$1696</f>
        <v>0</v>
      </c>
      <c r="F172" s="7"/>
      <c r="G172" s="7"/>
      <c r="H172" s="7"/>
      <c r="I172" s="7"/>
      <c r="J172" s="7"/>
      <c r="K172" s="7"/>
      <c r="L172" s="7"/>
      <c r="M172" s="7"/>
      <c r="N172" s="7"/>
    </row>
    <row r="173" spans="1:14" s="3" customFormat="1" ht="15" customHeight="1" x14ac:dyDescent="0.15">
      <c r="A173" s="25" t="s">
        <v>270</v>
      </c>
      <c r="B173" s="81" t="s">
        <v>271</v>
      </c>
      <c r="C173" s="161">
        <f>[14]B!$C$1697</f>
        <v>138</v>
      </c>
      <c r="D173" s="161">
        <f>[14]B!$E$1697</f>
        <v>138</v>
      </c>
      <c r="E173" s="129">
        <f>[14]B!$AL$1697</f>
        <v>7745940</v>
      </c>
      <c r="F173" s="7"/>
      <c r="G173" s="7"/>
      <c r="H173" s="7"/>
      <c r="I173" s="7"/>
      <c r="J173" s="7"/>
      <c r="K173" s="7"/>
      <c r="L173" s="7"/>
      <c r="M173" s="7"/>
      <c r="N173" s="7"/>
    </row>
    <row r="174" spans="1:14" s="3" customFormat="1" ht="24" customHeight="1" x14ac:dyDescent="0.15">
      <c r="A174" s="25" t="s">
        <v>272</v>
      </c>
      <c r="B174" s="81" t="s">
        <v>273</v>
      </c>
      <c r="C174" s="161">
        <f>[14]B!$C$1698</f>
        <v>0</v>
      </c>
      <c r="D174" s="161">
        <f>[14]B!$E$1698</f>
        <v>0</v>
      </c>
      <c r="E174" s="129">
        <f>[14]B!$AL$1698</f>
        <v>0</v>
      </c>
      <c r="F174" s="7"/>
      <c r="G174" s="7"/>
      <c r="H174" s="7"/>
      <c r="I174" s="7"/>
      <c r="J174" s="7"/>
      <c r="K174" s="7"/>
      <c r="L174" s="7"/>
      <c r="M174" s="7"/>
      <c r="N174" s="7"/>
    </row>
    <row r="175" spans="1:14" s="3" customFormat="1" ht="15" customHeight="1" x14ac:dyDescent="0.15">
      <c r="A175" s="25" t="s">
        <v>274</v>
      </c>
      <c r="B175" s="81" t="s">
        <v>275</v>
      </c>
      <c r="C175" s="161">
        <f>[14]B!$C$1699</f>
        <v>0</v>
      </c>
      <c r="D175" s="161">
        <f>[14]B!$E$1699</f>
        <v>0</v>
      </c>
      <c r="E175" s="129">
        <f>[14]B!$AL$1699</f>
        <v>0</v>
      </c>
      <c r="F175" s="7"/>
      <c r="G175" s="7"/>
      <c r="H175" s="7"/>
      <c r="I175" s="7"/>
      <c r="J175" s="7"/>
      <c r="K175" s="7"/>
      <c r="L175" s="7"/>
      <c r="M175" s="7"/>
      <c r="N175" s="7"/>
    </row>
    <row r="176" spans="1:14" s="3" customFormat="1" ht="15" customHeight="1" x14ac:dyDescent="0.15">
      <c r="A176" s="25" t="s">
        <v>276</v>
      </c>
      <c r="B176" s="81" t="s">
        <v>277</v>
      </c>
      <c r="C176" s="161">
        <f>[14]B!$C$1700</f>
        <v>0</v>
      </c>
      <c r="D176" s="161">
        <f>[14]B!$E$1700</f>
        <v>0</v>
      </c>
      <c r="E176" s="129">
        <f>[14]B!$AL$1700</f>
        <v>0</v>
      </c>
      <c r="F176" s="7"/>
      <c r="G176" s="7"/>
      <c r="H176" s="7"/>
      <c r="I176" s="7"/>
      <c r="J176" s="7"/>
      <c r="K176" s="7"/>
      <c r="L176" s="7"/>
      <c r="M176" s="7"/>
      <c r="N176" s="7"/>
    </row>
    <row r="177" spans="1:14" s="3" customFormat="1" ht="15" customHeight="1" x14ac:dyDescent="0.15">
      <c r="A177" s="25" t="s">
        <v>278</v>
      </c>
      <c r="B177" s="81" t="s">
        <v>279</v>
      </c>
      <c r="C177" s="161">
        <f>[14]B!$C$1701</f>
        <v>0</v>
      </c>
      <c r="D177" s="161">
        <f>[14]B!$E$1701</f>
        <v>0</v>
      </c>
      <c r="E177" s="129">
        <f>[14]B!$AL$1701</f>
        <v>0</v>
      </c>
      <c r="F177" s="7"/>
      <c r="G177" s="7"/>
      <c r="H177" s="7"/>
      <c r="I177" s="7"/>
      <c r="J177" s="7"/>
      <c r="K177" s="7"/>
      <c r="L177" s="7"/>
      <c r="M177" s="7"/>
      <c r="N177" s="7"/>
    </row>
    <row r="178" spans="1:14" s="3" customFormat="1" ht="15" customHeight="1" x14ac:dyDescent="0.15">
      <c r="A178" s="25" t="s">
        <v>280</v>
      </c>
      <c r="B178" s="81" t="s">
        <v>281</v>
      </c>
      <c r="C178" s="161">
        <f>[14]B!$C$1702</f>
        <v>0</v>
      </c>
      <c r="D178" s="161">
        <f>[14]B!$E$1702</f>
        <v>0</v>
      </c>
      <c r="E178" s="129">
        <f>[14]B!$AL$1702</f>
        <v>0</v>
      </c>
      <c r="F178" s="7"/>
      <c r="G178" s="7"/>
      <c r="H178" s="7"/>
      <c r="I178" s="7"/>
      <c r="J178" s="7"/>
      <c r="K178" s="7"/>
      <c r="L178" s="7"/>
      <c r="M178" s="7"/>
      <c r="N178" s="7"/>
    </row>
    <row r="179" spans="1:14" s="3" customFormat="1" ht="15" customHeight="1" x14ac:dyDescent="0.15">
      <c r="A179" s="25" t="s">
        <v>282</v>
      </c>
      <c r="B179" s="81" t="s">
        <v>283</v>
      </c>
      <c r="C179" s="161">
        <f>[14]B!$C$1703</f>
        <v>0</v>
      </c>
      <c r="D179" s="161">
        <f>[14]B!$E$1703</f>
        <v>0</v>
      </c>
      <c r="E179" s="129">
        <f>[14]B!$AL$1703</f>
        <v>0</v>
      </c>
      <c r="F179" s="7"/>
      <c r="G179" s="7"/>
      <c r="H179" s="7"/>
      <c r="I179" s="7"/>
      <c r="J179" s="7"/>
      <c r="K179" s="7"/>
      <c r="L179" s="7"/>
      <c r="M179" s="7"/>
      <c r="N179" s="7"/>
    </row>
    <row r="180" spans="1:14" s="3" customFormat="1" ht="15" customHeight="1" x14ac:dyDescent="0.15">
      <c r="A180" s="25" t="s">
        <v>284</v>
      </c>
      <c r="B180" s="81" t="s">
        <v>285</v>
      </c>
      <c r="C180" s="161">
        <f>[14]B!$C$1704</f>
        <v>0</v>
      </c>
      <c r="D180" s="161">
        <f>[14]B!$E$1704</f>
        <v>0</v>
      </c>
      <c r="E180" s="129">
        <f>[14]B!$AL$1704</f>
        <v>0</v>
      </c>
      <c r="F180" s="7"/>
      <c r="G180" s="7"/>
      <c r="H180" s="7"/>
      <c r="I180" s="7"/>
      <c r="J180" s="7"/>
      <c r="K180" s="7"/>
      <c r="L180" s="7"/>
      <c r="M180" s="7"/>
      <c r="N180" s="7"/>
    </row>
    <row r="181" spans="1:14" s="3" customFormat="1" ht="15" customHeight="1" x14ac:dyDescent="0.15">
      <c r="A181" s="25" t="s">
        <v>286</v>
      </c>
      <c r="B181" s="81" t="s">
        <v>287</v>
      </c>
      <c r="C181" s="161">
        <f>[14]B!$C$1705</f>
        <v>0</v>
      </c>
      <c r="D181" s="161">
        <f>[14]B!$E$1705</f>
        <v>0</v>
      </c>
      <c r="E181" s="129">
        <f>[14]B!$AL$1705</f>
        <v>0</v>
      </c>
      <c r="F181" s="7"/>
      <c r="G181" s="7"/>
      <c r="H181" s="7"/>
      <c r="I181" s="7"/>
      <c r="J181" s="7"/>
      <c r="K181" s="7"/>
      <c r="L181" s="7"/>
      <c r="M181" s="7"/>
      <c r="N181" s="7"/>
    </row>
    <row r="182" spans="1:14" s="3" customFormat="1" ht="15" customHeight="1" x14ac:dyDescent="0.15">
      <c r="A182" s="25" t="s">
        <v>288</v>
      </c>
      <c r="B182" s="81" t="s">
        <v>289</v>
      </c>
      <c r="C182" s="161">
        <f>[14]B!$C$1706</f>
        <v>0</v>
      </c>
      <c r="D182" s="161">
        <f>[14]B!$E$1706</f>
        <v>0</v>
      </c>
      <c r="E182" s="129">
        <f>[14]B!$AL$1706</f>
        <v>0</v>
      </c>
      <c r="F182" s="7"/>
      <c r="G182" s="7"/>
      <c r="H182" s="7"/>
      <c r="I182" s="7"/>
      <c r="J182" s="7"/>
      <c r="K182" s="7"/>
      <c r="L182" s="7"/>
      <c r="M182" s="7"/>
      <c r="N182" s="7"/>
    </row>
    <row r="183" spans="1:14" s="3" customFormat="1" ht="24" customHeight="1" x14ac:dyDescent="0.15">
      <c r="A183" s="25" t="s">
        <v>290</v>
      </c>
      <c r="B183" s="81" t="s">
        <v>291</v>
      </c>
      <c r="C183" s="161">
        <f>[14]B!$C$1707</f>
        <v>0</v>
      </c>
      <c r="D183" s="161">
        <f>[14]B!$E$1707</f>
        <v>0</v>
      </c>
      <c r="E183" s="129">
        <f>[14]B!$AL$1707</f>
        <v>0</v>
      </c>
      <c r="F183" s="7"/>
      <c r="G183" s="7"/>
      <c r="H183" s="7"/>
      <c r="I183" s="7"/>
      <c r="J183" s="7"/>
      <c r="K183" s="7"/>
      <c r="L183" s="7"/>
      <c r="M183" s="7"/>
      <c r="N183" s="7"/>
    </row>
    <row r="184" spans="1:14" s="3" customFormat="1" ht="15" customHeight="1" x14ac:dyDescent="0.15">
      <c r="A184" s="25" t="s">
        <v>292</v>
      </c>
      <c r="B184" s="81" t="s">
        <v>293</v>
      </c>
      <c r="C184" s="161">
        <f>[14]B!$C$1708</f>
        <v>0</v>
      </c>
      <c r="D184" s="161">
        <f>[14]B!$E$1708</f>
        <v>0</v>
      </c>
      <c r="E184" s="129">
        <f>[14]B!$AL$1708</f>
        <v>0</v>
      </c>
      <c r="F184" s="7"/>
      <c r="G184" s="7"/>
      <c r="H184" s="7"/>
      <c r="I184" s="7"/>
      <c r="J184" s="7"/>
      <c r="K184" s="7"/>
      <c r="L184" s="7"/>
      <c r="M184" s="7"/>
      <c r="N184" s="7"/>
    </row>
    <row r="185" spans="1:14" s="3" customFormat="1" ht="15" customHeight="1" x14ac:dyDescent="0.15">
      <c r="A185" s="25" t="s">
        <v>294</v>
      </c>
      <c r="B185" s="81" t="s">
        <v>295</v>
      </c>
      <c r="C185" s="161">
        <f>[14]B!$C$1709</f>
        <v>0</v>
      </c>
      <c r="D185" s="161">
        <f>[14]B!$E$1709</f>
        <v>0</v>
      </c>
      <c r="E185" s="129">
        <f>[14]B!$AL$1709</f>
        <v>0</v>
      </c>
      <c r="F185" s="7"/>
      <c r="G185" s="7"/>
      <c r="H185" s="7"/>
      <c r="I185" s="7"/>
      <c r="J185" s="7"/>
      <c r="K185" s="7"/>
      <c r="L185" s="7"/>
      <c r="M185" s="7"/>
      <c r="N185" s="7"/>
    </row>
    <row r="186" spans="1:14" s="3" customFormat="1" ht="15" customHeight="1" x14ac:dyDescent="0.15">
      <c r="A186" s="25" t="s">
        <v>296</v>
      </c>
      <c r="B186" s="81" t="s">
        <v>297</v>
      </c>
      <c r="C186" s="161">
        <f>[14]B!$C$1710</f>
        <v>0</v>
      </c>
      <c r="D186" s="161">
        <f>[14]B!$E$1710</f>
        <v>0</v>
      </c>
      <c r="E186" s="129">
        <f>[14]B!$AL$1710</f>
        <v>0</v>
      </c>
      <c r="F186" s="7"/>
      <c r="G186" s="7"/>
      <c r="H186" s="7"/>
      <c r="I186" s="7"/>
      <c r="J186" s="7"/>
      <c r="K186" s="7"/>
      <c r="L186" s="7"/>
      <c r="M186" s="7"/>
      <c r="N186" s="7"/>
    </row>
    <row r="187" spans="1:14" s="3" customFormat="1" ht="15" customHeight="1" x14ac:dyDescent="0.15">
      <c r="A187" s="25" t="s">
        <v>298</v>
      </c>
      <c r="B187" s="81" t="s">
        <v>299</v>
      </c>
      <c r="C187" s="161">
        <f>[14]B!$C$1711</f>
        <v>0</v>
      </c>
      <c r="D187" s="161">
        <f>[14]B!$E$1711</f>
        <v>0</v>
      </c>
      <c r="E187" s="129">
        <f>[14]B!$AL$1711</f>
        <v>0</v>
      </c>
      <c r="F187" s="7"/>
      <c r="G187" s="7"/>
      <c r="H187" s="7"/>
      <c r="I187" s="7"/>
      <c r="J187" s="7"/>
      <c r="K187" s="7"/>
      <c r="L187" s="7"/>
      <c r="M187" s="7"/>
      <c r="N187" s="7"/>
    </row>
    <row r="188" spans="1:14" s="3" customFormat="1" ht="15" customHeight="1" x14ac:dyDescent="0.15">
      <c r="A188" s="25" t="s">
        <v>300</v>
      </c>
      <c r="B188" s="81" t="s">
        <v>301</v>
      </c>
      <c r="C188" s="161">
        <f>[14]B!$C$1712</f>
        <v>0</v>
      </c>
      <c r="D188" s="161">
        <f>[14]B!$E$1712</f>
        <v>0</v>
      </c>
      <c r="E188" s="129">
        <f>[14]B!$AL$1712</f>
        <v>0</v>
      </c>
      <c r="F188" s="7"/>
      <c r="G188" s="7"/>
      <c r="H188" s="7"/>
      <c r="I188" s="7"/>
      <c r="J188" s="7"/>
      <c r="K188" s="7"/>
      <c r="L188" s="7"/>
      <c r="M188" s="7"/>
      <c r="N188" s="7"/>
    </row>
    <row r="189" spans="1:14" s="3" customFormat="1" ht="15" customHeight="1" x14ac:dyDescent="0.15">
      <c r="A189" s="25" t="s">
        <v>302</v>
      </c>
      <c r="B189" s="81" t="s">
        <v>303</v>
      </c>
      <c r="C189" s="161">
        <f>[14]B!$C$1713</f>
        <v>0</v>
      </c>
      <c r="D189" s="161">
        <f>[14]B!$E$1713</f>
        <v>0</v>
      </c>
      <c r="E189" s="129">
        <f>[14]B!$AL$1713</f>
        <v>0</v>
      </c>
      <c r="F189" s="7"/>
      <c r="G189" s="7"/>
      <c r="H189" s="7"/>
      <c r="I189" s="7"/>
      <c r="J189" s="7"/>
      <c r="K189" s="7"/>
      <c r="L189" s="7"/>
      <c r="M189" s="7"/>
      <c r="N189" s="7"/>
    </row>
    <row r="190" spans="1:14" s="3" customFormat="1" ht="15" customHeight="1" x14ac:dyDescent="0.15">
      <c r="A190" s="25" t="s">
        <v>304</v>
      </c>
      <c r="B190" s="81" t="s">
        <v>305</v>
      </c>
      <c r="C190" s="161">
        <f>[14]B!$C$1714</f>
        <v>0</v>
      </c>
      <c r="D190" s="161">
        <f>[14]B!$E$1714</f>
        <v>0</v>
      </c>
      <c r="E190" s="129">
        <f>[14]B!$AL$1714</f>
        <v>0</v>
      </c>
      <c r="F190" s="7"/>
      <c r="G190" s="7"/>
      <c r="H190" s="7"/>
      <c r="I190" s="7"/>
      <c r="J190" s="7"/>
      <c r="K190" s="7"/>
      <c r="L190" s="7"/>
      <c r="M190" s="7"/>
      <c r="N190" s="7"/>
    </row>
    <row r="191" spans="1:14" s="3" customFormat="1" ht="15" customHeight="1" x14ac:dyDescent="0.15">
      <c r="A191" s="25" t="s">
        <v>306</v>
      </c>
      <c r="B191" s="81" t="s">
        <v>307</v>
      </c>
      <c r="C191" s="161">
        <f>[14]B!$C$1715</f>
        <v>0</v>
      </c>
      <c r="D191" s="161">
        <f>[14]B!$E$1715</f>
        <v>0</v>
      </c>
      <c r="E191" s="129">
        <f>[14]B!$AL$1715</f>
        <v>0</v>
      </c>
      <c r="F191" s="7"/>
      <c r="G191" s="7"/>
      <c r="H191" s="7"/>
      <c r="I191" s="7"/>
      <c r="J191" s="7"/>
      <c r="K191" s="7"/>
      <c r="L191" s="7"/>
      <c r="M191" s="7"/>
      <c r="N191" s="7"/>
    </row>
    <row r="192" spans="1:14" s="3" customFormat="1" ht="15" customHeight="1" x14ac:dyDescent="0.15">
      <c r="A192" s="25" t="s">
        <v>308</v>
      </c>
      <c r="B192" s="81" t="s">
        <v>309</v>
      </c>
      <c r="C192" s="161">
        <f>[14]B!$C$1716</f>
        <v>0</v>
      </c>
      <c r="D192" s="161">
        <f>[14]B!$E$1716</f>
        <v>0</v>
      </c>
      <c r="E192" s="129">
        <f>[14]B!$AL$1716</f>
        <v>0</v>
      </c>
      <c r="F192" s="7"/>
      <c r="G192" s="7"/>
      <c r="H192" s="7"/>
      <c r="I192" s="7"/>
      <c r="J192" s="7"/>
      <c r="K192" s="7"/>
      <c r="L192" s="7"/>
      <c r="M192" s="7"/>
      <c r="N192" s="7"/>
    </row>
    <row r="193" spans="1:14" s="3" customFormat="1" ht="15" customHeight="1" x14ac:dyDescent="0.15">
      <c r="A193" s="25">
        <v>1801001</v>
      </c>
      <c r="B193" s="81" t="s">
        <v>310</v>
      </c>
      <c r="C193" s="161">
        <f>[14]B!$C$1937</f>
        <v>102</v>
      </c>
      <c r="D193" s="161">
        <f>[14]B!$E$1937</f>
        <v>102</v>
      </c>
      <c r="E193" s="129">
        <f>[14]B!$AL$1937</f>
        <v>3886200</v>
      </c>
      <c r="F193" s="7"/>
      <c r="G193" s="7"/>
      <c r="H193" s="7"/>
      <c r="I193" s="7"/>
      <c r="J193" s="7"/>
      <c r="K193" s="7"/>
      <c r="L193" s="7"/>
      <c r="M193" s="7"/>
      <c r="N193" s="7"/>
    </row>
    <row r="194" spans="1:14" s="3" customFormat="1" ht="15" customHeight="1" x14ac:dyDescent="0.15">
      <c r="A194" s="25">
        <v>1801003</v>
      </c>
      <c r="B194" s="81" t="s">
        <v>311</v>
      </c>
      <c r="C194" s="161">
        <f>[14]B!$C$1938</f>
        <v>0</v>
      </c>
      <c r="D194" s="161">
        <f>[14]B!$E$1938</f>
        <v>0</v>
      </c>
      <c r="E194" s="129">
        <f>[14]B!$AL$1938</f>
        <v>0</v>
      </c>
      <c r="F194" s="7"/>
      <c r="G194" s="7"/>
      <c r="H194" s="7"/>
      <c r="I194" s="7"/>
      <c r="J194" s="7"/>
      <c r="K194" s="7"/>
      <c r="L194" s="7"/>
      <c r="M194" s="7"/>
      <c r="N194" s="7"/>
    </row>
    <row r="195" spans="1:14" s="3" customFormat="1" ht="15" customHeight="1" x14ac:dyDescent="0.15">
      <c r="A195" s="25">
        <v>1801006</v>
      </c>
      <c r="B195" s="81" t="s">
        <v>312</v>
      </c>
      <c r="C195" s="161">
        <f>[14]B!$C$1939</f>
        <v>27</v>
      </c>
      <c r="D195" s="161">
        <f>[14]B!$E$1939</f>
        <v>25</v>
      </c>
      <c r="E195" s="129">
        <f>[14]B!$AL$1939</f>
        <v>1223750</v>
      </c>
      <c r="F195" s="7"/>
      <c r="G195" s="7"/>
      <c r="H195" s="7"/>
      <c r="I195" s="7"/>
      <c r="J195" s="7"/>
      <c r="K195" s="7"/>
      <c r="L195" s="7"/>
      <c r="M195" s="7"/>
      <c r="N195" s="7"/>
    </row>
    <row r="196" spans="1:14" s="3" customFormat="1" ht="15" customHeight="1" x14ac:dyDescent="0.15">
      <c r="A196" s="25">
        <v>1401001</v>
      </c>
      <c r="B196" s="81" t="s">
        <v>313</v>
      </c>
      <c r="C196" s="161">
        <f>[14]B!$C$1406</f>
        <v>21</v>
      </c>
      <c r="D196" s="161">
        <f>[14]B!$E$1406</f>
        <v>21</v>
      </c>
      <c r="E196" s="129">
        <f>[14]B!$AL$1406</f>
        <v>216300</v>
      </c>
      <c r="F196" s="7"/>
      <c r="G196" s="7"/>
      <c r="H196" s="7"/>
      <c r="I196" s="7"/>
      <c r="J196" s="7"/>
      <c r="K196" s="7"/>
      <c r="L196" s="7"/>
      <c r="M196" s="7"/>
      <c r="N196" s="7"/>
    </row>
    <row r="197" spans="1:14" s="3" customFormat="1" ht="24" customHeight="1" x14ac:dyDescent="0.15">
      <c r="A197" s="25">
        <v>1101113</v>
      </c>
      <c r="B197" s="81" t="s">
        <v>314</v>
      </c>
      <c r="C197" s="161">
        <f>[14]B!$C$995</f>
        <v>0</v>
      </c>
      <c r="D197" s="161">
        <f>[14]B!$E$995</f>
        <v>0</v>
      </c>
      <c r="E197" s="129">
        <f>[14]B!$AL$995</f>
        <v>0</v>
      </c>
      <c r="F197" s="7"/>
      <c r="G197" s="7"/>
      <c r="H197" s="7"/>
      <c r="I197" s="7"/>
      <c r="J197" s="7"/>
      <c r="K197" s="7"/>
      <c r="L197" s="7"/>
      <c r="M197" s="7"/>
      <c r="N197" s="7"/>
    </row>
    <row r="198" spans="1:14" s="3" customFormat="1" ht="24" customHeight="1" x14ac:dyDescent="0.15">
      <c r="A198" s="25">
        <v>1101140</v>
      </c>
      <c r="B198" s="81" t="s">
        <v>315</v>
      </c>
      <c r="C198" s="161">
        <f>[14]B!$C$996</f>
        <v>0</v>
      </c>
      <c r="D198" s="161">
        <f>[14]B!$E$996</f>
        <v>0</v>
      </c>
      <c r="E198" s="129">
        <f>[14]B!$AL$996</f>
        <v>0</v>
      </c>
      <c r="F198" s="7"/>
      <c r="G198" s="7"/>
      <c r="H198" s="7"/>
      <c r="I198" s="7"/>
      <c r="J198" s="7"/>
      <c r="K198" s="7"/>
      <c r="L198" s="7"/>
      <c r="M198" s="7"/>
      <c r="N198" s="7"/>
    </row>
    <row r="199" spans="1:14" s="3" customFormat="1" ht="15" customHeight="1" x14ac:dyDescent="0.15">
      <c r="A199" s="25">
        <v>1101141</v>
      </c>
      <c r="B199" s="81" t="s">
        <v>316</v>
      </c>
      <c r="C199" s="161">
        <f>[14]B!$C$997</f>
        <v>0</v>
      </c>
      <c r="D199" s="161">
        <f>[14]B!$E$997</f>
        <v>0</v>
      </c>
      <c r="E199" s="129">
        <f>[14]B!$AL$997</f>
        <v>0</v>
      </c>
      <c r="F199" s="7"/>
      <c r="G199" s="7"/>
      <c r="H199" s="7"/>
      <c r="I199" s="7"/>
      <c r="J199" s="7"/>
      <c r="K199" s="7"/>
      <c r="L199" s="7"/>
      <c r="M199" s="7"/>
      <c r="N199" s="7"/>
    </row>
    <row r="200" spans="1:14" s="3" customFormat="1" ht="15" customHeight="1" x14ac:dyDescent="0.15">
      <c r="A200" s="38">
        <v>1101142</v>
      </c>
      <c r="B200" s="108" t="s">
        <v>317</v>
      </c>
      <c r="C200" s="162">
        <f>[14]B!$C$998</f>
        <v>0</v>
      </c>
      <c r="D200" s="162">
        <f>[14]B!$E$998</f>
        <v>0</v>
      </c>
      <c r="E200" s="129">
        <f>[14]B!$AL$998</f>
        <v>0</v>
      </c>
      <c r="F200" s="7"/>
      <c r="G200" s="7"/>
      <c r="H200" s="7"/>
      <c r="I200" s="7"/>
      <c r="J200" s="7"/>
      <c r="K200" s="7"/>
      <c r="L200" s="7"/>
      <c r="M200" s="7"/>
      <c r="N200" s="7"/>
    </row>
    <row r="201" spans="1:14" s="3" customFormat="1" ht="15" customHeight="1" x14ac:dyDescent="0.15">
      <c r="A201" s="122"/>
      <c r="B201" s="109" t="s">
        <v>318</v>
      </c>
      <c r="C201" s="163">
        <f>SUM(C167:C200)</f>
        <v>1264</v>
      </c>
      <c r="D201" s="163">
        <f>SUM(D167:D200)</f>
        <v>1245</v>
      </c>
      <c r="E201" s="164">
        <f>SUM(E167:E200)</f>
        <v>19672700</v>
      </c>
      <c r="F201" s="7"/>
      <c r="G201" s="7"/>
      <c r="H201" s="7"/>
      <c r="I201" s="7"/>
      <c r="J201" s="7"/>
      <c r="K201" s="7"/>
      <c r="L201" s="7"/>
      <c r="M201" s="7"/>
      <c r="N201" s="7"/>
    </row>
    <row r="202" spans="1:14" s="3" customFormat="1" ht="24.95" customHeight="1" x14ac:dyDescent="0.15">
      <c r="A202" s="165" t="s">
        <v>319</v>
      </c>
      <c r="B202" s="166"/>
      <c r="C202" s="167"/>
      <c r="D202" s="167"/>
      <c r="E202" s="168"/>
      <c r="F202" s="7"/>
      <c r="G202" s="7"/>
      <c r="H202" s="7"/>
      <c r="I202" s="7"/>
      <c r="J202" s="7"/>
      <c r="K202" s="7"/>
      <c r="L202" s="7"/>
    </row>
    <row r="203" spans="1:14" s="3" customFormat="1" ht="35.1" customHeight="1" x14ac:dyDescent="0.15">
      <c r="A203" s="869" t="s">
        <v>5</v>
      </c>
      <c r="B203" s="613"/>
      <c r="C203" s="73" t="s">
        <v>7</v>
      </c>
      <c r="D203" s="159" t="s">
        <v>8</v>
      </c>
      <c r="E203" s="73" t="s">
        <v>9</v>
      </c>
      <c r="F203" s="7"/>
      <c r="G203" s="7"/>
      <c r="H203" s="7"/>
      <c r="I203" s="7"/>
      <c r="J203" s="7"/>
      <c r="K203" s="7"/>
      <c r="L203" s="7"/>
    </row>
    <row r="204" spans="1:14" s="3" customFormat="1" ht="15" customHeight="1" x14ac:dyDescent="0.15">
      <c r="A204" s="870"/>
      <c r="B204" s="171" t="s">
        <v>320</v>
      </c>
      <c r="C204" s="172">
        <f>SUM(C205:C218)</f>
        <v>0</v>
      </c>
      <c r="D204" s="172">
        <f>SUM(D205:D218)</f>
        <v>0</v>
      </c>
      <c r="E204" s="173">
        <f>SUM(E205:E218)</f>
        <v>0</v>
      </c>
      <c r="F204" s="7"/>
      <c r="G204" s="7"/>
      <c r="H204" s="7"/>
      <c r="I204" s="7"/>
      <c r="J204" s="7"/>
      <c r="K204" s="7"/>
      <c r="L204" s="7"/>
    </row>
    <row r="205" spans="1:14" s="3" customFormat="1" ht="15" customHeight="1" x14ac:dyDescent="0.15">
      <c r="A205" s="20" t="s">
        <v>321</v>
      </c>
      <c r="B205" s="78" t="s">
        <v>322</v>
      </c>
      <c r="C205" s="150">
        <f>[14]B!$C$2745</f>
        <v>0</v>
      </c>
      <c r="D205" s="150">
        <f>[14]B!$E$2745</f>
        <v>0</v>
      </c>
      <c r="E205" s="129">
        <f>[14]B!$AL$2745</f>
        <v>0</v>
      </c>
      <c r="F205" s="7"/>
      <c r="G205" s="7"/>
      <c r="H205" s="7"/>
      <c r="I205" s="7"/>
      <c r="J205" s="7"/>
      <c r="K205" s="7"/>
      <c r="L205" s="7"/>
    </row>
    <row r="206" spans="1:14" s="3" customFormat="1" ht="15" customHeight="1" x14ac:dyDescent="0.15">
      <c r="A206" s="25" t="s">
        <v>323</v>
      </c>
      <c r="B206" s="81" t="s">
        <v>324</v>
      </c>
      <c r="C206" s="22">
        <f>[14]B!$C$2746</f>
        <v>0</v>
      </c>
      <c r="D206" s="22">
        <f>[14]B!$E$2746</f>
        <v>0</v>
      </c>
      <c r="E206" s="129">
        <f>[14]B!$AL$2746</f>
        <v>0</v>
      </c>
      <c r="F206" s="7"/>
      <c r="G206" s="7"/>
      <c r="H206" s="7"/>
      <c r="I206" s="7"/>
      <c r="J206" s="7"/>
      <c r="K206" s="7"/>
      <c r="L206" s="7"/>
    </row>
    <row r="207" spans="1:14" s="3" customFormat="1" ht="15" customHeight="1" x14ac:dyDescent="0.15">
      <c r="A207" s="25" t="s">
        <v>325</v>
      </c>
      <c r="B207" s="81" t="s">
        <v>326</v>
      </c>
      <c r="C207" s="22">
        <f>[14]B!$C$2747</f>
        <v>0</v>
      </c>
      <c r="D207" s="22">
        <f>[14]B!$E$2747</f>
        <v>0</v>
      </c>
      <c r="E207" s="129">
        <f>[14]B!$AL$2747</f>
        <v>0</v>
      </c>
      <c r="F207" s="7"/>
      <c r="G207" s="7"/>
      <c r="H207" s="7"/>
      <c r="I207" s="7"/>
      <c r="J207" s="7"/>
      <c r="K207" s="7"/>
      <c r="L207" s="7"/>
    </row>
    <row r="208" spans="1:14" s="3" customFormat="1" ht="15" customHeight="1" x14ac:dyDescent="0.15">
      <c r="A208" s="25" t="s">
        <v>327</v>
      </c>
      <c r="B208" s="81" t="s">
        <v>328</v>
      </c>
      <c r="C208" s="22">
        <f>[14]B!$C$2748</f>
        <v>0</v>
      </c>
      <c r="D208" s="22">
        <f>[14]B!$E$2748</f>
        <v>0</v>
      </c>
      <c r="E208" s="129">
        <f>[14]B!$AL$2748</f>
        <v>0</v>
      </c>
      <c r="F208" s="7"/>
      <c r="G208" s="7"/>
      <c r="H208" s="7"/>
      <c r="I208" s="7"/>
      <c r="J208" s="7"/>
      <c r="K208" s="7"/>
      <c r="L208" s="7"/>
    </row>
    <row r="209" spans="1:12" s="3" customFormat="1" ht="15" customHeight="1" x14ac:dyDescent="0.15">
      <c r="A209" s="25" t="s">
        <v>329</v>
      </c>
      <c r="B209" s="81" t="s">
        <v>330</v>
      </c>
      <c r="C209" s="22">
        <f>[14]B!$C$2749</f>
        <v>0</v>
      </c>
      <c r="D209" s="22">
        <f>[14]B!$E$2749</f>
        <v>0</v>
      </c>
      <c r="E209" s="129">
        <f>[14]B!$AL$2749</f>
        <v>0</v>
      </c>
      <c r="F209" s="7"/>
      <c r="G209" s="7"/>
      <c r="H209" s="7"/>
      <c r="I209" s="7"/>
      <c r="J209" s="7"/>
      <c r="K209" s="7"/>
      <c r="L209" s="7"/>
    </row>
    <row r="210" spans="1:12" s="3" customFormat="1" ht="15" customHeight="1" x14ac:dyDescent="0.15">
      <c r="A210" s="25" t="s">
        <v>331</v>
      </c>
      <c r="B210" s="81" t="s">
        <v>332</v>
      </c>
      <c r="C210" s="22">
        <f>[14]B!$C$2750</f>
        <v>0</v>
      </c>
      <c r="D210" s="22">
        <f>[14]B!$E$2750</f>
        <v>0</v>
      </c>
      <c r="E210" s="129">
        <f>[14]B!$AL$2750</f>
        <v>0</v>
      </c>
      <c r="F210" s="7"/>
      <c r="G210" s="7"/>
      <c r="H210" s="7"/>
      <c r="I210" s="7"/>
      <c r="J210" s="7"/>
      <c r="K210" s="7"/>
      <c r="L210" s="7"/>
    </row>
    <row r="211" spans="1:12" s="3" customFormat="1" ht="15" customHeight="1" x14ac:dyDescent="0.15">
      <c r="A211" s="25" t="s">
        <v>333</v>
      </c>
      <c r="B211" s="81" t="s">
        <v>334</v>
      </c>
      <c r="C211" s="22">
        <f>[14]B!$C$2751</f>
        <v>0</v>
      </c>
      <c r="D211" s="22">
        <f>[14]B!$E$2751</f>
        <v>0</v>
      </c>
      <c r="E211" s="129">
        <f>[14]B!$AL$2751</f>
        <v>0</v>
      </c>
      <c r="F211" s="7"/>
      <c r="G211" s="7"/>
      <c r="H211" s="7"/>
      <c r="I211" s="7"/>
      <c r="J211" s="7"/>
      <c r="K211" s="7"/>
      <c r="L211" s="7"/>
    </row>
    <row r="212" spans="1:12" s="3" customFormat="1" ht="15" customHeight="1" x14ac:dyDescent="0.15">
      <c r="A212" s="25" t="s">
        <v>335</v>
      </c>
      <c r="B212" s="81" t="s">
        <v>336</v>
      </c>
      <c r="C212" s="22">
        <f>[14]B!$C$2752</f>
        <v>0</v>
      </c>
      <c r="D212" s="22">
        <f>[14]B!$E$2752</f>
        <v>0</v>
      </c>
      <c r="E212" s="129">
        <f>[14]B!$AL$2752</f>
        <v>0</v>
      </c>
      <c r="F212" s="7"/>
      <c r="G212" s="7"/>
      <c r="H212" s="7"/>
      <c r="I212" s="7"/>
      <c r="J212" s="7"/>
      <c r="K212" s="7"/>
      <c r="L212" s="7"/>
    </row>
    <row r="213" spans="1:12" s="3" customFormat="1" ht="15" customHeight="1" x14ac:dyDescent="0.15">
      <c r="A213" s="25" t="s">
        <v>337</v>
      </c>
      <c r="B213" s="81" t="s">
        <v>338</v>
      </c>
      <c r="C213" s="22">
        <f>[14]B!$C$2753</f>
        <v>0</v>
      </c>
      <c r="D213" s="22">
        <f>[14]B!$E$2753</f>
        <v>0</v>
      </c>
      <c r="E213" s="129">
        <f>[14]B!$AL$2753</f>
        <v>0</v>
      </c>
      <c r="F213" s="7"/>
      <c r="G213" s="7"/>
      <c r="H213" s="7"/>
      <c r="I213" s="7"/>
      <c r="J213" s="7"/>
      <c r="K213" s="7"/>
      <c r="L213" s="7"/>
    </row>
    <row r="214" spans="1:12" s="3" customFormat="1" ht="15" customHeight="1" x14ac:dyDescent="0.15">
      <c r="A214" s="25" t="s">
        <v>339</v>
      </c>
      <c r="B214" s="81" t="s">
        <v>340</v>
      </c>
      <c r="C214" s="22">
        <f>[14]B!$C$2754</f>
        <v>0</v>
      </c>
      <c r="D214" s="22">
        <f>[14]B!$E$2754</f>
        <v>0</v>
      </c>
      <c r="E214" s="129">
        <f>[14]B!$AL$2754</f>
        <v>0</v>
      </c>
      <c r="F214" s="7"/>
      <c r="G214" s="7"/>
      <c r="H214" s="7"/>
      <c r="I214" s="7"/>
      <c r="J214" s="7"/>
      <c r="K214" s="7"/>
      <c r="L214" s="7"/>
    </row>
    <row r="215" spans="1:12" s="3" customFormat="1" ht="15" customHeight="1" x14ac:dyDescent="0.15">
      <c r="A215" s="25" t="s">
        <v>341</v>
      </c>
      <c r="B215" s="81" t="s">
        <v>342</v>
      </c>
      <c r="C215" s="22">
        <f>[14]B!$C$2755</f>
        <v>0</v>
      </c>
      <c r="D215" s="22">
        <f>[14]B!$E$2755</f>
        <v>0</v>
      </c>
      <c r="E215" s="129">
        <f>[14]B!$AL$2755</f>
        <v>0</v>
      </c>
      <c r="F215" s="7"/>
      <c r="G215" s="7"/>
      <c r="H215" s="7"/>
      <c r="I215" s="7"/>
      <c r="J215" s="7"/>
      <c r="K215" s="7"/>
      <c r="L215" s="7"/>
    </row>
    <row r="216" spans="1:12" s="3" customFormat="1" ht="15" customHeight="1" x14ac:dyDescent="0.15">
      <c r="A216" s="25" t="s">
        <v>343</v>
      </c>
      <c r="B216" s="81" t="s">
        <v>344</v>
      </c>
      <c r="C216" s="22">
        <f>[14]B!$C$2756</f>
        <v>0</v>
      </c>
      <c r="D216" s="22">
        <f>[14]B!$E$2756</f>
        <v>0</v>
      </c>
      <c r="E216" s="129">
        <f>[14]B!$AL$2756</f>
        <v>0</v>
      </c>
      <c r="F216" s="7"/>
      <c r="G216" s="7"/>
      <c r="H216" s="7"/>
      <c r="I216" s="7"/>
      <c r="J216" s="7"/>
      <c r="K216" s="7"/>
      <c r="L216" s="7"/>
    </row>
    <row r="217" spans="1:12" s="3" customFormat="1" ht="15" customHeight="1" x14ac:dyDescent="0.15">
      <c r="A217" s="25" t="s">
        <v>345</v>
      </c>
      <c r="B217" s="81" t="s">
        <v>346</v>
      </c>
      <c r="C217" s="22">
        <f>[14]B!$C$2757</f>
        <v>0</v>
      </c>
      <c r="D217" s="22">
        <f>[14]B!$E$2757</f>
        <v>0</v>
      </c>
      <c r="E217" s="129">
        <f>[14]B!$AL$2757</f>
        <v>0</v>
      </c>
      <c r="F217" s="7"/>
      <c r="G217" s="7"/>
      <c r="H217" s="7"/>
      <c r="I217" s="7"/>
      <c r="J217" s="7"/>
      <c r="K217" s="7"/>
      <c r="L217" s="7"/>
    </row>
    <row r="218" spans="1:12" s="3" customFormat="1" ht="15" customHeight="1" x14ac:dyDescent="0.15">
      <c r="A218" s="38" t="s">
        <v>347</v>
      </c>
      <c r="B218" s="108" t="s">
        <v>348</v>
      </c>
      <c r="C218" s="151">
        <f>[14]B!$C$2758</f>
        <v>0</v>
      </c>
      <c r="D218" s="151">
        <f>[14]B!$E$2758</f>
        <v>0</v>
      </c>
      <c r="E218" s="129">
        <f>[14]B!$AL$2758</f>
        <v>0</v>
      </c>
      <c r="F218" s="7"/>
      <c r="G218" s="7"/>
      <c r="H218" s="7"/>
      <c r="I218" s="7"/>
      <c r="J218" s="7"/>
      <c r="K218" s="7"/>
      <c r="L218" s="7"/>
    </row>
    <row r="219" spans="1:12" s="3" customFormat="1" ht="15" customHeight="1" x14ac:dyDescent="0.15">
      <c r="A219" s="871" t="s">
        <v>349</v>
      </c>
      <c r="B219" s="872"/>
      <c r="C219" s="172">
        <f>SUM(C220:C237)</f>
        <v>0</v>
      </c>
      <c r="D219" s="172">
        <f>SUM(D220:D237)</f>
        <v>0</v>
      </c>
      <c r="E219" s="164">
        <f>SUM(E220:E237)</f>
        <v>0</v>
      </c>
      <c r="F219" s="7"/>
      <c r="G219" s="7"/>
      <c r="H219" s="7"/>
      <c r="I219" s="7"/>
      <c r="J219" s="7"/>
      <c r="K219" s="7"/>
      <c r="L219" s="7"/>
    </row>
    <row r="220" spans="1:12" s="3" customFormat="1" ht="15" customHeight="1" x14ac:dyDescent="0.15">
      <c r="A220" s="20" t="s">
        <v>350</v>
      </c>
      <c r="B220" s="78" t="s">
        <v>322</v>
      </c>
      <c r="C220" s="150">
        <f>[14]B!$C$2759</f>
        <v>0</v>
      </c>
      <c r="D220" s="150">
        <f>[14]B!$E$2759</f>
        <v>0</v>
      </c>
      <c r="E220" s="129">
        <f>[14]B!$AL$2759</f>
        <v>0</v>
      </c>
      <c r="F220" s="7"/>
      <c r="G220" s="7"/>
      <c r="H220" s="7"/>
      <c r="I220" s="7"/>
      <c r="J220" s="7"/>
      <c r="K220" s="7"/>
      <c r="L220" s="7"/>
    </row>
    <row r="221" spans="1:12" s="3" customFormat="1" ht="15" customHeight="1" x14ac:dyDescent="0.15">
      <c r="A221" s="25" t="s">
        <v>351</v>
      </c>
      <c r="B221" s="81" t="s">
        <v>352</v>
      </c>
      <c r="C221" s="22">
        <f>[14]B!$C$2760</f>
        <v>0</v>
      </c>
      <c r="D221" s="22">
        <f>[14]B!$E$2760</f>
        <v>0</v>
      </c>
      <c r="E221" s="129">
        <f>[14]B!$AL$2760</f>
        <v>0</v>
      </c>
      <c r="F221" s="7"/>
      <c r="G221" s="7"/>
      <c r="H221" s="7"/>
      <c r="I221" s="7"/>
      <c r="J221" s="7"/>
      <c r="K221" s="7"/>
      <c r="L221" s="7"/>
    </row>
    <row r="222" spans="1:12" s="3" customFormat="1" ht="15" customHeight="1" x14ac:dyDescent="0.15">
      <c r="A222" s="25" t="s">
        <v>353</v>
      </c>
      <c r="B222" s="81" t="s">
        <v>354</v>
      </c>
      <c r="C222" s="22">
        <f>[14]B!$C$2761</f>
        <v>0</v>
      </c>
      <c r="D222" s="22">
        <f>[14]B!$E$2761</f>
        <v>0</v>
      </c>
      <c r="E222" s="129">
        <f>[14]B!$AL$2761</f>
        <v>0</v>
      </c>
      <c r="F222" s="7"/>
      <c r="G222" s="7"/>
      <c r="H222" s="7"/>
      <c r="I222" s="7"/>
      <c r="J222" s="7"/>
      <c r="K222" s="7"/>
      <c r="L222" s="7"/>
    </row>
    <row r="223" spans="1:12" s="3" customFormat="1" ht="15" customHeight="1" x14ac:dyDescent="0.15">
      <c r="A223" s="25" t="s">
        <v>355</v>
      </c>
      <c r="B223" s="81" t="s">
        <v>356</v>
      </c>
      <c r="C223" s="22">
        <f>[14]B!$C$2762</f>
        <v>0</v>
      </c>
      <c r="D223" s="22">
        <f>[14]B!$E$2762</f>
        <v>0</v>
      </c>
      <c r="E223" s="129">
        <f>[14]B!$AL$2762</f>
        <v>0</v>
      </c>
      <c r="F223" s="7"/>
      <c r="G223" s="7"/>
      <c r="H223" s="7"/>
      <c r="I223" s="7"/>
      <c r="J223" s="7"/>
      <c r="K223" s="7"/>
      <c r="L223" s="7"/>
    </row>
    <row r="224" spans="1:12" s="3" customFormat="1" ht="15" customHeight="1" x14ac:dyDescent="0.15">
      <c r="A224" s="25" t="s">
        <v>357</v>
      </c>
      <c r="B224" s="81" t="s">
        <v>358</v>
      </c>
      <c r="C224" s="22">
        <f>[14]B!$C$2763</f>
        <v>0</v>
      </c>
      <c r="D224" s="22">
        <f>[14]B!$E$2763</f>
        <v>0</v>
      </c>
      <c r="E224" s="129">
        <f>[14]B!$AL$2763</f>
        <v>0</v>
      </c>
      <c r="F224" s="7"/>
      <c r="G224" s="7"/>
      <c r="H224" s="7"/>
      <c r="I224" s="7"/>
      <c r="J224" s="7"/>
      <c r="K224" s="7"/>
      <c r="L224" s="7"/>
    </row>
    <row r="225" spans="1:12" s="3" customFormat="1" ht="15" customHeight="1" x14ac:dyDescent="0.15">
      <c r="A225" s="25" t="s">
        <v>359</v>
      </c>
      <c r="B225" s="81" t="s">
        <v>360</v>
      </c>
      <c r="C225" s="22">
        <f>[14]B!$C$2764</f>
        <v>0</v>
      </c>
      <c r="D225" s="22">
        <f>[14]B!$E$2764</f>
        <v>0</v>
      </c>
      <c r="E225" s="129">
        <f>[14]B!$AL$2764</f>
        <v>0</v>
      </c>
      <c r="F225" s="7"/>
      <c r="G225" s="7"/>
      <c r="H225" s="7"/>
      <c r="I225" s="7"/>
      <c r="J225" s="7"/>
      <c r="K225" s="7"/>
      <c r="L225" s="7"/>
    </row>
    <row r="226" spans="1:12" s="3" customFormat="1" ht="15" customHeight="1" x14ac:dyDescent="0.15">
      <c r="A226" s="25" t="s">
        <v>361</v>
      </c>
      <c r="B226" s="81" t="s">
        <v>362</v>
      </c>
      <c r="C226" s="22">
        <f>[14]B!$C$2765</f>
        <v>0</v>
      </c>
      <c r="D226" s="22">
        <f>[14]B!$E$2765</f>
        <v>0</v>
      </c>
      <c r="E226" s="129">
        <f>[14]B!$AL$2765</f>
        <v>0</v>
      </c>
      <c r="F226" s="7"/>
      <c r="G226" s="7"/>
      <c r="H226" s="7"/>
      <c r="I226" s="7"/>
      <c r="J226" s="7"/>
      <c r="K226" s="7"/>
      <c r="L226" s="7"/>
    </row>
    <row r="227" spans="1:12" s="3" customFormat="1" ht="15" customHeight="1" x14ac:dyDescent="0.15">
      <c r="A227" s="25" t="s">
        <v>363</v>
      </c>
      <c r="B227" s="81" t="s">
        <v>364</v>
      </c>
      <c r="C227" s="22">
        <f>[14]B!$C$2766</f>
        <v>0</v>
      </c>
      <c r="D227" s="22">
        <f>[14]B!$E$2766</f>
        <v>0</v>
      </c>
      <c r="E227" s="129">
        <f>[14]B!$AL$2766</f>
        <v>0</v>
      </c>
      <c r="F227" s="7"/>
      <c r="G227" s="7"/>
      <c r="H227" s="7"/>
      <c r="I227" s="7"/>
      <c r="J227" s="7"/>
      <c r="K227" s="7"/>
      <c r="L227" s="7"/>
    </row>
    <row r="228" spans="1:12" s="3" customFormat="1" ht="15" customHeight="1" x14ac:dyDescent="0.15">
      <c r="A228" s="25" t="s">
        <v>365</v>
      </c>
      <c r="B228" s="81" t="s">
        <v>366</v>
      </c>
      <c r="C228" s="22">
        <f>[14]B!$C$2767</f>
        <v>0</v>
      </c>
      <c r="D228" s="22">
        <f>[14]B!$E$2767</f>
        <v>0</v>
      </c>
      <c r="E228" s="129">
        <f>[14]B!$AL$2767</f>
        <v>0</v>
      </c>
      <c r="F228" s="7"/>
      <c r="G228" s="7"/>
      <c r="H228" s="7"/>
      <c r="I228" s="7"/>
      <c r="J228" s="7"/>
      <c r="K228" s="7"/>
      <c r="L228" s="7"/>
    </row>
    <row r="229" spans="1:12" s="3" customFormat="1" ht="15" customHeight="1" x14ac:dyDescent="0.15">
      <c r="A229" s="25" t="s">
        <v>367</v>
      </c>
      <c r="B229" s="81" t="s">
        <v>368</v>
      </c>
      <c r="C229" s="22">
        <f>[14]B!$C$2768</f>
        <v>0</v>
      </c>
      <c r="D229" s="22">
        <f>[14]B!$E$2768</f>
        <v>0</v>
      </c>
      <c r="E229" s="129">
        <f>[14]B!$AL$2768</f>
        <v>0</v>
      </c>
      <c r="F229" s="7"/>
      <c r="G229" s="7"/>
      <c r="H229" s="7"/>
      <c r="I229" s="7"/>
      <c r="J229" s="7"/>
      <c r="K229" s="7"/>
      <c r="L229" s="7"/>
    </row>
    <row r="230" spans="1:12" s="3" customFormat="1" ht="15" customHeight="1" x14ac:dyDescent="0.15">
      <c r="A230" s="25" t="s">
        <v>369</v>
      </c>
      <c r="B230" s="81" t="s">
        <v>370</v>
      </c>
      <c r="C230" s="22">
        <f>[14]B!$C$2769</f>
        <v>0</v>
      </c>
      <c r="D230" s="22">
        <f>[14]B!$E$2769</f>
        <v>0</v>
      </c>
      <c r="E230" s="129">
        <f>[14]B!$AL$2769</f>
        <v>0</v>
      </c>
      <c r="F230" s="7"/>
      <c r="G230" s="7"/>
      <c r="H230" s="7"/>
      <c r="I230" s="7"/>
      <c r="J230" s="7"/>
      <c r="K230" s="7"/>
      <c r="L230" s="7"/>
    </row>
    <row r="231" spans="1:12" s="3" customFormat="1" ht="15" customHeight="1" x14ac:dyDescent="0.15">
      <c r="A231" s="25" t="s">
        <v>371</v>
      </c>
      <c r="B231" s="81" t="s">
        <v>372</v>
      </c>
      <c r="C231" s="22">
        <f>[14]B!$C$2770</f>
        <v>0</v>
      </c>
      <c r="D231" s="22">
        <f>[14]B!$E$2770</f>
        <v>0</v>
      </c>
      <c r="E231" s="129">
        <f>[14]B!$AL$2770</f>
        <v>0</v>
      </c>
      <c r="F231" s="7"/>
      <c r="G231" s="7"/>
      <c r="H231" s="7"/>
      <c r="I231" s="7"/>
      <c r="J231" s="7"/>
      <c r="K231" s="7"/>
      <c r="L231" s="7"/>
    </row>
    <row r="232" spans="1:12" s="3" customFormat="1" ht="15" customHeight="1" x14ac:dyDescent="0.15">
      <c r="A232" s="25" t="s">
        <v>373</v>
      </c>
      <c r="B232" s="81" t="s">
        <v>374</v>
      </c>
      <c r="C232" s="22">
        <f>[14]B!$C$2771</f>
        <v>0</v>
      </c>
      <c r="D232" s="22">
        <f>[14]B!$E$2771</f>
        <v>0</v>
      </c>
      <c r="E232" s="129">
        <f>[14]B!$AL$2771</f>
        <v>0</v>
      </c>
      <c r="F232" s="7"/>
      <c r="G232" s="7"/>
      <c r="H232" s="7"/>
      <c r="I232" s="7"/>
      <c r="J232" s="7"/>
      <c r="K232" s="7"/>
      <c r="L232" s="7"/>
    </row>
    <row r="233" spans="1:12" s="3" customFormat="1" ht="15" customHeight="1" x14ac:dyDescent="0.15">
      <c r="A233" s="25" t="s">
        <v>375</v>
      </c>
      <c r="B233" s="81" t="s">
        <v>376</v>
      </c>
      <c r="C233" s="22">
        <f>[14]B!$C$2772</f>
        <v>0</v>
      </c>
      <c r="D233" s="22">
        <f>[14]B!$E$2772</f>
        <v>0</v>
      </c>
      <c r="E233" s="129">
        <f>[14]B!$AL$2772</f>
        <v>0</v>
      </c>
      <c r="F233" s="7"/>
      <c r="G233" s="7"/>
      <c r="H233" s="7"/>
      <c r="I233" s="7"/>
      <c r="J233" s="7"/>
      <c r="K233" s="7"/>
      <c r="L233" s="7"/>
    </row>
    <row r="234" spans="1:12" s="3" customFormat="1" ht="15" customHeight="1" x14ac:dyDescent="0.15">
      <c r="A234" s="25" t="s">
        <v>377</v>
      </c>
      <c r="B234" s="81" t="s">
        <v>378</v>
      </c>
      <c r="C234" s="22">
        <f>[14]B!$C$2773</f>
        <v>0</v>
      </c>
      <c r="D234" s="22">
        <f>[14]B!$E$2773</f>
        <v>0</v>
      </c>
      <c r="E234" s="129">
        <f>[14]B!$AL$2773</f>
        <v>0</v>
      </c>
      <c r="F234" s="7"/>
      <c r="G234" s="7"/>
      <c r="H234" s="7"/>
      <c r="I234" s="7"/>
      <c r="J234" s="7"/>
      <c r="K234" s="7"/>
      <c r="L234" s="7"/>
    </row>
    <row r="235" spans="1:12" s="3" customFormat="1" ht="15" customHeight="1" x14ac:dyDescent="0.15">
      <c r="A235" s="25" t="s">
        <v>379</v>
      </c>
      <c r="B235" s="81" t="s">
        <v>380</v>
      </c>
      <c r="C235" s="22">
        <f>[14]B!$C$2774</f>
        <v>0</v>
      </c>
      <c r="D235" s="22">
        <f>[14]B!$E$2774</f>
        <v>0</v>
      </c>
      <c r="E235" s="129">
        <f>[14]B!$AL$2774</f>
        <v>0</v>
      </c>
      <c r="F235" s="7"/>
      <c r="G235" s="7"/>
      <c r="H235" s="7"/>
      <c r="I235" s="7"/>
      <c r="J235" s="7"/>
      <c r="K235" s="7"/>
      <c r="L235" s="7"/>
    </row>
    <row r="236" spans="1:12" s="3" customFormat="1" ht="15" customHeight="1" x14ac:dyDescent="0.15">
      <c r="A236" s="25" t="s">
        <v>381</v>
      </c>
      <c r="B236" s="81" t="s">
        <v>382</v>
      </c>
      <c r="C236" s="22">
        <f>[14]B!$C$2775</f>
        <v>0</v>
      </c>
      <c r="D236" s="22">
        <f>[14]B!$E$2775</f>
        <v>0</v>
      </c>
      <c r="E236" s="129">
        <f>[14]B!$AL$2775</f>
        <v>0</v>
      </c>
      <c r="F236" s="7"/>
      <c r="G236" s="7"/>
      <c r="H236" s="7"/>
      <c r="I236" s="7"/>
      <c r="J236" s="7"/>
      <c r="K236" s="7"/>
      <c r="L236" s="7"/>
    </row>
    <row r="237" spans="1:12" s="3" customFormat="1" ht="15" customHeight="1" x14ac:dyDescent="0.15">
      <c r="A237" s="38" t="s">
        <v>383</v>
      </c>
      <c r="B237" s="108" t="s">
        <v>384</v>
      </c>
      <c r="C237" s="151">
        <f>[14]B!$C$2776</f>
        <v>0</v>
      </c>
      <c r="D237" s="151">
        <f>[14]B!$E$2776</f>
        <v>0</v>
      </c>
      <c r="E237" s="129">
        <f>[14]B!$AL$2776</f>
        <v>0</v>
      </c>
      <c r="F237" s="7"/>
      <c r="G237" s="7"/>
      <c r="H237" s="7"/>
      <c r="I237" s="7"/>
      <c r="J237" s="7"/>
      <c r="K237" s="7"/>
      <c r="L237" s="7"/>
    </row>
    <row r="238" spans="1:12" s="3" customFormat="1" ht="15" customHeight="1" x14ac:dyDescent="0.15">
      <c r="A238" s="122"/>
      <c r="B238" s="40" t="s">
        <v>385</v>
      </c>
      <c r="C238" s="172">
        <f>SUM(C239:C244)</f>
        <v>111</v>
      </c>
      <c r="D238" s="172">
        <f>SUM(D239:D244)</f>
        <v>111</v>
      </c>
      <c r="E238" s="164">
        <f>SUM(E239:E244)</f>
        <v>4391160</v>
      </c>
      <c r="F238" s="7"/>
      <c r="G238" s="7"/>
      <c r="H238" s="7"/>
      <c r="I238" s="7"/>
      <c r="J238" s="7"/>
      <c r="K238" s="7"/>
      <c r="L238" s="7"/>
    </row>
    <row r="239" spans="1:12" s="3" customFormat="1" ht="15" customHeight="1" x14ac:dyDescent="0.15">
      <c r="A239" s="20" t="s">
        <v>386</v>
      </c>
      <c r="B239" s="78" t="s">
        <v>387</v>
      </c>
      <c r="C239" s="150">
        <f>[14]B!$C$2777</f>
        <v>0</v>
      </c>
      <c r="D239" s="150">
        <f>[14]B!$E$2777</f>
        <v>0</v>
      </c>
      <c r="E239" s="129">
        <f>[14]B!$AL$2777</f>
        <v>0</v>
      </c>
      <c r="F239" s="7"/>
      <c r="G239" s="7"/>
      <c r="H239" s="7"/>
      <c r="I239" s="7"/>
      <c r="J239" s="7"/>
      <c r="K239" s="7"/>
      <c r="L239" s="7"/>
    </row>
    <row r="240" spans="1:12" s="3" customFormat="1" ht="15" customHeight="1" x14ac:dyDescent="0.15">
      <c r="A240" s="25" t="s">
        <v>388</v>
      </c>
      <c r="B240" s="81" t="s">
        <v>389</v>
      </c>
      <c r="C240" s="22">
        <f>[14]B!$C$2778</f>
        <v>0</v>
      </c>
      <c r="D240" s="22">
        <f>[14]B!$E$2778</f>
        <v>0</v>
      </c>
      <c r="E240" s="129">
        <f>[14]B!$AL$2778</f>
        <v>0</v>
      </c>
      <c r="F240" s="7"/>
      <c r="G240" s="7"/>
      <c r="H240" s="7"/>
      <c r="I240" s="7"/>
      <c r="J240" s="7"/>
      <c r="K240" s="7"/>
      <c r="L240" s="7"/>
    </row>
    <row r="241" spans="1:12" s="3" customFormat="1" ht="15" customHeight="1" x14ac:dyDescent="0.15">
      <c r="A241" s="25" t="s">
        <v>390</v>
      </c>
      <c r="B241" s="81" t="s">
        <v>391</v>
      </c>
      <c r="C241" s="22">
        <f>[14]B!$C$2779</f>
        <v>0</v>
      </c>
      <c r="D241" s="22">
        <f>[14]B!$E$2779</f>
        <v>0</v>
      </c>
      <c r="E241" s="129">
        <f>[14]B!$AL$2779</f>
        <v>0</v>
      </c>
      <c r="F241" s="7"/>
      <c r="G241" s="7"/>
      <c r="H241" s="7"/>
      <c r="I241" s="7"/>
      <c r="J241" s="7"/>
      <c r="K241" s="7"/>
      <c r="L241" s="7"/>
    </row>
    <row r="242" spans="1:12" s="3" customFormat="1" ht="15" customHeight="1" x14ac:dyDescent="0.15">
      <c r="A242" s="25" t="s">
        <v>392</v>
      </c>
      <c r="B242" s="81" t="s">
        <v>393</v>
      </c>
      <c r="C242" s="22">
        <f>[14]B!$C$2780</f>
        <v>0</v>
      </c>
      <c r="D242" s="22">
        <f>[14]B!$E$2780</f>
        <v>0</v>
      </c>
      <c r="E242" s="129">
        <f>[14]B!$AL$2780</f>
        <v>0</v>
      </c>
      <c r="F242" s="7"/>
      <c r="G242" s="7"/>
      <c r="H242" s="7"/>
      <c r="I242" s="7"/>
      <c r="J242" s="7"/>
      <c r="K242" s="7"/>
      <c r="L242" s="7"/>
    </row>
    <row r="243" spans="1:12" s="3" customFormat="1" ht="15" customHeight="1" x14ac:dyDescent="0.15">
      <c r="A243" s="25" t="s">
        <v>394</v>
      </c>
      <c r="B243" s="81" t="s">
        <v>395</v>
      </c>
      <c r="C243" s="22">
        <f>[14]B!$C$2781</f>
        <v>0</v>
      </c>
      <c r="D243" s="22">
        <f>[14]B!$E$2781</f>
        <v>0</v>
      </c>
      <c r="E243" s="129">
        <f>[14]B!$AL$2781</f>
        <v>0</v>
      </c>
      <c r="F243" s="7"/>
      <c r="G243" s="7"/>
      <c r="H243" s="7"/>
      <c r="I243" s="7"/>
      <c r="J243" s="7"/>
      <c r="K243" s="7"/>
      <c r="L243" s="7"/>
    </row>
    <row r="244" spans="1:12" s="3" customFormat="1" ht="15" customHeight="1" x14ac:dyDescent="0.15">
      <c r="A244" s="38" t="s">
        <v>396</v>
      </c>
      <c r="B244" s="108" t="s">
        <v>397</v>
      </c>
      <c r="C244" s="65">
        <f>[14]B!$C$2782</f>
        <v>111</v>
      </c>
      <c r="D244" s="65">
        <f>[14]B!$E$2782</f>
        <v>111</v>
      </c>
      <c r="E244" s="129">
        <f>[14]B!$AL$2782</f>
        <v>4391160</v>
      </c>
      <c r="F244" s="7"/>
      <c r="G244" s="7"/>
      <c r="H244" s="7"/>
      <c r="I244" s="7"/>
      <c r="J244" s="7"/>
      <c r="K244" s="7"/>
      <c r="L244" s="7"/>
    </row>
    <row r="245" spans="1:12" s="3" customFormat="1" ht="15" customHeight="1" x14ac:dyDescent="0.15">
      <c r="A245" s="122"/>
      <c r="B245" s="109" t="s">
        <v>398</v>
      </c>
      <c r="C245" s="172">
        <f>SUM(C246:C252)</f>
        <v>0</v>
      </c>
      <c r="D245" s="172"/>
      <c r="E245" s="164"/>
      <c r="F245" s="7"/>
      <c r="G245" s="7"/>
      <c r="H245" s="7"/>
      <c r="I245" s="7"/>
      <c r="J245" s="7"/>
      <c r="K245" s="7"/>
      <c r="L245" s="7"/>
    </row>
    <row r="246" spans="1:12" s="3" customFormat="1" ht="15" customHeight="1" x14ac:dyDescent="0.15">
      <c r="A246" s="20"/>
      <c r="B246" s="176" t="s">
        <v>399</v>
      </c>
      <c r="C246" s="134">
        <f>[14]B!$C$2785</f>
        <v>0</v>
      </c>
      <c r="D246" s="177"/>
      <c r="E246" s="178"/>
      <c r="F246" s="7"/>
      <c r="G246" s="7"/>
      <c r="H246" s="7"/>
      <c r="I246" s="7"/>
      <c r="J246" s="7"/>
      <c r="K246" s="7"/>
      <c r="L246" s="7"/>
    </row>
    <row r="247" spans="1:12" s="3" customFormat="1" ht="15" customHeight="1" x14ac:dyDescent="0.15">
      <c r="A247" s="25"/>
      <c r="B247" s="179" t="s">
        <v>400</v>
      </c>
      <c r="C247" s="135">
        <f>[14]B!$C$2786</f>
        <v>0</v>
      </c>
      <c r="D247" s="141"/>
      <c r="E247" s="142"/>
      <c r="F247" s="7"/>
      <c r="G247" s="7"/>
      <c r="H247" s="7"/>
      <c r="I247" s="7"/>
      <c r="J247" s="7"/>
      <c r="K247" s="7"/>
      <c r="L247" s="7"/>
    </row>
    <row r="248" spans="1:12" s="3" customFormat="1" ht="15" customHeight="1" x14ac:dyDescent="0.15">
      <c r="A248" s="25"/>
      <c r="B248" s="179" t="s">
        <v>401</v>
      </c>
      <c r="C248" s="135">
        <f>[14]B!$C$2787</f>
        <v>0</v>
      </c>
      <c r="D248" s="141"/>
      <c r="E248" s="142"/>
      <c r="F248" s="7"/>
      <c r="G248" s="7"/>
      <c r="H248" s="7"/>
      <c r="I248" s="7"/>
      <c r="J248" s="7"/>
      <c r="K248" s="7"/>
      <c r="L248" s="7"/>
    </row>
    <row r="249" spans="1:12" s="3" customFormat="1" ht="15" customHeight="1" x14ac:dyDescent="0.15">
      <c r="A249" s="25"/>
      <c r="B249" s="179" t="s">
        <v>402</v>
      </c>
      <c r="C249" s="135">
        <f>[14]B!$C$2788</f>
        <v>0</v>
      </c>
      <c r="D249" s="141"/>
      <c r="E249" s="142"/>
      <c r="F249" s="7"/>
      <c r="G249" s="7"/>
      <c r="H249" s="7"/>
      <c r="I249" s="7"/>
      <c r="J249" s="7"/>
      <c r="K249" s="7"/>
      <c r="L249" s="7"/>
    </row>
    <row r="250" spans="1:12" s="3" customFormat="1" ht="15" customHeight="1" x14ac:dyDescent="0.15">
      <c r="A250" s="25"/>
      <c r="B250" s="179" t="s">
        <v>403</v>
      </c>
      <c r="C250" s="135">
        <f>[14]B!$C$2789</f>
        <v>0</v>
      </c>
      <c r="D250" s="141"/>
      <c r="E250" s="142"/>
      <c r="F250" s="7"/>
      <c r="G250" s="7"/>
      <c r="H250" s="7"/>
      <c r="I250" s="7"/>
      <c r="J250" s="7"/>
      <c r="K250" s="7"/>
      <c r="L250" s="7"/>
    </row>
    <row r="251" spans="1:12" s="3" customFormat="1" ht="15" customHeight="1" x14ac:dyDescent="0.15">
      <c r="A251" s="25"/>
      <c r="B251" s="179" t="s">
        <v>404</v>
      </c>
      <c r="C251" s="135">
        <f>[14]B!$C$2790</f>
        <v>0</v>
      </c>
      <c r="D251" s="141"/>
      <c r="E251" s="142"/>
      <c r="F251" s="7"/>
      <c r="G251" s="7"/>
      <c r="H251" s="7"/>
      <c r="I251" s="7"/>
      <c r="J251" s="7"/>
      <c r="K251" s="7"/>
      <c r="L251" s="7"/>
    </row>
    <row r="252" spans="1:12" s="3" customFormat="1" ht="15" customHeight="1" x14ac:dyDescent="0.15">
      <c r="A252" s="38"/>
      <c r="B252" s="180" t="s">
        <v>405</v>
      </c>
      <c r="C252" s="136">
        <f>[14]B!$C$2791</f>
        <v>0</v>
      </c>
      <c r="D252" s="181"/>
      <c r="E252" s="182"/>
      <c r="F252" s="7"/>
      <c r="G252" s="7"/>
      <c r="H252" s="7"/>
      <c r="I252" s="7"/>
      <c r="J252" s="7"/>
      <c r="K252" s="7"/>
      <c r="L252" s="7"/>
    </row>
    <row r="253" spans="1:12" s="3" customFormat="1" ht="15" customHeight="1" x14ac:dyDescent="0.15">
      <c r="A253" s="122"/>
      <c r="B253" s="183" t="s">
        <v>406</v>
      </c>
      <c r="C253" s="139">
        <f>+C254</f>
        <v>0</v>
      </c>
      <c r="D253" s="542"/>
      <c r="E253" s="543"/>
      <c r="F253" s="7"/>
      <c r="G253" s="7"/>
      <c r="H253" s="7"/>
      <c r="I253" s="7"/>
      <c r="J253" s="7"/>
      <c r="K253" s="7"/>
      <c r="L253" s="7"/>
    </row>
    <row r="254" spans="1:12" s="3" customFormat="1" ht="15" customHeight="1" x14ac:dyDescent="0.15">
      <c r="A254" s="122"/>
      <c r="B254" s="185" t="s">
        <v>407</v>
      </c>
      <c r="C254" s="139">
        <f>[14]B!$C$2812</f>
        <v>0</v>
      </c>
      <c r="D254" s="544"/>
      <c r="E254" s="545"/>
      <c r="F254" s="7"/>
      <c r="G254" s="7"/>
      <c r="H254" s="7"/>
      <c r="I254" s="7"/>
      <c r="J254" s="7"/>
      <c r="K254" s="7"/>
      <c r="L254" s="7"/>
    </row>
    <row r="255" spans="1:12" s="3" customFormat="1" ht="15" customHeight="1" x14ac:dyDescent="0.15">
      <c r="A255" s="122"/>
      <c r="B255" s="186" t="s">
        <v>104</v>
      </c>
      <c r="C255" s="187">
        <f>SUM(C204+C219+C238+C245+C253)</f>
        <v>111</v>
      </c>
      <c r="D255" s="187">
        <f>SUM(D204+D219+D238)</f>
        <v>111</v>
      </c>
      <c r="E255" s="164">
        <f>SUM(E204+E219+E238)</f>
        <v>4391160</v>
      </c>
      <c r="F255" s="7"/>
      <c r="G255" s="7"/>
      <c r="H255" s="7"/>
      <c r="I255" s="7"/>
      <c r="J255" s="7"/>
      <c r="K255" s="7"/>
      <c r="L255" s="7"/>
    </row>
    <row r="256" spans="1:12" s="3" customFormat="1" ht="24.95" customHeight="1" x14ac:dyDescent="0.15">
      <c r="A256" s="165" t="s">
        <v>408</v>
      </c>
      <c r="B256" s="166"/>
      <c r="C256" s="167"/>
      <c r="D256" s="167"/>
      <c r="E256" s="168"/>
      <c r="F256" s="7"/>
      <c r="G256" s="7"/>
      <c r="H256" s="7"/>
      <c r="I256" s="7"/>
      <c r="J256" s="7"/>
      <c r="K256" s="7"/>
      <c r="L256" s="7"/>
    </row>
    <row r="257" spans="1:22" s="3" customFormat="1" ht="30" customHeight="1" x14ac:dyDescent="0.15">
      <c r="A257" s="13" t="s">
        <v>5</v>
      </c>
      <c r="B257" s="613" t="s">
        <v>409</v>
      </c>
      <c r="C257" s="73" t="s">
        <v>7</v>
      </c>
      <c r="D257" s="159" t="s">
        <v>8</v>
      </c>
      <c r="E257" s="73" t="s">
        <v>9</v>
      </c>
      <c r="F257" s="7"/>
      <c r="G257" s="7"/>
      <c r="H257" s="7"/>
      <c r="I257" s="7"/>
      <c r="J257" s="7"/>
      <c r="K257" s="7"/>
      <c r="L257" s="7"/>
    </row>
    <row r="258" spans="1:22" s="3" customFormat="1" ht="15" customHeight="1" x14ac:dyDescent="0.15">
      <c r="A258" s="20" t="s">
        <v>410</v>
      </c>
      <c r="B258" s="176" t="s">
        <v>411</v>
      </c>
      <c r="C258" s="188">
        <f>[14]B!$C$2814</f>
        <v>11</v>
      </c>
      <c r="D258" s="188">
        <f>[14]B!$E$2814</f>
        <v>11</v>
      </c>
      <c r="E258" s="56">
        <f>[14]B!$AL$2814</f>
        <v>85690</v>
      </c>
      <c r="F258" s="7"/>
      <c r="G258" s="7"/>
      <c r="H258" s="7"/>
      <c r="I258" s="7"/>
      <c r="J258" s="7"/>
      <c r="K258" s="7"/>
      <c r="L258" s="7"/>
    </row>
    <row r="259" spans="1:22" s="3" customFormat="1" ht="15" customHeight="1" x14ac:dyDescent="0.15">
      <c r="A259" s="25" t="s">
        <v>412</v>
      </c>
      <c r="B259" s="179" t="s">
        <v>413</v>
      </c>
      <c r="C259" s="189">
        <f>[14]B!$C$2815</f>
        <v>0</v>
      </c>
      <c r="D259" s="189">
        <f>[14]B!$E$2815</f>
        <v>0</v>
      </c>
      <c r="E259" s="58">
        <f>[14]B!$AL$2815</f>
        <v>0</v>
      </c>
      <c r="F259" s="7"/>
      <c r="G259" s="7"/>
      <c r="H259" s="7"/>
      <c r="I259" s="7"/>
      <c r="J259" s="7"/>
      <c r="K259" s="7"/>
      <c r="L259" s="7"/>
    </row>
    <row r="260" spans="1:22" s="3" customFormat="1" ht="15" customHeight="1" x14ac:dyDescent="0.15">
      <c r="A260" s="25" t="s">
        <v>414</v>
      </c>
      <c r="B260" s="179" t="s">
        <v>415</v>
      </c>
      <c r="C260" s="189">
        <f>[14]B!$C$2816</f>
        <v>0</v>
      </c>
      <c r="D260" s="189">
        <f>[14]B!$E$2816</f>
        <v>0</v>
      </c>
      <c r="E260" s="58">
        <f>[14]B!$AL$2816</f>
        <v>0</v>
      </c>
      <c r="F260" s="7"/>
      <c r="G260" s="7"/>
      <c r="H260" s="7"/>
      <c r="I260" s="7"/>
      <c r="J260" s="7"/>
      <c r="K260" s="7"/>
      <c r="L260" s="7"/>
    </row>
    <row r="261" spans="1:22" s="3" customFormat="1" ht="15" customHeight="1" x14ac:dyDescent="0.15">
      <c r="A261" s="25" t="s">
        <v>416</v>
      </c>
      <c r="B261" s="179" t="s">
        <v>417</v>
      </c>
      <c r="C261" s="189">
        <f>[14]B!$C$2817</f>
        <v>0</v>
      </c>
      <c r="D261" s="189">
        <f>[14]B!$E$2817</f>
        <v>0</v>
      </c>
      <c r="E261" s="58">
        <f>[14]B!$AL$2817</f>
        <v>0</v>
      </c>
      <c r="F261" s="7"/>
      <c r="G261" s="7"/>
      <c r="H261" s="7"/>
      <c r="I261" s="7"/>
      <c r="J261" s="7"/>
      <c r="K261" s="7"/>
      <c r="L261" s="7"/>
    </row>
    <row r="262" spans="1:22" s="3" customFormat="1" ht="15" customHeight="1" x14ac:dyDescent="0.15">
      <c r="A262" s="38" t="s">
        <v>418</v>
      </c>
      <c r="B262" s="180" t="s">
        <v>419</v>
      </c>
      <c r="C262" s="190">
        <f>[14]B!$C$2818</f>
        <v>0</v>
      </c>
      <c r="D262" s="190">
        <f>[14]B!$E$2818</f>
        <v>0</v>
      </c>
      <c r="E262" s="191">
        <f>[14]B!$AL$2818</f>
        <v>0</v>
      </c>
      <c r="F262" s="7"/>
      <c r="G262" s="7"/>
      <c r="H262" s="7"/>
      <c r="I262" s="7"/>
      <c r="J262" s="7"/>
      <c r="K262" s="7"/>
      <c r="L262" s="7"/>
    </row>
    <row r="263" spans="1:22" s="3" customFormat="1" ht="15" customHeight="1" x14ac:dyDescent="0.15">
      <c r="A263" s="122"/>
      <c r="B263" s="192" t="s">
        <v>420</v>
      </c>
      <c r="C263" s="193">
        <f>SUM(C258:C262)</f>
        <v>11</v>
      </c>
      <c r="D263" s="193">
        <f>SUM(D258:D262)</f>
        <v>11</v>
      </c>
      <c r="E263" s="164">
        <f>SUM(E258:E262)</f>
        <v>85690</v>
      </c>
      <c r="F263" s="7"/>
      <c r="G263" s="7"/>
      <c r="H263" s="7"/>
      <c r="I263" s="7"/>
      <c r="J263" s="7"/>
      <c r="K263" s="7"/>
      <c r="L263" s="7"/>
    </row>
    <row r="264" spans="1:22" s="196" customFormat="1" ht="24.95" customHeight="1" x14ac:dyDescent="0.15">
      <c r="A264" s="873" t="s">
        <v>421</v>
      </c>
      <c r="B264" s="873"/>
      <c r="C264" s="194"/>
      <c r="D264" s="194"/>
      <c r="E264" s="195"/>
    </row>
    <row r="265" spans="1:22" s="3" customFormat="1" ht="35.1" customHeight="1" x14ac:dyDescent="0.15">
      <c r="A265" s="13" t="s">
        <v>5</v>
      </c>
      <c r="B265" s="613" t="s">
        <v>422</v>
      </c>
      <c r="C265" s="73" t="s">
        <v>7</v>
      </c>
      <c r="D265" s="159" t="s">
        <v>8</v>
      </c>
      <c r="E265" s="73" t="s">
        <v>9</v>
      </c>
      <c r="F265" s="7"/>
      <c r="G265" s="7"/>
      <c r="H265" s="7"/>
      <c r="I265" s="7"/>
      <c r="J265" s="7"/>
      <c r="K265" s="7"/>
      <c r="L265" s="7"/>
    </row>
    <row r="266" spans="1:22" s="3" customFormat="1" ht="15" customHeight="1" x14ac:dyDescent="0.15">
      <c r="A266" s="20" t="s">
        <v>423</v>
      </c>
      <c r="B266" s="176" t="s">
        <v>424</v>
      </c>
      <c r="C266" s="188">
        <f>[14]B!$C$2598</f>
        <v>154</v>
      </c>
      <c r="D266" s="188">
        <f>[14]B!$E$2598</f>
        <v>154</v>
      </c>
      <c r="E266" s="56">
        <f>[14]B!$AL$2598</f>
        <v>3206280</v>
      </c>
      <c r="F266" s="7"/>
      <c r="G266" s="7"/>
      <c r="H266" s="7"/>
      <c r="I266" s="7"/>
      <c r="J266" s="7"/>
      <c r="K266" s="7"/>
      <c r="L266" s="7"/>
    </row>
    <row r="267" spans="1:22" s="3" customFormat="1" ht="15" customHeight="1" x14ac:dyDescent="0.15">
      <c r="A267" s="25" t="s">
        <v>425</v>
      </c>
      <c r="B267" s="179" t="s">
        <v>426</v>
      </c>
      <c r="C267" s="189">
        <f>[14]B!$C$2599</f>
        <v>142</v>
      </c>
      <c r="D267" s="189">
        <f>[14]B!$E$2599</f>
        <v>142</v>
      </c>
      <c r="E267" s="58">
        <f>[14]B!$AL$2599</f>
        <v>9301000</v>
      </c>
      <c r="F267" s="7"/>
      <c r="G267" s="7"/>
      <c r="H267" s="7"/>
      <c r="I267" s="7"/>
      <c r="J267" s="7"/>
      <c r="K267" s="7"/>
      <c r="L267" s="7"/>
    </row>
    <row r="268" spans="1:22" s="3" customFormat="1" ht="15" customHeight="1" x14ac:dyDescent="0.15">
      <c r="A268" s="25" t="s">
        <v>427</v>
      </c>
      <c r="B268" s="179" t="s">
        <v>428</v>
      </c>
      <c r="C268" s="189">
        <f>[14]B!$C$2600</f>
        <v>0</v>
      </c>
      <c r="D268" s="189">
        <f>[14]B!$E$2600</f>
        <v>0</v>
      </c>
      <c r="E268" s="58">
        <f>[14]B!$AL$2600</f>
        <v>0</v>
      </c>
      <c r="F268" s="7"/>
      <c r="G268" s="7"/>
      <c r="H268" s="7"/>
      <c r="I268" s="7"/>
      <c r="J268" s="7"/>
      <c r="K268" s="7"/>
      <c r="L268" s="7"/>
    </row>
    <row r="269" spans="1:22" s="3" customFormat="1" ht="15" customHeight="1" x14ac:dyDescent="0.15">
      <c r="A269" s="25" t="s">
        <v>429</v>
      </c>
      <c r="B269" s="179" t="s">
        <v>430</v>
      </c>
      <c r="C269" s="189">
        <f>[14]B!$C$2601</f>
        <v>259</v>
      </c>
      <c r="D269" s="189">
        <f>[14]B!$E$2601</f>
        <v>257</v>
      </c>
      <c r="E269" s="58">
        <f>[14]B!$AL$2601</f>
        <v>732450</v>
      </c>
      <c r="F269" s="7"/>
      <c r="G269" s="7"/>
      <c r="H269" s="7"/>
      <c r="I269" s="7"/>
      <c r="J269" s="7"/>
      <c r="K269" s="7"/>
      <c r="L269" s="7"/>
    </row>
    <row r="270" spans="1:22" s="3" customFormat="1" ht="15" customHeight="1" x14ac:dyDescent="0.15">
      <c r="A270" s="25" t="s">
        <v>431</v>
      </c>
      <c r="B270" s="179" t="s">
        <v>432</v>
      </c>
      <c r="C270" s="189">
        <f>[14]B!$C$2602</f>
        <v>0</v>
      </c>
      <c r="D270" s="189">
        <f>[14]B!$E$2602</f>
        <v>0</v>
      </c>
      <c r="E270" s="58">
        <f>[14]B!$AL$2602</f>
        <v>0</v>
      </c>
      <c r="F270" s="7"/>
      <c r="G270" s="7"/>
      <c r="H270" s="7"/>
      <c r="I270" s="7"/>
      <c r="J270" s="7"/>
      <c r="K270" s="7"/>
      <c r="L270" s="7"/>
    </row>
    <row r="271" spans="1:22" s="3" customFormat="1" ht="15" customHeight="1" x14ac:dyDescent="0.15">
      <c r="A271" s="25" t="s">
        <v>433</v>
      </c>
      <c r="B271" s="179" t="s">
        <v>434</v>
      </c>
      <c r="C271" s="189">
        <f>[14]B!$C$2603</f>
        <v>0</v>
      </c>
      <c r="D271" s="189">
        <f>[14]B!$E$2603</f>
        <v>0</v>
      </c>
      <c r="E271" s="58">
        <f>[14]B!$AL$2603</f>
        <v>0</v>
      </c>
      <c r="F271" s="7"/>
      <c r="G271" s="7"/>
      <c r="H271" s="7"/>
      <c r="I271" s="7"/>
      <c r="J271" s="7"/>
      <c r="K271" s="7"/>
      <c r="L271" s="7"/>
      <c r="V271" s="197"/>
    </row>
    <row r="272" spans="1:22" s="3" customFormat="1" ht="15" customHeight="1" x14ac:dyDescent="0.15">
      <c r="A272" s="38" t="s">
        <v>435</v>
      </c>
      <c r="B272" s="180" t="s">
        <v>436</v>
      </c>
      <c r="C272" s="190">
        <f>[14]B!$C$2604</f>
        <v>0</v>
      </c>
      <c r="D272" s="190">
        <f>[14]B!$E$2604</f>
        <v>0</v>
      </c>
      <c r="E272" s="191">
        <f>[14]B!$AL$2604</f>
        <v>0</v>
      </c>
      <c r="F272" s="7"/>
      <c r="G272" s="7"/>
      <c r="H272" s="7"/>
      <c r="I272" s="7"/>
      <c r="J272" s="7"/>
      <c r="K272" s="7"/>
      <c r="L272" s="7"/>
      <c r="V272" s="197"/>
    </row>
    <row r="273" spans="1:22" s="3" customFormat="1" ht="15" customHeight="1" x14ac:dyDescent="0.15">
      <c r="A273" s="122"/>
      <c r="B273" s="192" t="s">
        <v>437</v>
      </c>
      <c r="C273" s="198">
        <f>SUM(C266:C272)</f>
        <v>555</v>
      </c>
      <c r="D273" s="198">
        <f>SUM(D266:D272)</f>
        <v>553</v>
      </c>
      <c r="E273" s="164">
        <f>SUM(E266:E272)</f>
        <v>13239730</v>
      </c>
      <c r="F273" s="7"/>
      <c r="G273" s="7"/>
      <c r="H273" s="7"/>
      <c r="I273" s="7"/>
      <c r="J273" s="7"/>
      <c r="K273" s="7"/>
      <c r="L273" s="7"/>
      <c r="V273" s="197"/>
    </row>
    <row r="274" spans="1:22" s="202" customFormat="1" ht="24.95" customHeight="1" x14ac:dyDescent="0.15">
      <c r="A274" s="866" t="s">
        <v>438</v>
      </c>
      <c r="B274" s="866"/>
      <c r="C274" s="199"/>
      <c r="D274" s="199"/>
      <c r="E274" s="158"/>
      <c r="F274" s="200"/>
      <c r="G274" s="200"/>
      <c r="H274" s="200"/>
      <c r="I274" s="200"/>
      <c r="J274" s="200"/>
      <c r="K274" s="200"/>
      <c r="L274" s="200"/>
      <c r="M274" s="200"/>
      <c r="N274" s="200"/>
      <c r="O274" s="201"/>
      <c r="V274" s="203"/>
    </row>
    <row r="275" spans="1:22" ht="35.1" customHeight="1" x14ac:dyDescent="0.15">
      <c r="A275" s="13" t="s">
        <v>5</v>
      </c>
      <c r="B275" s="13" t="s">
        <v>6</v>
      </c>
      <c r="C275" s="73" t="s">
        <v>7</v>
      </c>
      <c r="D275" s="159" t="s">
        <v>8</v>
      </c>
      <c r="E275" s="73" t="s">
        <v>9</v>
      </c>
      <c r="F275" s="204"/>
      <c r="G275" s="204"/>
      <c r="H275" s="204"/>
      <c r="I275" s="204"/>
      <c r="J275" s="204"/>
      <c r="K275" s="204"/>
      <c r="L275" s="204"/>
      <c r="M275" s="204"/>
      <c r="N275" s="204"/>
      <c r="O275" s="205"/>
      <c r="V275" s="206"/>
    </row>
    <row r="276" spans="1:22" ht="15" customHeight="1" x14ac:dyDescent="0.15">
      <c r="A276" s="20" t="s">
        <v>439</v>
      </c>
      <c r="B276" s="176" t="s">
        <v>440</v>
      </c>
      <c r="C276" s="188">
        <f>[14]B!$C$2273</f>
        <v>65</v>
      </c>
      <c r="D276" s="188">
        <f>[14]B!$E$2273</f>
        <v>55</v>
      </c>
      <c r="E276" s="56">
        <f>[14]B!$AL$2273</f>
        <v>8012950</v>
      </c>
      <c r="F276" s="204"/>
      <c r="G276" s="204"/>
      <c r="H276" s="204"/>
      <c r="I276" s="204"/>
      <c r="J276" s="204"/>
      <c r="K276" s="204"/>
      <c r="L276" s="204"/>
      <c r="M276" s="204"/>
      <c r="N276" s="204"/>
      <c r="O276" s="205"/>
      <c r="V276" s="206"/>
    </row>
    <row r="277" spans="1:22" ht="15" customHeight="1" x14ac:dyDescent="0.15">
      <c r="A277" s="38" t="s">
        <v>441</v>
      </c>
      <c r="B277" s="180" t="s">
        <v>442</v>
      </c>
      <c r="C277" s="190">
        <f>[14]B!$C$2274</f>
        <v>0</v>
      </c>
      <c r="D277" s="190">
        <f>[14]B!$E$2274</f>
        <v>0</v>
      </c>
      <c r="E277" s="191">
        <f>[14]B!$AL$2274</f>
        <v>0</v>
      </c>
      <c r="F277" s="204"/>
      <c r="G277" s="204"/>
      <c r="H277" s="204"/>
      <c r="I277" s="204"/>
      <c r="J277" s="204"/>
      <c r="K277" s="204"/>
      <c r="L277" s="204"/>
      <c r="M277" s="204"/>
      <c r="N277" s="204"/>
      <c r="O277" s="205"/>
      <c r="V277" s="206"/>
    </row>
    <row r="278" spans="1:22" ht="15" customHeight="1" x14ac:dyDescent="0.15">
      <c r="A278" s="143">
        <v>2004003</v>
      </c>
      <c r="B278" s="180" t="s">
        <v>443</v>
      </c>
      <c r="C278" s="207">
        <f>[14]B!C2278</f>
        <v>0</v>
      </c>
      <c r="D278" s="181"/>
      <c r="E278" s="70"/>
      <c r="F278" s="204"/>
      <c r="G278" s="204"/>
      <c r="H278" s="204"/>
      <c r="I278" s="204"/>
      <c r="J278" s="204"/>
      <c r="K278" s="204"/>
      <c r="L278" s="204"/>
      <c r="M278" s="204"/>
      <c r="N278" s="204"/>
      <c r="O278" s="205"/>
      <c r="V278" s="206"/>
    </row>
    <row r="279" spans="1:22" ht="15" customHeight="1" x14ac:dyDescent="0.15">
      <c r="A279" s="122"/>
      <c r="B279" s="192" t="s">
        <v>444</v>
      </c>
      <c r="C279" s="193">
        <f>SUM(C276:C277)</f>
        <v>65</v>
      </c>
      <c r="D279" s="193">
        <f>SUM(D276:D277)</f>
        <v>55</v>
      </c>
      <c r="E279" s="164">
        <f>SUM(E276:E277)</f>
        <v>8012950</v>
      </c>
      <c r="F279" s="204"/>
      <c r="G279" s="204"/>
      <c r="H279" s="204"/>
      <c r="I279" s="204"/>
      <c r="J279" s="204"/>
      <c r="K279" s="204"/>
      <c r="L279" s="204"/>
      <c r="M279" s="204"/>
      <c r="N279" s="204"/>
      <c r="O279" s="205"/>
      <c r="V279" s="206"/>
    </row>
    <row r="280" spans="1:22" s="202" customFormat="1" ht="24.95" customHeight="1" x14ac:dyDescent="0.15">
      <c r="A280" s="866" t="s">
        <v>445</v>
      </c>
      <c r="B280" s="866"/>
      <c r="C280" s="208"/>
      <c r="D280" s="208"/>
      <c r="E280" s="158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1"/>
      <c r="V280" s="209"/>
    </row>
    <row r="281" spans="1:22" ht="35.1" customHeight="1" x14ac:dyDescent="0.15">
      <c r="A281" s="13"/>
      <c r="B281" s="13" t="s">
        <v>446</v>
      </c>
      <c r="C281" s="73" t="s">
        <v>7</v>
      </c>
      <c r="D281" s="159" t="s">
        <v>8</v>
      </c>
      <c r="E281" s="14" t="s">
        <v>9</v>
      </c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5"/>
    </row>
    <row r="282" spans="1:22" ht="15" customHeight="1" x14ac:dyDescent="0.15">
      <c r="A282" s="20" t="s">
        <v>447</v>
      </c>
      <c r="B282" s="176" t="s">
        <v>448</v>
      </c>
      <c r="C282" s="134">
        <f>[14]B!$C$2625</f>
        <v>1214</v>
      </c>
      <c r="D282" s="134">
        <f>[14]B!$E$2625</f>
        <v>1214</v>
      </c>
      <c r="E282" s="56">
        <f>[14]B!$AL$2625</f>
        <v>5891450</v>
      </c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5"/>
    </row>
    <row r="283" spans="1:22" ht="15" customHeight="1" x14ac:dyDescent="0.15">
      <c r="A283" s="25" t="s">
        <v>449</v>
      </c>
      <c r="B283" s="179" t="s">
        <v>450</v>
      </c>
      <c r="C283" s="135">
        <f>[14]B!C2662+[14]B!C2684+[14]B!C2685</f>
        <v>457</v>
      </c>
      <c r="D283" s="135">
        <f>[14]B!E2651+[14]B!E2684+[14]B!E2685</f>
        <v>450</v>
      </c>
      <c r="E283" s="58">
        <f>[14]B!$AL$2651+[14]B!AL2684+[14]B!AL2685</f>
        <v>12848760</v>
      </c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5"/>
    </row>
    <row r="284" spans="1:22" ht="15" customHeight="1" x14ac:dyDescent="0.15">
      <c r="A284" s="25" t="s">
        <v>451</v>
      </c>
      <c r="B284" s="179" t="s">
        <v>452</v>
      </c>
      <c r="C284" s="135">
        <f>[14]B!$C$2688</f>
        <v>216</v>
      </c>
      <c r="D284" s="135">
        <f>[14]B!$H$2688</f>
        <v>216</v>
      </c>
      <c r="E284" s="58">
        <f>[14]B!$AL$2688</f>
        <v>8390190</v>
      </c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5"/>
    </row>
    <row r="285" spans="1:22" ht="15" customHeight="1" x14ac:dyDescent="0.15">
      <c r="A285" s="38"/>
      <c r="B285" s="180" t="s">
        <v>453</v>
      </c>
      <c r="C285" s="136">
        <f>[14]B!$C$2738</f>
        <v>0</v>
      </c>
      <c r="D285" s="181"/>
      <c r="E285" s="70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5"/>
    </row>
    <row r="286" spans="1:22" ht="15" customHeight="1" x14ac:dyDescent="0.15">
      <c r="A286" s="122"/>
      <c r="B286" s="192" t="s">
        <v>454</v>
      </c>
      <c r="C286" s="210">
        <f>SUM(C282:C285)</f>
        <v>1887</v>
      </c>
      <c r="D286" s="210">
        <f>SUM(D282:D284)</f>
        <v>1880</v>
      </c>
      <c r="E286" s="211">
        <f>SUM(E282:E284)</f>
        <v>27130400</v>
      </c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5"/>
    </row>
    <row r="287" spans="1:22" ht="15" customHeight="1" x14ac:dyDescent="0.15">
      <c r="A287" s="867" t="s">
        <v>455</v>
      </c>
      <c r="B287" s="867"/>
      <c r="C287" s="212"/>
      <c r="D287" s="212"/>
      <c r="E287" s="213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5"/>
    </row>
    <row r="288" spans="1:22" ht="32.25" customHeight="1" x14ac:dyDescent="0.15">
      <c r="A288" s="13" t="s">
        <v>5</v>
      </c>
      <c r="B288" s="13" t="s">
        <v>6</v>
      </c>
      <c r="C288" s="73" t="s">
        <v>7</v>
      </c>
      <c r="D288" s="159" t="s">
        <v>8</v>
      </c>
      <c r="E288" s="73" t="s">
        <v>9</v>
      </c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5"/>
    </row>
    <row r="289" spans="1:17" ht="15" customHeight="1" x14ac:dyDescent="0.2">
      <c r="A289" s="20">
        <v>1901023</v>
      </c>
      <c r="B289" s="176" t="s">
        <v>456</v>
      </c>
      <c r="C289" s="134">
        <f>[14]B!$C$2101</f>
        <v>0</v>
      </c>
      <c r="D289" s="134">
        <f>[14]B!$E$2101</f>
        <v>0</v>
      </c>
      <c r="E289" s="214">
        <f>[14]B!$AL$2101</f>
        <v>0</v>
      </c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5"/>
    </row>
    <row r="290" spans="1:17" ht="15" customHeight="1" x14ac:dyDescent="0.2">
      <c r="A290" s="25">
        <v>1901024</v>
      </c>
      <c r="B290" s="179" t="s">
        <v>457</v>
      </c>
      <c r="C290" s="135">
        <f>[14]B!$C$2102</f>
        <v>0</v>
      </c>
      <c r="D290" s="135">
        <f>[14]B!$E$2102</f>
        <v>0</v>
      </c>
      <c r="E290" s="215">
        <f>[14]B!$AL$2102</f>
        <v>0</v>
      </c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5"/>
    </row>
    <row r="291" spans="1:17" ht="15" customHeight="1" x14ac:dyDescent="0.2">
      <c r="A291" s="25" t="s">
        <v>458</v>
      </c>
      <c r="B291" s="179" t="s">
        <v>459</v>
      </c>
      <c r="C291" s="135">
        <f>[14]B!$C$2103</f>
        <v>0</v>
      </c>
      <c r="D291" s="135">
        <f>[14]B!$E$2103</f>
        <v>0</v>
      </c>
      <c r="E291" s="215">
        <f>[14]B!$AL$2103</f>
        <v>0</v>
      </c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5"/>
    </row>
    <row r="292" spans="1:17" ht="15" customHeight="1" x14ac:dyDescent="0.2">
      <c r="A292" s="25" t="s">
        <v>460</v>
      </c>
      <c r="B292" s="179" t="s">
        <v>461</v>
      </c>
      <c r="C292" s="135">
        <f>[14]B!$C$2104</f>
        <v>0</v>
      </c>
      <c r="D292" s="135">
        <f>[14]B!$E$2104</f>
        <v>0</v>
      </c>
      <c r="E292" s="215">
        <f>[14]B!$AL$2104</f>
        <v>0</v>
      </c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5"/>
    </row>
    <row r="293" spans="1:17" ht="15" customHeight="1" x14ac:dyDescent="0.2">
      <c r="A293" s="25">
        <v>1901126</v>
      </c>
      <c r="B293" s="179" t="s">
        <v>462</v>
      </c>
      <c r="C293" s="135">
        <f>[14]B!$C$2105</f>
        <v>0</v>
      </c>
      <c r="D293" s="135">
        <f>[14]B!$E$2105</f>
        <v>0</v>
      </c>
      <c r="E293" s="215">
        <f>[14]B!$AL$2105</f>
        <v>0</v>
      </c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5"/>
    </row>
    <row r="294" spans="1:17" ht="15" customHeight="1" x14ac:dyDescent="0.2">
      <c r="A294" s="25" t="s">
        <v>463</v>
      </c>
      <c r="B294" s="179" t="s">
        <v>464</v>
      </c>
      <c r="C294" s="135">
        <f>[14]B!$C$2106</f>
        <v>0</v>
      </c>
      <c r="D294" s="135">
        <f>[14]B!$E$2106</f>
        <v>0</v>
      </c>
      <c r="E294" s="215">
        <f>[14]B!$AL$2106</f>
        <v>0</v>
      </c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5"/>
    </row>
    <row r="295" spans="1:17" ht="15" customHeight="1" x14ac:dyDescent="0.2">
      <c r="A295" s="25" t="s">
        <v>465</v>
      </c>
      <c r="B295" s="179" t="s">
        <v>466</v>
      </c>
      <c r="C295" s="135">
        <f>[14]B!$C$2107</f>
        <v>0</v>
      </c>
      <c r="D295" s="135">
        <f>[14]B!$E$2107</f>
        <v>0</v>
      </c>
      <c r="E295" s="215">
        <f>[14]B!$AL$2107</f>
        <v>0</v>
      </c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5"/>
    </row>
    <row r="296" spans="1:17" ht="15" customHeight="1" x14ac:dyDescent="0.2">
      <c r="A296" s="38">
        <v>1901029</v>
      </c>
      <c r="B296" s="180" t="s">
        <v>467</v>
      </c>
      <c r="C296" s="136">
        <f>[14]B!$C$2108</f>
        <v>0</v>
      </c>
      <c r="D296" s="136">
        <f>[14]B!$E$2108</f>
        <v>0</v>
      </c>
      <c r="E296" s="216">
        <f>[14]B!$AL$2108</f>
        <v>0</v>
      </c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5"/>
    </row>
    <row r="297" spans="1:17" ht="15" customHeight="1" x14ac:dyDescent="0.15">
      <c r="A297" s="143"/>
      <c r="B297" s="217" t="s">
        <v>468</v>
      </c>
      <c r="C297" s="218">
        <f>SUM(C289:C296)</f>
        <v>0</v>
      </c>
      <c r="D297" s="218">
        <f>SUM(D289:D296)</f>
        <v>0</v>
      </c>
      <c r="E297" s="211">
        <f>SUM(E289:E296)</f>
        <v>0</v>
      </c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5"/>
    </row>
    <row r="298" spans="1:17" ht="15" customHeight="1" x14ac:dyDescent="0.15">
      <c r="A298" s="219"/>
      <c r="B298" s="220"/>
      <c r="C298" s="212"/>
      <c r="D298" s="212"/>
      <c r="E298" s="213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5"/>
    </row>
    <row r="299" spans="1:17" s="196" customFormat="1" ht="24.95" customHeight="1" x14ac:dyDescent="0.15">
      <c r="A299" s="866" t="s">
        <v>469</v>
      </c>
      <c r="B299" s="866"/>
      <c r="C299" s="199"/>
      <c r="D299" s="199"/>
      <c r="E299" s="158"/>
    </row>
    <row r="300" spans="1:17" s="3" customFormat="1" ht="35.1" customHeight="1" x14ac:dyDescent="0.15">
      <c r="A300" s="13" t="s">
        <v>5</v>
      </c>
      <c r="B300" s="13" t="s">
        <v>6</v>
      </c>
      <c r="C300" s="73" t="s">
        <v>7</v>
      </c>
      <c r="D300" s="159" t="s">
        <v>8</v>
      </c>
      <c r="E300" s="73" t="s">
        <v>9</v>
      </c>
      <c r="F300" s="7"/>
      <c r="G300" s="7"/>
      <c r="H300" s="7"/>
      <c r="I300" s="7"/>
      <c r="J300" s="7"/>
      <c r="K300" s="7"/>
      <c r="L300" s="7"/>
      <c r="M300" s="7"/>
      <c r="N300" s="7"/>
    </row>
    <row r="301" spans="1:17" s="3" customFormat="1" ht="15" customHeight="1" x14ac:dyDescent="0.15">
      <c r="A301" s="20"/>
      <c r="B301" s="176" t="s">
        <v>470</v>
      </c>
      <c r="C301" s="150">
        <f>[14]B!$C$102</f>
        <v>0</v>
      </c>
      <c r="D301" s="221"/>
      <c r="E301" s="222"/>
      <c r="F301" s="7"/>
      <c r="G301" s="7"/>
      <c r="H301" s="7"/>
      <c r="I301" s="7"/>
      <c r="J301" s="7"/>
      <c r="K301" s="7"/>
      <c r="L301" s="7"/>
      <c r="M301" s="7"/>
      <c r="N301" s="7"/>
    </row>
    <row r="302" spans="1:17" s="3" customFormat="1" ht="15" customHeight="1" x14ac:dyDescent="0.15">
      <c r="A302" s="25"/>
      <c r="B302" s="179" t="s">
        <v>471</v>
      </c>
      <c r="C302" s="22">
        <f>[14]B!$C$103</f>
        <v>0</v>
      </c>
      <c r="D302" s="34"/>
      <c r="E302" s="68"/>
      <c r="F302" s="7"/>
      <c r="G302" s="7"/>
      <c r="H302" s="7"/>
      <c r="I302" s="7"/>
      <c r="J302" s="7"/>
      <c r="K302" s="7"/>
      <c r="L302" s="7"/>
      <c r="M302" s="7"/>
      <c r="N302" s="7"/>
    </row>
    <row r="303" spans="1:17" s="3" customFormat="1" ht="15" customHeight="1" x14ac:dyDescent="0.15">
      <c r="A303" s="25"/>
      <c r="B303" s="179" t="s">
        <v>472</v>
      </c>
      <c r="C303" s="22">
        <f>[14]B!$C$104</f>
        <v>0</v>
      </c>
      <c r="D303" s="34"/>
      <c r="E303" s="68"/>
      <c r="F303" s="7"/>
      <c r="G303" s="7"/>
      <c r="H303" s="7"/>
      <c r="I303" s="7"/>
      <c r="J303" s="7"/>
      <c r="K303" s="7"/>
      <c r="L303" s="7"/>
      <c r="M303" s="7"/>
      <c r="N303" s="7"/>
    </row>
    <row r="304" spans="1:17" s="3" customFormat="1" ht="15" customHeight="1" x14ac:dyDescent="0.15">
      <c r="A304" s="25"/>
      <c r="B304" s="179" t="s">
        <v>473</v>
      </c>
      <c r="C304" s="22">
        <f>[14]B!$C$105</f>
        <v>0</v>
      </c>
      <c r="D304" s="34"/>
      <c r="E304" s="68"/>
      <c r="F304" s="7"/>
      <c r="G304" s="7"/>
      <c r="H304" s="7"/>
      <c r="I304" s="7"/>
      <c r="J304" s="7"/>
      <c r="K304" s="7"/>
      <c r="L304" s="7"/>
      <c r="M304" s="7"/>
      <c r="N304" s="7"/>
    </row>
    <row r="305" spans="1:14" s="3" customFormat="1" ht="15" customHeight="1" x14ac:dyDescent="0.15">
      <c r="A305" s="25"/>
      <c r="B305" s="179" t="s">
        <v>474</v>
      </c>
      <c r="C305" s="22">
        <f>[14]B!$C$106</f>
        <v>0</v>
      </c>
      <c r="D305" s="34"/>
      <c r="E305" s="68"/>
      <c r="F305" s="7"/>
      <c r="G305" s="7"/>
      <c r="H305" s="7"/>
      <c r="I305" s="7"/>
      <c r="J305" s="7"/>
      <c r="K305" s="7"/>
      <c r="L305" s="7"/>
      <c r="M305" s="7"/>
      <c r="N305" s="7"/>
    </row>
    <row r="306" spans="1:14" s="3" customFormat="1" ht="15" customHeight="1" x14ac:dyDescent="0.15">
      <c r="A306" s="25"/>
      <c r="B306" s="179" t="s">
        <v>475</v>
      </c>
      <c r="C306" s="22">
        <f>[14]B!$C$107</f>
        <v>0</v>
      </c>
      <c r="D306" s="34"/>
      <c r="E306" s="68"/>
      <c r="F306" s="7"/>
      <c r="G306" s="7"/>
      <c r="H306" s="7"/>
      <c r="I306" s="7"/>
      <c r="J306" s="7"/>
      <c r="K306" s="7"/>
      <c r="L306" s="7"/>
      <c r="M306" s="7"/>
      <c r="N306" s="7"/>
    </row>
    <row r="307" spans="1:14" s="3" customFormat="1" ht="15" customHeight="1" x14ac:dyDescent="0.15">
      <c r="A307" s="25"/>
      <c r="B307" s="179" t="s">
        <v>476</v>
      </c>
      <c r="C307" s="22">
        <f>[14]B!$C$108</f>
        <v>0</v>
      </c>
      <c r="D307" s="34"/>
      <c r="E307" s="68"/>
      <c r="F307" s="7"/>
      <c r="G307" s="7"/>
      <c r="H307" s="7"/>
      <c r="I307" s="7"/>
      <c r="J307" s="7"/>
      <c r="K307" s="7"/>
      <c r="L307" s="7"/>
      <c r="M307" s="7"/>
      <c r="N307" s="7"/>
    </row>
    <row r="308" spans="1:14" s="3" customFormat="1" ht="15" customHeight="1" x14ac:dyDescent="0.15">
      <c r="A308" s="25"/>
      <c r="B308" s="179" t="s">
        <v>477</v>
      </c>
      <c r="C308" s="22">
        <f>[14]B!$C$109</f>
        <v>0</v>
      </c>
      <c r="D308" s="34"/>
      <c r="E308" s="68"/>
      <c r="F308" s="7"/>
      <c r="G308" s="7"/>
      <c r="H308" s="7"/>
      <c r="I308" s="7"/>
      <c r="J308" s="7"/>
      <c r="K308" s="7"/>
      <c r="L308" s="7"/>
      <c r="M308" s="7"/>
      <c r="N308" s="7"/>
    </row>
    <row r="309" spans="1:14" s="3" customFormat="1" ht="15" customHeight="1" x14ac:dyDescent="0.15">
      <c r="A309" s="25"/>
      <c r="B309" s="179" t="s">
        <v>478</v>
      </c>
      <c r="C309" s="22">
        <f>[14]B!$C$110</f>
        <v>0</v>
      </c>
      <c r="D309" s="34"/>
      <c r="E309" s="68"/>
      <c r="F309" s="7"/>
      <c r="G309" s="7"/>
      <c r="H309" s="7"/>
      <c r="I309" s="7"/>
      <c r="J309" s="7"/>
      <c r="K309" s="7"/>
      <c r="L309" s="7"/>
      <c r="M309" s="7"/>
      <c r="N309" s="7"/>
    </row>
    <row r="310" spans="1:14" s="3" customFormat="1" ht="15" customHeight="1" x14ac:dyDescent="0.15">
      <c r="A310" s="25"/>
      <c r="B310" s="179" t="s">
        <v>479</v>
      </c>
      <c r="C310" s="22">
        <f>[14]B!$C$111</f>
        <v>0</v>
      </c>
      <c r="D310" s="34"/>
      <c r="E310" s="68"/>
      <c r="F310" s="7"/>
      <c r="G310" s="7"/>
      <c r="H310" s="7"/>
      <c r="I310" s="7"/>
      <c r="J310" s="7"/>
      <c r="K310" s="7"/>
      <c r="L310" s="7"/>
      <c r="M310" s="7"/>
      <c r="N310" s="7"/>
    </row>
    <row r="311" spans="1:14" s="3" customFormat="1" ht="15" customHeight="1" x14ac:dyDescent="0.15">
      <c r="A311" s="25">
        <v>1802100</v>
      </c>
      <c r="B311" s="179" t="s">
        <v>480</v>
      </c>
      <c r="C311" s="22">
        <f>[14]B!$C$1988</f>
        <v>0</v>
      </c>
      <c r="D311" s="34"/>
      <c r="E311" s="68"/>
      <c r="F311" s="7"/>
      <c r="G311" s="7"/>
      <c r="H311" s="7"/>
      <c r="I311" s="7"/>
      <c r="J311" s="7"/>
      <c r="K311" s="7"/>
      <c r="L311" s="7"/>
      <c r="M311" s="7"/>
      <c r="N311" s="7"/>
    </row>
    <row r="312" spans="1:14" s="3" customFormat="1" ht="15" customHeight="1" x14ac:dyDescent="0.15">
      <c r="A312" s="25"/>
      <c r="B312" s="179" t="s">
        <v>481</v>
      </c>
      <c r="C312" s="22">
        <f>[14]B!$C$1790</f>
        <v>0</v>
      </c>
      <c r="D312" s="34"/>
      <c r="E312" s="68"/>
      <c r="F312" s="7"/>
      <c r="G312" s="7"/>
      <c r="H312" s="7"/>
      <c r="I312" s="7"/>
      <c r="J312" s="7"/>
      <c r="K312" s="7"/>
      <c r="L312" s="7"/>
      <c r="M312" s="7"/>
      <c r="N312" s="7"/>
    </row>
    <row r="313" spans="1:14" s="3" customFormat="1" ht="15" customHeight="1" x14ac:dyDescent="0.15">
      <c r="A313" s="25">
        <v>1902003</v>
      </c>
      <c r="B313" s="179" t="s">
        <v>482</v>
      </c>
      <c r="C313" s="22">
        <f>[14]B!$C$2113</f>
        <v>0</v>
      </c>
      <c r="D313" s="34"/>
      <c r="E313" s="68"/>
      <c r="F313" s="7"/>
      <c r="G313" s="7"/>
      <c r="H313" s="7"/>
      <c r="I313" s="7"/>
      <c r="J313" s="7"/>
      <c r="K313" s="7"/>
      <c r="L313" s="7"/>
      <c r="M313" s="7"/>
      <c r="N313" s="7"/>
    </row>
    <row r="314" spans="1:14" s="3" customFormat="1" ht="15" customHeight="1" x14ac:dyDescent="0.15">
      <c r="A314" s="38"/>
      <c r="B314" s="180" t="s">
        <v>483</v>
      </c>
      <c r="C314" s="151">
        <f>[14]B!$C$112</f>
        <v>0</v>
      </c>
      <c r="D314" s="223"/>
      <c r="E314" s="70"/>
      <c r="F314" s="7"/>
      <c r="G314" s="7"/>
      <c r="H314" s="7"/>
      <c r="I314" s="7"/>
      <c r="J314" s="7"/>
      <c r="K314" s="7"/>
      <c r="L314" s="7"/>
      <c r="M314" s="7"/>
      <c r="N314" s="7"/>
    </row>
    <row r="315" spans="1:14" s="3" customFormat="1" ht="15" customHeight="1" x14ac:dyDescent="0.15">
      <c r="A315" s="122"/>
      <c r="B315" s="192" t="s">
        <v>484</v>
      </c>
      <c r="C315" s="224">
        <f>SUM(C301:C314)</f>
        <v>0</v>
      </c>
      <c r="D315" s="224"/>
      <c r="E315" s="211"/>
      <c r="F315" s="7"/>
      <c r="G315" s="7"/>
      <c r="H315" s="7"/>
      <c r="I315" s="7"/>
      <c r="J315" s="7"/>
      <c r="K315" s="7"/>
      <c r="L315" s="7"/>
      <c r="M315" s="7"/>
      <c r="N315" s="7"/>
    </row>
    <row r="316" spans="1:14" s="106" customFormat="1" ht="24.95" customHeight="1" x14ac:dyDescent="0.15">
      <c r="A316" s="225" t="s">
        <v>485</v>
      </c>
      <c r="B316" s="226"/>
      <c r="C316" s="227"/>
      <c r="D316" s="227"/>
      <c r="E316" s="228"/>
    </row>
    <row r="317" spans="1:14" s="106" customFormat="1" ht="35.1" customHeight="1" x14ac:dyDescent="0.15">
      <c r="A317" s="13" t="s">
        <v>5</v>
      </c>
      <c r="B317" s="13" t="s">
        <v>6</v>
      </c>
      <c r="C317" s="73" t="s">
        <v>7</v>
      </c>
      <c r="D317" s="159" t="s">
        <v>8</v>
      </c>
      <c r="E317" s="73" t="s">
        <v>9</v>
      </c>
    </row>
    <row r="318" spans="1:14" s="106" customFormat="1" ht="15" customHeight="1" x14ac:dyDescent="0.15">
      <c r="A318" s="20" t="s">
        <v>486</v>
      </c>
      <c r="B318" s="176" t="s">
        <v>487</v>
      </c>
      <c r="C318" s="229">
        <f>[14]B!$C$2741</f>
        <v>178</v>
      </c>
      <c r="D318" s="229">
        <f>[14]B!$E$2741</f>
        <v>178</v>
      </c>
      <c r="E318" s="56">
        <f>[14]B!$AL$2741</f>
        <v>3883960</v>
      </c>
    </row>
    <row r="319" spans="1:14" s="106" customFormat="1" ht="15" customHeight="1" x14ac:dyDescent="0.15">
      <c r="A319" s="38" t="s">
        <v>488</v>
      </c>
      <c r="B319" s="180" t="s">
        <v>489</v>
      </c>
      <c r="C319" s="230">
        <f>[14]B!$C$2742</f>
        <v>0</v>
      </c>
      <c r="D319" s="230">
        <f>[14]B!$E$2742</f>
        <v>0</v>
      </c>
      <c r="E319" s="191">
        <f>[14]B!$AL$2742</f>
        <v>0</v>
      </c>
    </row>
    <row r="320" spans="1:14" s="106" customFormat="1" ht="15" customHeight="1" x14ac:dyDescent="0.15">
      <c r="A320" s="122"/>
      <c r="B320" s="180" t="s">
        <v>490</v>
      </c>
      <c r="C320" s="88">
        <f>SUM(C318:C319)</f>
        <v>178</v>
      </c>
      <c r="D320" s="88">
        <f>SUM(D318:D319)</f>
        <v>178</v>
      </c>
      <c r="E320" s="211">
        <f>SUM(E318:E319)</f>
        <v>3883960</v>
      </c>
    </row>
    <row r="321" spans="1:20" s="106" customFormat="1" ht="24.95" customHeight="1" x14ac:dyDescent="0.15">
      <c r="A321" s="165" t="s">
        <v>491</v>
      </c>
      <c r="B321" s="156"/>
      <c r="C321" s="208"/>
      <c r="D321" s="208"/>
      <c r="E321" s="158"/>
    </row>
    <row r="322" spans="1:20" s="106" customFormat="1" ht="35.1" customHeight="1" x14ac:dyDescent="0.15">
      <c r="A322" s="13" t="s">
        <v>5</v>
      </c>
      <c r="B322" s="613" t="s">
        <v>6</v>
      </c>
      <c r="C322" s="231" t="s">
        <v>492</v>
      </c>
      <c r="D322" s="159" t="s">
        <v>8</v>
      </c>
      <c r="E322" s="73" t="s">
        <v>9</v>
      </c>
    </row>
    <row r="323" spans="1:20" s="106" customFormat="1" ht="15" customHeight="1" x14ac:dyDescent="0.15">
      <c r="A323" s="232" t="s">
        <v>493</v>
      </c>
      <c r="B323" s="192" t="s">
        <v>494</v>
      </c>
      <c r="C323" s="233">
        <f>[14]B!$C$946</f>
        <v>733</v>
      </c>
      <c r="D323" s="233">
        <f>[14]B!$E$946</f>
        <v>721</v>
      </c>
      <c r="E323" s="234">
        <f>[14]B!$AL$946</f>
        <v>5260080</v>
      </c>
    </row>
    <row r="324" spans="1:20" s="3" customFormat="1" ht="25.5" customHeight="1" x14ac:dyDescent="0.15">
      <c r="A324" s="9" t="s">
        <v>495</v>
      </c>
      <c r="B324" s="235"/>
      <c r="C324" s="106"/>
      <c r="D324" s="106"/>
      <c r="E324" s="106"/>
      <c r="F324" s="7"/>
      <c r="G324" s="7"/>
      <c r="H324" s="7"/>
      <c r="I324" s="7"/>
      <c r="J324" s="7"/>
      <c r="K324" s="7"/>
      <c r="L324" s="7"/>
      <c r="M324" s="7"/>
      <c r="N324" s="7"/>
    </row>
    <row r="325" spans="1:20" ht="24.95" customHeight="1" x14ac:dyDescent="0.15">
      <c r="A325" s="12" t="s">
        <v>496</v>
      </c>
    </row>
    <row r="326" spans="1:20" ht="24" customHeight="1" x14ac:dyDescent="0.15">
      <c r="A326" s="797" t="s">
        <v>106</v>
      </c>
      <c r="B326" s="855"/>
      <c r="C326" s="692" t="s">
        <v>0</v>
      </c>
      <c r="D326" s="771" t="s">
        <v>497</v>
      </c>
      <c r="E326" s="772"/>
      <c r="F326" s="772"/>
      <c r="G326" s="772"/>
      <c r="H326" s="780" t="s">
        <v>498</v>
      </c>
      <c r="I326" s="781"/>
      <c r="J326" s="782"/>
      <c r="K326" s="863" t="s">
        <v>499</v>
      </c>
      <c r="L326" s="864"/>
      <c r="M326" s="865"/>
      <c r="N326" s="785" t="s">
        <v>500</v>
      </c>
      <c r="O326" s="788" t="s">
        <v>501</v>
      </c>
      <c r="P326" s="789"/>
      <c r="Q326" s="751" t="s">
        <v>502</v>
      </c>
    </row>
    <row r="327" spans="1:20" ht="18" customHeight="1" x14ac:dyDescent="0.15">
      <c r="A327" s="819"/>
      <c r="B327" s="856"/>
      <c r="C327" s="693"/>
      <c r="D327" s="754" t="s">
        <v>503</v>
      </c>
      <c r="E327" s="827" t="s">
        <v>504</v>
      </c>
      <c r="F327" s="828"/>
      <c r="G327" s="757" t="s">
        <v>505</v>
      </c>
      <c r="H327" s="759" t="s">
        <v>506</v>
      </c>
      <c r="I327" s="761" t="s">
        <v>507</v>
      </c>
      <c r="J327" s="773" t="s">
        <v>508</v>
      </c>
      <c r="K327" s="775" t="s">
        <v>509</v>
      </c>
      <c r="L327" s="776" t="s">
        <v>510</v>
      </c>
      <c r="M327" s="777" t="s">
        <v>511</v>
      </c>
      <c r="N327" s="786"/>
      <c r="O327" s="778" t="s">
        <v>512</v>
      </c>
      <c r="P327" s="779" t="s">
        <v>513</v>
      </c>
      <c r="Q327" s="752"/>
      <c r="R327" s="236"/>
    </row>
    <row r="328" spans="1:20" ht="18" customHeight="1" x14ac:dyDescent="0.15">
      <c r="A328" s="799"/>
      <c r="B328" s="857"/>
      <c r="C328" s="770"/>
      <c r="D328" s="755"/>
      <c r="E328" s="237" t="s">
        <v>514</v>
      </c>
      <c r="F328" s="238" t="s">
        <v>515</v>
      </c>
      <c r="G328" s="758"/>
      <c r="H328" s="760"/>
      <c r="I328" s="762"/>
      <c r="J328" s="774"/>
      <c r="K328" s="775"/>
      <c r="L328" s="776"/>
      <c r="M328" s="777"/>
      <c r="N328" s="787"/>
      <c r="O328" s="778"/>
      <c r="P328" s="779"/>
      <c r="Q328" s="753"/>
      <c r="R328" s="236"/>
    </row>
    <row r="329" spans="1:20" s="76" customFormat="1" ht="15" customHeight="1" x14ac:dyDescent="0.2">
      <c r="A329" s="849" t="s">
        <v>107</v>
      </c>
      <c r="B329" s="850"/>
      <c r="C329" s="239">
        <f t="shared" ref="C329:Q329" si="1">+C330+C331+C332+C333+C334+C335+C339+C340+C341+C342</f>
        <v>78404</v>
      </c>
      <c r="D329" s="239">
        <f t="shared" si="1"/>
        <v>77343</v>
      </c>
      <c r="E329" s="239">
        <f t="shared" si="1"/>
        <v>77343</v>
      </c>
      <c r="F329" s="239">
        <f t="shared" si="1"/>
        <v>0</v>
      </c>
      <c r="G329" s="240">
        <f t="shared" si="1"/>
        <v>1061</v>
      </c>
      <c r="H329" s="241">
        <f t="shared" si="1"/>
        <v>27368</v>
      </c>
      <c r="I329" s="242">
        <f t="shared" si="1"/>
        <v>27210</v>
      </c>
      <c r="J329" s="239">
        <f t="shared" si="1"/>
        <v>23826</v>
      </c>
      <c r="K329" s="241">
        <f t="shared" si="1"/>
        <v>0</v>
      </c>
      <c r="L329" s="242">
        <f t="shared" si="1"/>
        <v>0</v>
      </c>
      <c r="M329" s="239">
        <f t="shared" si="1"/>
        <v>0</v>
      </c>
      <c r="N329" s="240">
        <f>+N330+N331+N332+N333+N334+N335+N339+N340+N341+N342</f>
        <v>0</v>
      </c>
      <c r="O329" s="243">
        <f t="shared" si="1"/>
        <v>6</v>
      </c>
      <c r="P329" s="244">
        <f t="shared" si="1"/>
        <v>397</v>
      </c>
      <c r="Q329" s="245">
        <f t="shared" si="1"/>
        <v>0</v>
      </c>
      <c r="R329" s="246"/>
      <c r="S329" s="247"/>
      <c r="T329" s="247"/>
    </row>
    <row r="330" spans="1:20" ht="15" customHeight="1" x14ac:dyDescent="0.15">
      <c r="A330" s="77" t="s">
        <v>108</v>
      </c>
      <c r="B330" s="248" t="s">
        <v>109</v>
      </c>
      <c r="C330" s="249">
        <f>[14]B!C210</f>
        <v>28759</v>
      </c>
      <c r="D330" s="249">
        <f>[14]B!D210</f>
        <v>28193</v>
      </c>
      <c r="E330" s="249">
        <f>[14]B!E210</f>
        <v>28193</v>
      </c>
      <c r="F330" s="249">
        <f>[14]B!F210</f>
        <v>0</v>
      </c>
      <c r="G330" s="249">
        <f>[14]B!G210</f>
        <v>566</v>
      </c>
      <c r="H330" s="249">
        <f>[14]B!AA210</f>
        <v>11371</v>
      </c>
      <c r="I330" s="249">
        <f>[14]B!AB210</f>
        <v>6446</v>
      </c>
      <c r="J330" s="249">
        <f>[14]B!AC210</f>
        <v>10942</v>
      </c>
      <c r="K330" s="249">
        <f>[14]B!AD210</f>
        <v>0</v>
      </c>
      <c r="L330" s="249">
        <f>[14]B!AE210</f>
        <v>0</v>
      </c>
      <c r="M330" s="249">
        <f>[14]B!AF210</f>
        <v>0</v>
      </c>
      <c r="N330" s="249">
        <f>[14]B!AG210</f>
        <v>0</v>
      </c>
      <c r="O330" s="249">
        <f>[14]B!AH210</f>
        <v>0</v>
      </c>
      <c r="P330" s="249">
        <f>[14]B!AI210</f>
        <v>86</v>
      </c>
      <c r="Q330" s="249">
        <f>[14]B!AJ210</f>
        <v>0</v>
      </c>
      <c r="R330" s="246"/>
      <c r="S330" s="250"/>
      <c r="T330" s="250"/>
    </row>
    <row r="331" spans="1:20" ht="15" customHeight="1" x14ac:dyDescent="0.15">
      <c r="A331" s="611" t="s">
        <v>110</v>
      </c>
      <c r="B331" s="251" t="s">
        <v>111</v>
      </c>
      <c r="C331" s="252">
        <f>[14]B!C272</f>
        <v>34305</v>
      </c>
      <c r="D331" s="252">
        <f>[14]B!D272</f>
        <v>33938</v>
      </c>
      <c r="E331" s="252">
        <f>[14]B!E272</f>
        <v>33938</v>
      </c>
      <c r="F331" s="252">
        <f>[14]B!F272</f>
        <v>0</v>
      </c>
      <c r="G331" s="252">
        <f>[14]B!G272</f>
        <v>367</v>
      </c>
      <c r="H331" s="252">
        <f>[14]B!AA272</f>
        <v>12227</v>
      </c>
      <c r="I331" s="252">
        <f>[14]B!AB272</f>
        <v>11382</v>
      </c>
      <c r="J331" s="252">
        <f>[14]B!AC272</f>
        <v>10696</v>
      </c>
      <c r="K331" s="252">
        <f>[14]B!AD272</f>
        <v>0</v>
      </c>
      <c r="L331" s="252">
        <f>[14]B!AE272</f>
        <v>0</v>
      </c>
      <c r="M331" s="252">
        <f>[14]B!AF272</f>
        <v>0</v>
      </c>
      <c r="N331" s="252">
        <f>[14]B!AG272</f>
        <v>0</v>
      </c>
      <c r="O331" s="252">
        <f>[14]B!AH272</f>
        <v>0</v>
      </c>
      <c r="P331" s="252">
        <f>[14]B!AI272</f>
        <v>43</v>
      </c>
      <c r="Q331" s="252">
        <f>[14]B!AJ272</f>
        <v>0</v>
      </c>
      <c r="R331" s="246"/>
      <c r="S331" s="250"/>
      <c r="T331" s="250"/>
    </row>
    <row r="332" spans="1:20" ht="15" customHeight="1" x14ac:dyDescent="0.15">
      <c r="A332" s="611" t="s">
        <v>112</v>
      </c>
      <c r="B332" s="251" t="s">
        <v>113</v>
      </c>
      <c r="C332" s="252">
        <f>[14]B!C311</f>
        <v>2503</v>
      </c>
      <c r="D332" s="252">
        <f>[14]B!D311</f>
        <v>2489</v>
      </c>
      <c r="E332" s="252">
        <f>[14]B!E311</f>
        <v>2489</v>
      </c>
      <c r="F332" s="252">
        <f>[14]B!F311</f>
        <v>0</v>
      </c>
      <c r="G332" s="252">
        <f>[14]B!G311</f>
        <v>14</v>
      </c>
      <c r="H332" s="252">
        <f>[14]B!AA311</f>
        <v>191</v>
      </c>
      <c r="I332" s="252">
        <f>[14]B!AB311</f>
        <v>2302</v>
      </c>
      <c r="J332" s="252">
        <f>[14]B!AC311</f>
        <v>10</v>
      </c>
      <c r="K332" s="252">
        <f>[14]B!AD311</f>
        <v>0</v>
      </c>
      <c r="L332" s="252">
        <f>[14]B!AE311</f>
        <v>0</v>
      </c>
      <c r="M332" s="252">
        <f>[14]B!AF311</f>
        <v>0</v>
      </c>
      <c r="N332" s="252">
        <f>[14]B!AG311</f>
        <v>0</v>
      </c>
      <c r="O332" s="252">
        <f>[14]B!AH311</f>
        <v>0</v>
      </c>
      <c r="P332" s="252">
        <f>[14]B!AI311</f>
        <v>112</v>
      </c>
      <c r="Q332" s="252">
        <f>[14]B!AJ311</f>
        <v>0</v>
      </c>
      <c r="R332" s="246"/>
      <c r="S332" s="250"/>
      <c r="T332" s="250"/>
    </row>
    <row r="333" spans="1:20" ht="15" customHeight="1" x14ac:dyDescent="0.15">
      <c r="A333" s="611" t="s">
        <v>114</v>
      </c>
      <c r="B333" s="251" t="s">
        <v>115</v>
      </c>
      <c r="C333" s="252">
        <f>[14]B!C318</f>
        <v>0</v>
      </c>
      <c r="D333" s="252">
        <f>[14]B!D318</f>
        <v>0</v>
      </c>
      <c r="E333" s="252">
        <f>[14]B!E318</f>
        <v>0</v>
      </c>
      <c r="F333" s="252">
        <f>[14]B!F318</f>
        <v>0</v>
      </c>
      <c r="G333" s="252">
        <f>[14]B!G318</f>
        <v>0</v>
      </c>
      <c r="H333" s="252">
        <f>[14]B!AA318</f>
        <v>0</v>
      </c>
      <c r="I333" s="252">
        <f>[14]B!AB318</f>
        <v>0</v>
      </c>
      <c r="J333" s="252">
        <f>[14]B!AC318</f>
        <v>0</v>
      </c>
      <c r="K333" s="252">
        <f>[14]B!AD318</f>
        <v>0</v>
      </c>
      <c r="L333" s="252">
        <f>[14]B!AE318</f>
        <v>0</v>
      </c>
      <c r="M333" s="252">
        <f>[14]B!AF318</f>
        <v>0</v>
      </c>
      <c r="N333" s="252">
        <f>[14]B!AG318</f>
        <v>0</v>
      </c>
      <c r="O333" s="252">
        <f>[14]B!AH318</f>
        <v>6</v>
      </c>
      <c r="P333" s="252">
        <f>[14]B!AI318</f>
        <v>0</v>
      </c>
      <c r="Q333" s="252">
        <f>[14]B!AJ318</f>
        <v>0</v>
      </c>
      <c r="R333" s="246"/>
      <c r="S333" s="250"/>
      <c r="T333" s="250"/>
    </row>
    <row r="334" spans="1:20" ht="15" customHeight="1" x14ac:dyDescent="0.15">
      <c r="A334" s="253" t="s">
        <v>116</v>
      </c>
      <c r="B334" s="254" t="s">
        <v>117</v>
      </c>
      <c r="C334" s="255">
        <f>[14]B!C374</f>
        <v>2898</v>
      </c>
      <c r="D334" s="255">
        <f>[14]B!D374</f>
        <v>2860</v>
      </c>
      <c r="E334" s="255">
        <f>[14]B!E374</f>
        <v>2860</v>
      </c>
      <c r="F334" s="255">
        <f>[14]B!F374</f>
        <v>0</v>
      </c>
      <c r="G334" s="255">
        <f>[14]B!G374</f>
        <v>38</v>
      </c>
      <c r="H334" s="255">
        <f>[14]B!AA374</f>
        <v>1189</v>
      </c>
      <c r="I334" s="255">
        <f>[14]B!AB374</f>
        <v>559</v>
      </c>
      <c r="J334" s="255">
        <f>[14]B!AC374</f>
        <v>1150</v>
      </c>
      <c r="K334" s="255">
        <f>[14]B!AD374</f>
        <v>0</v>
      </c>
      <c r="L334" s="255">
        <f>[14]B!AE374</f>
        <v>0</v>
      </c>
      <c r="M334" s="255">
        <f>[14]B!AF374</f>
        <v>0</v>
      </c>
      <c r="N334" s="255">
        <f>[14]B!AG374</f>
        <v>0</v>
      </c>
      <c r="O334" s="255">
        <f>[14]B!AH374</f>
        <v>0</v>
      </c>
      <c r="P334" s="255">
        <f>[14]B!AI374</f>
        <v>127</v>
      </c>
      <c r="Q334" s="255">
        <f>[14]B!AJ374</f>
        <v>0</v>
      </c>
      <c r="R334" s="246"/>
      <c r="S334" s="250"/>
      <c r="T334" s="250"/>
    </row>
    <row r="335" spans="1:20" ht="15" customHeight="1" x14ac:dyDescent="0.15">
      <c r="A335" s="858" t="s">
        <v>118</v>
      </c>
      <c r="B335" s="256" t="s">
        <v>119</v>
      </c>
      <c r="C335" s="257">
        <f>SUM(C336:C338)</f>
        <v>7125</v>
      </c>
      <c r="D335" s="258">
        <f>SUM(D336:D338)</f>
        <v>7066</v>
      </c>
      <c r="E335" s="259">
        <f t="shared" ref="E335:Q335" si="2">SUM(E336:E338)</f>
        <v>7066</v>
      </c>
      <c r="F335" s="260">
        <f t="shared" si="2"/>
        <v>0</v>
      </c>
      <c r="G335" s="261">
        <f t="shared" si="2"/>
        <v>59</v>
      </c>
      <c r="H335" s="261">
        <f t="shared" si="2"/>
        <v>1951</v>
      </c>
      <c r="I335" s="261">
        <f t="shared" si="2"/>
        <v>4913</v>
      </c>
      <c r="J335" s="261">
        <f t="shared" si="2"/>
        <v>261</v>
      </c>
      <c r="K335" s="261">
        <f t="shared" si="2"/>
        <v>0</v>
      </c>
      <c r="L335" s="261">
        <f t="shared" si="2"/>
        <v>0</v>
      </c>
      <c r="M335" s="261">
        <f t="shared" si="2"/>
        <v>0</v>
      </c>
      <c r="N335" s="261">
        <f t="shared" si="2"/>
        <v>0</v>
      </c>
      <c r="O335" s="261">
        <f t="shared" si="2"/>
        <v>0</v>
      </c>
      <c r="P335" s="261">
        <f t="shared" si="2"/>
        <v>23</v>
      </c>
      <c r="Q335" s="262">
        <f t="shared" si="2"/>
        <v>0</v>
      </c>
      <c r="R335" s="246"/>
      <c r="S335" s="250"/>
      <c r="T335" s="250"/>
    </row>
    <row r="336" spans="1:20" ht="15" customHeight="1" x14ac:dyDescent="0.15">
      <c r="A336" s="858"/>
      <c r="B336" s="263" t="s">
        <v>120</v>
      </c>
      <c r="C336" s="249">
        <f>[14]B!C411</f>
        <v>5603</v>
      </c>
      <c r="D336" s="249">
        <f>[14]B!D411</f>
        <v>5549</v>
      </c>
      <c r="E336" s="249">
        <f>[14]B!E411</f>
        <v>5549</v>
      </c>
      <c r="F336" s="249">
        <f>[14]B!F411</f>
        <v>0</v>
      </c>
      <c r="G336" s="249">
        <f>[14]B!G411</f>
        <v>54</v>
      </c>
      <c r="H336" s="249">
        <f>[14]B!AA411</f>
        <v>1574</v>
      </c>
      <c r="I336" s="249">
        <f>[14]B!AB411</f>
        <v>3794</v>
      </c>
      <c r="J336" s="249">
        <f>[14]B!AC411</f>
        <v>235</v>
      </c>
      <c r="K336" s="249">
        <f>[14]B!AD411</f>
        <v>0</v>
      </c>
      <c r="L336" s="249">
        <f>[14]B!AE411</f>
        <v>0</v>
      </c>
      <c r="M336" s="249">
        <f>[14]B!AF411</f>
        <v>0</v>
      </c>
      <c r="N336" s="249">
        <f>[14]B!AG411</f>
        <v>0</v>
      </c>
      <c r="O336" s="249">
        <f>[14]B!AH411</f>
        <v>0</v>
      </c>
      <c r="P336" s="249">
        <f>[14]B!AI411</f>
        <v>0</v>
      </c>
      <c r="Q336" s="249">
        <f>[14]B!AJ411</f>
        <v>0</v>
      </c>
      <c r="R336" s="246"/>
      <c r="S336" s="250"/>
      <c r="T336" s="250"/>
    </row>
    <row r="337" spans="1:20" ht="15" customHeight="1" x14ac:dyDescent="0.15">
      <c r="A337" s="858"/>
      <c r="B337" s="93" t="s">
        <v>121</v>
      </c>
      <c r="C337" s="252">
        <f>[14]B!C432</f>
        <v>33</v>
      </c>
      <c r="D337" s="252">
        <f>[14]B!D432</f>
        <v>32</v>
      </c>
      <c r="E337" s="252">
        <f>[14]B!E432</f>
        <v>32</v>
      </c>
      <c r="F337" s="252">
        <f>[14]B!F432</f>
        <v>0</v>
      </c>
      <c r="G337" s="252">
        <f>[14]B!G432</f>
        <v>1</v>
      </c>
      <c r="H337" s="252">
        <f>[14]B!AA432</f>
        <v>1</v>
      </c>
      <c r="I337" s="252">
        <f>[14]B!AB432</f>
        <v>32</v>
      </c>
      <c r="J337" s="252">
        <f>[14]B!AC432</f>
        <v>0</v>
      </c>
      <c r="K337" s="252">
        <f>[14]B!AD432</f>
        <v>0</v>
      </c>
      <c r="L337" s="252">
        <f>[14]B!AE432</f>
        <v>0</v>
      </c>
      <c r="M337" s="252">
        <f>[14]B!AF432</f>
        <v>0</v>
      </c>
      <c r="N337" s="252">
        <f>[14]B!AG432</f>
        <v>0</v>
      </c>
      <c r="O337" s="252">
        <f>[14]B!AH432</f>
        <v>0</v>
      </c>
      <c r="P337" s="252">
        <f>[14]B!AI432</f>
        <v>0</v>
      </c>
      <c r="Q337" s="252">
        <f>[14]B!AJ432</f>
        <v>0</v>
      </c>
      <c r="R337" s="246"/>
      <c r="S337" s="250"/>
      <c r="T337" s="250"/>
    </row>
    <row r="338" spans="1:20" ht="15" customHeight="1" x14ac:dyDescent="0.15">
      <c r="A338" s="859"/>
      <c r="B338" s="264" t="s">
        <v>122</v>
      </c>
      <c r="C338" s="265">
        <f>[14]B!C451</f>
        <v>1489</v>
      </c>
      <c r="D338" s="265">
        <f>[14]B!D451</f>
        <v>1485</v>
      </c>
      <c r="E338" s="265">
        <f>[14]B!E451</f>
        <v>1485</v>
      </c>
      <c r="F338" s="265">
        <f>[14]B!F451</f>
        <v>0</v>
      </c>
      <c r="G338" s="265">
        <f>[14]B!G451</f>
        <v>4</v>
      </c>
      <c r="H338" s="265">
        <f>[14]B!AA451</f>
        <v>376</v>
      </c>
      <c r="I338" s="265">
        <f>[14]B!AB451</f>
        <v>1087</v>
      </c>
      <c r="J338" s="265">
        <f>[14]B!AC451</f>
        <v>26</v>
      </c>
      <c r="K338" s="265">
        <f>[14]B!AD451</f>
        <v>0</v>
      </c>
      <c r="L338" s="265">
        <f>[14]B!AE451</f>
        <v>0</v>
      </c>
      <c r="M338" s="265">
        <f>[14]B!AF451</f>
        <v>0</v>
      </c>
      <c r="N338" s="265">
        <f>[14]B!AG451</f>
        <v>0</v>
      </c>
      <c r="O338" s="265">
        <f>[14]B!AH451</f>
        <v>0</v>
      </c>
      <c r="P338" s="265">
        <f>[14]B!AI451</f>
        <v>23</v>
      </c>
      <c r="Q338" s="265">
        <f>[14]B!AJ451</f>
        <v>0</v>
      </c>
      <c r="R338" s="246"/>
      <c r="S338" s="250"/>
      <c r="T338" s="250"/>
    </row>
    <row r="339" spans="1:20" ht="15" customHeight="1" x14ac:dyDescent="0.15">
      <c r="A339" s="77" t="s">
        <v>123</v>
      </c>
      <c r="B339" s="248" t="s">
        <v>124</v>
      </c>
      <c r="C339" s="249">
        <f>[14]B!C461</f>
        <v>5</v>
      </c>
      <c r="D339" s="249">
        <f>[14]B!D461</f>
        <v>5</v>
      </c>
      <c r="E339" s="249">
        <f>[14]B!E461</f>
        <v>5</v>
      </c>
      <c r="F339" s="249">
        <f>[14]B!F461</f>
        <v>0</v>
      </c>
      <c r="G339" s="249">
        <f>[14]B!G461</f>
        <v>0</v>
      </c>
      <c r="H339" s="249">
        <f>[14]B!AA461</f>
        <v>0</v>
      </c>
      <c r="I339" s="249">
        <f>[14]B!AB461</f>
        <v>5</v>
      </c>
      <c r="J339" s="249">
        <f>[14]B!AC461</f>
        <v>0</v>
      </c>
      <c r="K339" s="249">
        <f>[14]B!AD461</f>
        <v>0</v>
      </c>
      <c r="L339" s="249">
        <f>[14]B!AE461</f>
        <v>0</v>
      </c>
      <c r="M339" s="249">
        <f>[14]B!AF461</f>
        <v>0</v>
      </c>
      <c r="N339" s="249">
        <f>[14]B!AG461</f>
        <v>0</v>
      </c>
      <c r="O339" s="249">
        <f>[14]B!AH461</f>
        <v>0</v>
      </c>
      <c r="P339" s="249">
        <f>[14]B!AI461</f>
        <v>0</v>
      </c>
      <c r="Q339" s="249">
        <f>[14]B!AJ461</f>
        <v>0</v>
      </c>
      <c r="R339" s="246"/>
      <c r="S339" s="250"/>
      <c r="T339" s="250"/>
    </row>
    <row r="340" spans="1:20" s="96" customFormat="1" ht="15" customHeight="1" x14ac:dyDescent="0.15">
      <c r="A340" s="611" t="s">
        <v>125</v>
      </c>
      <c r="B340" s="81" t="s">
        <v>126</v>
      </c>
      <c r="C340" s="252">
        <f>[14]B!C512</f>
        <v>73</v>
      </c>
      <c r="D340" s="252">
        <f>[14]B!D512</f>
        <v>72</v>
      </c>
      <c r="E340" s="252">
        <f>[14]B!E512</f>
        <v>72</v>
      </c>
      <c r="F340" s="252">
        <f>[14]B!F512</f>
        <v>0</v>
      </c>
      <c r="G340" s="252">
        <f>[14]B!G512</f>
        <v>1</v>
      </c>
      <c r="H340" s="252">
        <f>[14]B!AA512</f>
        <v>16</v>
      </c>
      <c r="I340" s="252">
        <f>[14]B!AB512</f>
        <v>51</v>
      </c>
      <c r="J340" s="252">
        <f>[14]B!AC512</f>
        <v>6</v>
      </c>
      <c r="K340" s="252">
        <f>[14]B!AD512</f>
        <v>0</v>
      </c>
      <c r="L340" s="252">
        <f>[14]B!AE512</f>
        <v>0</v>
      </c>
      <c r="M340" s="252">
        <f>[14]B!AF512</f>
        <v>0</v>
      </c>
      <c r="N340" s="252">
        <f>[14]B!AG512</f>
        <v>0</v>
      </c>
      <c r="O340" s="252">
        <f>[14]B!AH512</f>
        <v>0</v>
      </c>
      <c r="P340" s="252">
        <f>[14]B!AI512</f>
        <v>1</v>
      </c>
      <c r="Q340" s="252">
        <f>[14]B!AJ512</f>
        <v>0</v>
      </c>
      <c r="R340" s="246"/>
      <c r="S340" s="250"/>
      <c r="T340" s="250"/>
    </row>
    <row r="341" spans="1:20" ht="15" customHeight="1" x14ac:dyDescent="0.15">
      <c r="A341" s="611" t="s">
        <v>127</v>
      </c>
      <c r="B341" s="81" t="s">
        <v>128</v>
      </c>
      <c r="C341" s="252">
        <f>[14]B!C542</f>
        <v>2721</v>
      </c>
      <c r="D341" s="252">
        <f>[14]B!D542</f>
        <v>2705</v>
      </c>
      <c r="E341" s="252">
        <f>[14]B!E542</f>
        <v>2705</v>
      </c>
      <c r="F341" s="252">
        <f>[14]B!F542</f>
        <v>0</v>
      </c>
      <c r="G341" s="252">
        <f>[14]B!G542</f>
        <v>16</v>
      </c>
      <c r="H341" s="252">
        <f>[14]B!AA542</f>
        <v>416</v>
      </c>
      <c r="I341" s="252">
        <f>[14]B!AB542</f>
        <v>1548</v>
      </c>
      <c r="J341" s="252">
        <f>[14]B!AC542</f>
        <v>757</v>
      </c>
      <c r="K341" s="252">
        <f>[14]B!AD542</f>
        <v>0</v>
      </c>
      <c r="L341" s="252">
        <f>[14]B!AE542</f>
        <v>0</v>
      </c>
      <c r="M341" s="252">
        <f>[14]B!AF542</f>
        <v>0</v>
      </c>
      <c r="N341" s="252">
        <f>[14]B!AG542</f>
        <v>0</v>
      </c>
      <c r="O341" s="252">
        <f>[14]B!AH542</f>
        <v>0</v>
      </c>
      <c r="P341" s="252">
        <f>[14]B!AI542</f>
        <v>0</v>
      </c>
      <c r="Q341" s="252">
        <f>[14]B!AJ542</f>
        <v>0</v>
      </c>
      <c r="R341" s="246"/>
      <c r="S341" s="250"/>
      <c r="T341" s="250"/>
    </row>
    <row r="342" spans="1:20" s="99" customFormat="1" ht="15" customHeight="1" x14ac:dyDescent="0.15">
      <c r="A342" s="266" t="s">
        <v>129</v>
      </c>
      <c r="B342" s="267" t="s">
        <v>130</v>
      </c>
      <c r="C342" s="255">
        <f>[14]B!C2939</f>
        <v>15</v>
      </c>
      <c r="D342" s="255">
        <f>[14]B!D2939</f>
        <v>15</v>
      </c>
      <c r="E342" s="255">
        <f>[14]B!E2939</f>
        <v>15</v>
      </c>
      <c r="F342" s="255">
        <f>[14]B!F2939</f>
        <v>0</v>
      </c>
      <c r="G342" s="255">
        <f>[14]B!G2939</f>
        <v>0</v>
      </c>
      <c r="H342" s="255">
        <f>[14]B!AA2939</f>
        <v>7</v>
      </c>
      <c r="I342" s="255">
        <f>[14]B!AB2939</f>
        <v>4</v>
      </c>
      <c r="J342" s="255">
        <f>[14]B!AC2939</f>
        <v>4</v>
      </c>
      <c r="K342" s="255">
        <f>[14]B!AD2939</f>
        <v>0</v>
      </c>
      <c r="L342" s="255">
        <f>[14]B!AE2939</f>
        <v>0</v>
      </c>
      <c r="M342" s="255">
        <f>[14]B!AF2939</f>
        <v>0</v>
      </c>
      <c r="N342" s="255">
        <f>[14]B!AG2939</f>
        <v>0</v>
      </c>
      <c r="O342" s="255">
        <f>[14]B!AH2939</f>
        <v>0</v>
      </c>
      <c r="P342" s="255">
        <f>[14]B!AI2939</f>
        <v>5</v>
      </c>
      <c r="Q342" s="255">
        <f>[14]B!AJ2939</f>
        <v>0</v>
      </c>
      <c r="R342" s="246"/>
      <c r="S342" s="268"/>
      <c r="T342" s="268"/>
    </row>
    <row r="343" spans="1:20" s="3" customFormat="1" ht="15" customHeight="1" x14ac:dyDescent="0.15">
      <c r="A343" s="849" t="s">
        <v>131</v>
      </c>
      <c r="B343" s="850"/>
      <c r="C343" s="269">
        <f t="shared" ref="C343:Q343" si="3">+C344+C345+C346+C347+C351+C352</f>
        <v>5925</v>
      </c>
      <c r="D343" s="270">
        <f t="shared" si="3"/>
        <v>5890</v>
      </c>
      <c r="E343" s="259">
        <f t="shared" si="3"/>
        <v>5890</v>
      </c>
      <c r="F343" s="260">
        <f t="shared" si="3"/>
        <v>0</v>
      </c>
      <c r="G343" s="261">
        <f t="shared" si="3"/>
        <v>35</v>
      </c>
      <c r="H343" s="259">
        <f t="shared" si="3"/>
        <v>1058</v>
      </c>
      <c r="I343" s="271">
        <f t="shared" si="3"/>
        <v>2359</v>
      </c>
      <c r="J343" s="260">
        <f t="shared" si="3"/>
        <v>2508</v>
      </c>
      <c r="K343" s="259">
        <f t="shared" si="3"/>
        <v>0</v>
      </c>
      <c r="L343" s="271">
        <f t="shared" si="3"/>
        <v>0</v>
      </c>
      <c r="M343" s="260">
        <f t="shared" si="3"/>
        <v>0</v>
      </c>
      <c r="N343" s="260">
        <f t="shared" si="3"/>
        <v>0</v>
      </c>
      <c r="O343" s="272">
        <f t="shared" si="3"/>
        <v>0</v>
      </c>
      <c r="P343" s="273">
        <f t="shared" si="3"/>
        <v>0</v>
      </c>
      <c r="Q343" s="274">
        <f t="shared" si="3"/>
        <v>0</v>
      </c>
      <c r="R343" s="246"/>
      <c r="S343" s="275"/>
      <c r="T343" s="275"/>
    </row>
    <row r="344" spans="1:20" ht="15" customHeight="1" x14ac:dyDescent="0.15">
      <c r="A344" s="77" t="s">
        <v>132</v>
      </c>
      <c r="B344" s="78" t="s">
        <v>133</v>
      </c>
      <c r="C344" s="249">
        <f>[14]B!C600</f>
        <v>3231</v>
      </c>
      <c r="D344" s="249">
        <f>[14]B!D600</f>
        <v>3201</v>
      </c>
      <c r="E344" s="249">
        <f>[14]B!E600</f>
        <v>3201</v>
      </c>
      <c r="F344" s="249">
        <f>[14]B!F600</f>
        <v>0</v>
      </c>
      <c r="G344" s="249">
        <f>[14]B!G600</f>
        <v>30</v>
      </c>
      <c r="H344" s="249">
        <f>[14]B!AA600</f>
        <v>320</v>
      </c>
      <c r="I344" s="249">
        <f>[14]B!AB600</f>
        <v>1048</v>
      </c>
      <c r="J344" s="249">
        <f>[14]B!AC600</f>
        <v>1863</v>
      </c>
      <c r="K344" s="249">
        <f>[14]B!AD600</f>
        <v>0</v>
      </c>
      <c r="L344" s="249">
        <f>[14]B!AE600</f>
        <v>0</v>
      </c>
      <c r="M344" s="249">
        <f>[14]B!AF600</f>
        <v>0</v>
      </c>
      <c r="N344" s="249">
        <f>[14]B!AG600</f>
        <v>0</v>
      </c>
      <c r="O344" s="249">
        <f>[14]B!AH600</f>
        <v>0</v>
      </c>
      <c r="P344" s="249">
        <f>[14]B!AI600</f>
        <v>0</v>
      </c>
      <c r="Q344" s="249">
        <f>[14]B!AJ600</f>
        <v>0</v>
      </c>
      <c r="R344" s="246"/>
      <c r="S344" s="250"/>
      <c r="T344" s="250"/>
    </row>
    <row r="345" spans="1:20" ht="15" customHeight="1" x14ac:dyDescent="0.15">
      <c r="A345" s="253" t="s">
        <v>134</v>
      </c>
      <c r="B345" s="276" t="s">
        <v>135</v>
      </c>
      <c r="C345" s="252">
        <f>[14]B!C623</f>
        <v>4</v>
      </c>
      <c r="D345" s="252">
        <f>[14]B!D623</f>
        <v>4</v>
      </c>
      <c r="E345" s="252">
        <f>[14]B!E623</f>
        <v>4</v>
      </c>
      <c r="F345" s="252">
        <f>[14]B!F623</f>
        <v>0</v>
      </c>
      <c r="G345" s="252">
        <f>[14]B!G623</f>
        <v>0</v>
      </c>
      <c r="H345" s="252">
        <f>[14]B!AA623</f>
        <v>0</v>
      </c>
      <c r="I345" s="252">
        <f>[14]B!AB623</f>
        <v>4</v>
      </c>
      <c r="J345" s="252">
        <f>[14]B!AC623</f>
        <v>0</v>
      </c>
      <c r="K345" s="252">
        <f>[14]B!AD623</f>
        <v>0</v>
      </c>
      <c r="L345" s="252">
        <f>[14]B!AE623</f>
        <v>0</v>
      </c>
      <c r="M345" s="252">
        <f>[14]B!AF623</f>
        <v>0</v>
      </c>
      <c r="N345" s="252">
        <f>[14]B!AG623</f>
        <v>0</v>
      </c>
      <c r="O345" s="252">
        <f>[14]B!AH623</f>
        <v>0</v>
      </c>
      <c r="P345" s="252">
        <f>[14]B!AI623</f>
        <v>0</v>
      </c>
      <c r="Q345" s="252">
        <f>[14]B!AJ623</f>
        <v>0</v>
      </c>
      <c r="R345" s="246"/>
      <c r="S345" s="250"/>
      <c r="T345" s="250"/>
    </row>
    <row r="346" spans="1:20" ht="15" customHeight="1" x14ac:dyDescent="0.15">
      <c r="A346" s="620" t="s">
        <v>136</v>
      </c>
      <c r="B346" s="278" t="s">
        <v>137</v>
      </c>
      <c r="C346" s="255">
        <f>[14]B!C650</f>
        <v>1138</v>
      </c>
      <c r="D346" s="255">
        <f>[14]B!D650</f>
        <v>1133</v>
      </c>
      <c r="E346" s="255">
        <f>[14]B!E650</f>
        <v>1133</v>
      </c>
      <c r="F346" s="255">
        <f>[14]B!F650</f>
        <v>0</v>
      </c>
      <c r="G346" s="255">
        <f>[14]B!G650</f>
        <v>5</v>
      </c>
      <c r="H346" s="255">
        <f>[14]B!AA650</f>
        <v>174</v>
      </c>
      <c r="I346" s="255">
        <f>[14]B!AB650</f>
        <v>325</v>
      </c>
      <c r="J346" s="255">
        <f>[14]B!AC650</f>
        <v>639</v>
      </c>
      <c r="K346" s="255">
        <f>[14]B!AD650</f>
        <v>0</v>
      </c>
      <c r="L346" s="255">
        <f>[14]B!AE650</f>
        <v>0</v>
      </c>
      <c r="M346" s="255">
        <f>[14]B!AF650</f>
        <v>0</v>
      </c>
      <c r="N346" s="255">
        <f>[14]B!AG650</f>
        <v>0</v>
      </c>
      <c r="O346" s="255">
        <f>[14]B!AH650</f>
        <v>0</v>
      </c>
      <c r="P346" s="255">
        <f>[14]B!AI650</f>
        <v>0</v>
      </c>
      <c r="Q346" s="255">
        <f>[14]B!AJ650</f>
        <v>0</v>
      </c>
      <c r="R346" s="246"/>
      <c r="S346" s="250"/>
      <c r="T346" s="250"/>
    </row>
    <row r="347" spans="1:20" ht="15" customHeight="1" x14ac:dyDescent="0.15">
      <c r="A347" s="748" t="s">
        <v>112</v>
      </c>
      <c r="B347" s="78" t="s">
        <v>138</v>
      </c>
      <c r="C347" s="279">
        <f>SUM(C348:C350)</f>
        <v>1552</v>
      </c>
      <c r="D347" s="55">
        <f>SUM(D348:D350)</f>
        <v>1552</v>
      </c>
      <c r="E347" s="150">
        <f t="shared" ref="E347:Q347" si="4">SUM(E348:E350)</f>
        <v>1552</v>
      </c>
      <c r="F347" s="280">
        <f t="shared" si="4"/>
        <v>0</v>
      </c>
      <c r="G347" s="281">
        <f t="shared" si="4"/>
        <v>0</v>
      </c>
      <c r="H347" s="150">
        <f t="shared" si="4"/>
        <v>564</v>
      </c>
      <c r="I347" s="282">
        <f t="shared" si="4"/>
        <v>982</v>
      </c>
      <c r="J347" s="280">
        <f t="shared" si="4"/>
        <v>6</v>
      </c>
      <c r="K347" s="150">
        <f t="shared" si="4"/>
        <v>0</v>
      </c>
      <c r="L347" s="282">
        <f t="shared" si="4"/>
        <v>0</v>
      </c>
      <c r="M347" s="280">
        <f t="shared" si="4"/>
        <v>0</v>
      </c>
      <c r="N347" s="280">
        <f>SUM(N348:N350)</f>
        <v>0</v>
      </c>
      <c r="O347" s="283">
        <f t="shared" si="4"/>
        <v>0</v>
      </c>
      <c r="P347" s="284">
        <f t="shared" si="4"/>
        <v>0</v>
      </c>
      <c r="Q347" s="285">
        <f t="shared" si="4"/>
        <v>0</v>
      </c>
      <c r="R347" s="246"/>
      <c r="S347" s="250"/>
      <c r="T347" s="250"/>
    </row>
    <row r="348" spans="1:20" ht="15" customHeight="1" x14ac:dyDescent="0.15">
      <c r="A348" s="748"/>
      <c r="B348" s="93" t="s">
        <v>139</v>
      </c>
      <c r="C348" s="249">
        <f>[14]B!C672-[14]B!C652-[14]B!C653</f>
        <v>982</v>
      </c>
      <c r="D348" s="249">
        <f>[14]B!D672-[14]B!D652-[14]B!D653</f>
        <v>982</v>
      </c>
      <c r="E348" s="249">
        <f>[14]B!E672-[14]B!E652-[14]B!E653</f>
        <v>982</v>
      </c>
      <c r="F348" s="249">
        <f>[14]B!F672-[14]B!F652-[14]B!F653</f>
        <v>0</v>
      </c>
      <c r="G348" s="249">
        <f>[14]B!G672-[14]B!G652-[14]B!G653</f>
        <v>0</v>
      </c>
      <c r="H348" s="249">
        <f>[14]B!AA672-[14]B!AA652-[14]B!AA653</f>
        <v>502</v>
      </c>
      <c r="I348" s="249">
        <f>[14]B!AB672-[14]B!AB652-[14]B!AB653</f>
        <v>474</v>
      </c>
      <c r="J348" s="249">
        <f>[14]B!AC672-[14]B!AC652-[14]B!AC653</f>
        <v>6</v>
      </c>
      <c r="K348" s="249">
        <f>[14]B!AD672-[14]B!AD652-[14]B!AD653</f>
        <v>0</v>
      </c>
      <c r="L348" s="249">
        <f>[14]B!AE672-[14]B!AE652-[14]B!AE653</f>
        <v>0</v>
      </c>
      <c r="M348" s="249">
        <f>[14]B!AF672-[14]B!AF652-[14]B!AF653</f>
        <v>0</v>
      </c>
      <c r="N348" s="249">
        <f>[14]B!AG672-[14]B!AG652-[14]B!AG653</f>
        <v>0</v>
      </c>
      <c r="O348" s="249">
        <f>[14]B!AH672-[14]B!AH652-[14]B!AH653</f>
        <v>0</v>
      </c>
      <c r="P348" s="249">
        <f>[14]B!AI672-[14]B!AI652-[14]B!AI653</f>
        <v>0</v>
      </c>
      <c r="Q348" s="249">
        <f>[14]B!AJ672-[14]B!AJ652-[14]B!AJ653</f>
        <v>0</v>
      </c>
      <c r="R348" s="246"/>
      <c r="S348" s="250"/>
      <c r="T348" s="250"/>
    </row>
    <row r="349" spans="1:20" ht="15" customHeight="1" x14ac:dyDescent="0.15">
      <c r="A349" s="748"/>
      <c r="B349" s="93" t="s">
        <v>140</v>
      </c>
      <c r="C349" s="252">
        <f>[14]B!C652</f>
        <v>347</v>
      </c>
      <c r="D349" s="252">
        <f>[14]B!D652</f>
        <v>347</v>
      </c>
      <c r="E349" s="252">
        <f>[14]B!E652</f>
        <v>347</v>
      </c>
      <c r="F349" s="252">
        <f>[14]B!F652</f>
        <v>0</v>
      </c>
      <c r="G349" s="252">
        <f>[14]B!G652</f>
        <v>0</v>
      </c>
      <c r="H349" s="252">
        <f>[14]B!AA652</f>
        <v>0</v>
      </c>
      <c r="I349" s="252">
        <f>[14]B!AB652</f>
        <v>347</v>
      </c>
      <c r="J349" s="252">
        <f>[14]B!AC652</f>
        <v>0</v>
      </c>
      <c r="K349" s="252">
        <f>[14]B!AD652</f>
        <v>0</v>
      </c>
      <c r="L349" s="252">
        <f>[14]B!AE652</f>
        <v>0</v>
      </c>
      <c r="M349" s="252">
        <f>[14]B!AF652</f>
        <v>0</v>
      </c>
      <c r="N349" s="252">
        <f>[14]B!AG652</f>
        <v>0</v>
      </c>
      <c r="O349" s="252">
        <f>[14]B!AH652</f>
        <v>0</v>
      </c>
      <c r="P349" s="252">
        <f>[14]B!AI652</f>
        <v>0</v>
      </c>
      <c r="Q349" s="252">
        <f>[14]B!AJ652</f>
        <v>0</v>
      </c>
      <c r="R349" s="246"/>
      <c r="S349" s="250"/>
      <c r="T349" s="250"/>
    </row>
    <row r="350" spans="1:20" ht="15" customHeight="1" x14ac:dyDescent="0.15">
      <c r="A350" s="748"/>
      <c r="B350" s="264" t="s">
        <v>141</v>
      </c>
      <c r="C350" s="255">
        <f>[14]B!C653</f>
        <v>223</v>
      </c>
      <c r="D350" s="255">
        <f>[14]B!D653</f>
        <v>223</v>
      </c>
      <c r="E350" s="255">
        <f>[14]B!E653</f>
        <v>223</v>
      </c>
      <c r="F350" s="255">
        <f>[14]B!F653</f>
        <v>0</v>
      </c>
      <c r="G350" s="255">
        <f>[14]B!G653</f>
        <v>0</v>
      </c>
      <c r="H350" s="255">
        <f>[14]B!AA653</f>
        <v>62</v>
      </c>
      <c r="I350" s="255">
        <f>[14]B!AB653</f>
        <v>161</v>
      </c>
      <c r="J350" s="255">
        <f>[14]B!AC653</f>
        <v>0</v>
      </c>
      <c r="K350" s="255">
        <f>[14]B!AD653</f>
        <v>0</v>
      </c>
      <c r="L350" s="255">
        <f>[14]B!AE653</f>
        <v>0</v>
      </c>
      <c r="M350" s="255">
        <f>[14]B!AF653</f>
        <v>0</v>
      </c>
      <c r="N350" s="255">
        <f>[14]B!AG653</f>
        <v>0</v>
      </c>
      <c r="O350" s="255">
        <f>[14]B!AH653</f>
        <v>0</v>
      </c>
      <c r="P350" s="255">
        <f>[14]B!AI653</f>
        <v>0</v>
      </c>
      <c r="Q350" s="255">
        <f>[14]B!AJ653</f>
        <v>0</v>
      </c>
      <c r="R350" s="246"/>
      <c r="S350" s="250"/>
      <c r="T350" s="250"/>
    </row>
    <row r="351" spans="1:20" ht="15" customHeight="1" x14ac:dyDescent="0.15">
      <c r="A351" s="77" t="s">
        <v>114</v>
      </c>
      <c r="B351" s="286" t="s">
        <v>142</v>
      </c>
      <c r="C351" s="287">
        <f>[14]B!C704</f>
        <v>0</v>
      </c>
      <c r="D351" s="287">
        <f>[14]B!D704</f>
        <v>0</v>
      </c>
      <c r="E351" s="287">
        <f>[14]B!E704</f>
        <v>0</v>
      </c>
      <c r="F351" s="287">
        <f>[14]B!F704</f>
        <v>0</v>
      </c>
      <c r="G351" s="287">
        <f>[14]B!G704</f>
        <v>0</v>
      </c>
      <c r="H351" s="287">
        <f>[14]B!AA704</f>
        <v>0</v>
      </c>
      <c r="I351" s="287">
        <f>[14]B!AB704</f>
        <v>0</v>
      </c>
      <c r="J351" s="287">
        <f>[14]B!AC704</f>
        <v>0</v>
      </c>
      <c r="K351" s="287">
        <f>[14]B!AD704</f>
        <v>0</v>
      </c>
      <c r="L351" s="287">
        <f>[14]B!AE704</f>
        <v>0</v>
      </c>
      <c r="M351" s="287">
        <f>[14]B!AF704</f>
        <v>0</v>
      </c>
      <c r="N351" s="287">
        <f>[14]B!AG704</f>
        <v>0</v>
      </c>
      <c r="O351" s="287">
        <f>[14]B!AH704</f>
        <v>0</v>
      </c>
      <c r="P351" s="287">
        <f>[14]B!AI704</f>
        <v>0</v>
      </c>
      <c r="Q351" s="287">
        <f>[14]B!AJ704</f>
        <v>0</v>
      </c>
      <c r="R351" s="246"/>
      <c r="S351" s="250"/>
      <c r="T351" s="250"/>
    </row>
    <row r="352" spans="1:20" s="99" customFormat="1" ht="15" customHeight="1" x14ac:dyDescent="0.15">
      <c r="A352" s="253"/>
      <c r="B352" s="288" t="s">
        <v>143</v>
      </c>
      <c r="C352" s="255">
        <f>[14]B!C763</f>
        <v>0</v>
      </c>
      <c r="D352" s="255">
        <f>[14]B!D763</f>
        <v>0</v>
      </c>
      <c r="E352" s="255">
        <f>[14]B!E763</f>
        <v>0</v>
      </c>
      <c r="F352" s="255">
        <f>[14]B!F763</f>
        <v>0</v>
      </c>
      <c r="G352" s="255">
        <f>[14]B!G763</f>
        <v>0</v>
      </c>
      <c r="H352" s="255">
        <f>[14]B!AA763</f>
        <v>0</v>
      </c>
      <c r="I352" s="255">
        <f>[14]B!AB763</f>
        <v>0</v>
      </c>
      <c r="J352" s="255">
        <f>[14]B!AC763</f>
        <v>0</v>
      </c>
      <c r="K352" s="255">
        <f>[14]B!AD763</f>
        <v>0</v>
      </c>
      <c r="L352" s="255">
        <f>[14]B!AE763</f>
        <v>0</v>
      </c>
      <c r="M352" s="255">
        <f>[14]B!AF763</f>
        <v>0</v>
      </c>
      <c r="N352" s="255">
        <f>[14]B!AG763</f>
        <v>0</v>
      </c>
      <c r="O352" s="255">
        <f>[14]B!AH763</f>
        <v>0</v>
      </c>
      <c r="P352" s="255">
        <f>[14]B!AI763</f>
        <v>0</v>
      </c>
      <c r="Q352" s="255">
        <f>[14]B!AJ763</f>
        <v>0</v>
      </c>
      <c r="R352" s="246"/>
      <c r="S352" s="268"/>
      <c r="T352" s="268"/>
    </row>
    <row r="353" spans="1:22" s="99" customFormat="1" ht="15" customHeight="1" x14ac:dyDescent="0.15">
      <c r="A353" s="851" t="s">
        <v>516</v>
      </c>
      <c r="B353" s="852"/>
      <c r="C353" s="249">
        <f>[14]B!C473</f>
        <v>5956</v>
      </c>
      <c r="D353" s="249">
        <f>[14]B!D473</f>
        <v>5801</v>
      </c>
      <c r="E353" s="249">
        <f>[14]B!E473</f>
        <v>5801</v>
      </c>
      <c r="F353" s="249">
        <f>[14]B!F473</f>
        <v>0</v>
      </c>
      <c r="G353" s="249">
        <f>[14]B!G473</f>
        <v>155</v>
      </c>
      <c r="H353" s="249">
        <f>[14]B!AA473</f>
        <v>2838</v>
      </c>
      <c r="I353" s="249">
        <f>[14]B!AB473</f>
        <v>1656</v>
      </c>
      <c r="J353" s="249">
        <f>[14]B!AC473</f>
        <v>1462</v>
      </c>
      <c r="K353" s="249">
        <f>[14]B!AD473</f>
        <v>0</v>
      </c>
      <c r="L353" s="249">
        <f>[14]B!AE473</f>
        <v>0</v>
      </c>
      <c r="M353" s="249">
        <f>[14]B!AF473</f>
        <v>0</v>
      </c>
      <c r="N353" s="249">
        <f>[14]B!AG473</f>
        <v>0</v>
      </c>
      <c r="O353" s="249">
        <f>[14]B!AH473</f>
        <v>0</v>
      </c>
      <c r="P353" s="249">
        <f>[14]B!AI473</f>
        <v>0</v>
      </c>
      <c r="Q353" s="249">
        <f>[14]B!AJ473</f>
        <v>0</v>
      </c>
      <c r="R353" s="246"/>
      <c r="S353" s="268"/>
      <c r="T353" s="268"/>
    </row>
    <row r="354" spans="1:22" s="3" customFormat="1" ht="15" customHeight="1" x14ac:dyDescent="0.15">
      <c r="A354" s="853" t="s">
        <v>144</v>
      </c>
      <c r="B354" s="854"/>
      <c r="C354" s="289">
        <f>[14]B!C958</f>
        <v>0</v>
      </c>
      <c r="D354" s="289">
        <f>[14]B!D958</f>
        <v>0</v>
      </c>
      <c r="E354" s="289">
        <f>[14]B!E958</f>
        <v>0</v>
      </c>
      <c r="F354" s="289">
        <f>[14]B!F958</f>
        <v>0</v>
      </c>
      <c r="G354" s="289">
        <f>[14]B!G958</f>
        <v>0</v>
      </c>
      <c r="H354" s="289">
        <f>[14]B!AA958</f>
        <v>0</v>
      </c>
      <c r="I354" s="289">
        <f>[14]B!AB958</f>
        <v>0</v>
      </c>
      <c r="J354" s="289">
        <f>[14]B!AC958</f>
        <v>0</v>
      </c>
      <c r="K354" s="289">
        <f>[14]B!AD958</f>
        <v>0</v>
      </c>
      <c r="L354" s="289">
        <f>[14]B!AE958</f>
        <v>0</v>
      </c>
      <c r="M354" s="289">
        <f>[14]B!AF958</f>
        <v>0</v>
      </c>
      <c r="N354" s="289">
        <f>[14]B!AG958</f>
        <v>0</v>
      </c>
      <c r="O354" s="289">
        <f>[14]B!AH958</f>
        <v>0</v>
      </c>
      <c r="P354" s="289">
        <f>[14]B!AI958</f>
        <v>0</v>
      </c>
      <c r="Q354" s="289">
        <f>[14]B!AJ958</f>
        <v>0</v>
      </c>
      <c r="R354" s="246"/>
      <c r="S354" s="275"/>
      <c r="T354" s="275"/>
    </row>
    <row r="355" spans="1:22" s="291" customFormat="1" ht="22.5" customHeight="1" x14ac:dyDescent="0.15">
      <c r="A355" s="12" t="s">
        <v>517</v>
      </c>
      <c r="B355" s="290"/>
      <c r="C355" s="290"/>
      <c r="R355" s="292"/>
      <c r="S355" s="292"/>
      <c r="T355" s="292"/>
    </row>
    <row r="356" spans="1:22" ht="24" customHeight="1" x14ac:dyDescent="0.15">
      <c r="A356" s="750" t="s">
        <v>518</v>
      </c>
      <c r="B356" s="835"/>
      <c r="C356" s="692" t="s">
        <v>0</v>
      </c>
      <c r="D356" s="771" t="s">
        <v>519</v>
      </c>
      <c r="E356" s="772"/>
      <c r="F356" s="772"/>
      <c r="G356" s="848"/>
      <c r="H356" s="837" t="s">
        <v>498</v>
      </c>
      <c r="I356" s="837"/>
      <c r="J356" s="838"/>
      <c r="K356" s="784" t="s">
        <v>499</v>
      </c>
      <c r="L356" s="784"/>
      <c r="M356" s="784"/>
      <c r="N356" s="785" t="s">
        <v>500</v>
      </c>
      <c r="O356" s="788" t="s">
        <v>501</v>
      </c>
      <c r="P356" s="789"/>
      <c r="Q356" s="751" t="s">
        <v>502</v>
      </c>
    </row>
    <row r="357" spans="1:22" ht="18" customHeight="1" x14ac:dyDescent="0.15">
      <c r="A357" s="750"/>
      <c r="B357" s="835"/>
      <c r="C357" s="693"/>
      <c r="D357" s="844" t="s">
        <v>503</v>
      </c>
      <c r="E357" s="846" t="s">
        <v>504</v>
      </c>
      <c r="F357" s="847"/>
      <c r="G357" s="844" t="s">
        <v>505</v>
      </c>
      <c r="H357" s="759" t="s">
        <v>506</v>
      </c>
      <c r="I357" s="761" t="s">
        <v>507</v>
      </c>
      <c r="J357" s="773" t="s">
        <v>508</v>
      </c>
      <c r="K357" s="775" t="s">
        <v>509</v>
      </c>
      <c r="L357" s="776" t="s">
        <v>510</v>
      </c>
      <c r="M357" s="777" t="s">
        <v>511</v>
      </c>
      <c r="N357" s="786"/>
      <c r="O357" s="778" t="s">
        <v>512</v>
      </c>
      <c r="P357" s="779" t="s">
        <v>513</v>
      </c>
      <c r="Q357" s="752"/>
      <c r="R357" s="236"/>
    </row>
    <row r="358" spans="1:22" ht="18" customHeight="1" x14ac:dyDescent="0.15">
      <c r="A358" s="750"/>
      <c r="B358" s="835"/>
      <c r="C358" s="770"/>
      <c r="D358" s="845"/>
      <c r="E358" s="237" t="s">
        <v>514</v>
      </c>
      <c r="F358" s="238" t="s">
        <v>515</v>
      </c>
      <c r="G358" s="845"/>
      <c r="H358" s="760"/>
      <c r="I358" s="762"/>
      <c r="J358" s="774"/>
      <c r="K358" s="775"/>
      <c r="L358" s="776"/>
      <c r="M358" s="777"/>
      <c r="N358" s="787"/>
      <c r="O358" s="778"/>
      <c r="P358" s="779"/>
      <c r="Q358" s="753"/>
      <c r="R358" s="236"/>
      <c r="U358" s="250"/>
      <c r="V358" s="250"/>
    </row>
    <row r="359" spans="1:22" ht="14.25" customHeight="1" x14ac:dyDescent="0.15">
      <c r="A359" s="293" t="s">
        <v>520</v>
      </c>
      <c r="B359" s="294"/>
      <c r="C359" s="295"/>
      <c r="D359" s="296"/>
      <c r="E359" s="297"/>
      <c r="F359" s="298"/>
      <c r="G359" s="299"/>
      <c r="H359" s="297"/>
      <c r="I359" s="300"/>
      <c r="J359" s="301"/>
      <c r="K359" s="302"/>
      <c r="L359" s="300"/>
      <c r="M359" s="301"/>
      <c r="N359" s="303"/>
      <c r="O359" s="302"/>
      <c r="P359" s="298"/>
      <c r="Q359" s="304"/>
      <c r="R359" s="305"/>
      <c r="U359" s="250"/>
    </row>
    <row r="360" spans="1:22" ht="15" customHeight="1" x14ac:dyDescent="0.15">
      <c r="A360" s="306" t="s">
        <v>521</v>
      </c>
      <c r="B360" s="307"/>
      <c r="C360" s="295"/>
      <c r="D360" s="296"/>
      <c r="E360" s="297"/>
      <c r="F360" s="298"/>
      <c r="G360" s="299"/>
      <c r="H360" s="297"/>
      <c r="I360" s="300"/>
      <c r="J360" s="301"/>
      <c r="K360" s="302"/>
      <c r="L360" s="300"/>
      <c r="M360" s="301"/>
      <c r="N360" s="303"/>
      <c r="O360" s="302"/>
      <c r="P360" s="298"/>
      <c r="Q360" s="304"/>
      <c r="R360" s="308"/>
      <c r="U360" s="250"/>
    </row>
    <row r="361" spans="1:22" ht="15" customHeight="1" x14ac:dyDescent="0.15">
      <c r="A361" s="790" t="s">
        <v>522</v>
      </c>
      <c r="B361" s="839"/>
      <c r="C361" s="229">
        <f>SUM([14]B!C770,[14]B!C777,[14]B!C781,[14]B!C788,[14]B!C797)</f>
        <v>0</v>
      </c>
      <c r="D361" s="229">
        <f>SUM([14]B!D770,[14]B!D777,[14]B!D781,[14]B!D788,[14]B!D797)</f>
        <v>0</v>
      </c>
      <c r="E361" s="229">
        <f>SUM([14]B!E770,[14]B!E777,[14]B!E781,[14]B!E788,[14]B!E797)</f>
        <v>0</v>
      </c>
      <c r="F361" s="229">
        <f>SUM([14]B!F770,[14]B!F777,[14]B!F781,[14]B!F788,[14]B!F797)</f>
        <v>0</v>
      </c>
      <c r="G361" s="229">
        <f>SUM([14]B!G770,[14]B!G777,[14]B!G781,[14]B!G788,[14]B!G797)</f>
        <v>0</v>
      </c>
      <c r="H361" s="229">
        <f>SUM([14]B!AA770,[14]B!AA777,[14]B!AA781,[14]B!AA788,[14]B!AA797)</f>
        <v>0</v>
      </c>
      <c r="I361" s="229">
        <f>SUM([14]B!AB770,[14]B!AB777,[14]B!AB781,[14]B!AB788,[14]B!AB797)</f>
        <v>0</v>
      </c>
      <c r="J361" s="229">
        <f>SUM([14]B!AC770,[14]B!AC777,[14]B!AC781,[14]B!AC788,[14]B!AC797)</f>
        <v>0</v>
      </c>
      <c r="K361" s="229">
        <f>SUM([14]B!AD770,[14]B!AD777,[14]B!AD781,[14]B!AD788,[14]B!AD797)</f>
        <v>0</v>
      </c>
      <c r="L361" s="229">
        <f>SUM([14]B!AE770,[14]B!AE777,[14]B!AE781,[14]B!AE788,[14]B!AE797)</f>
        <v>0</v>
      </c>
      <c r="M361" s="229">
        <f>SUM([14]B!AF770,[14]B!AF777,[14]B!AF781,[14]B!AF788,[14]B!AF797)</f>
        <v>0</v>
      </c>
      <c r="N361" s="229">
        <f>SUM([14]B!AG770,[14]B!AG777,[14]B!AG781,[14]B!AG788,[14]B!AG797)</f>
        <v>0</v>
      </c>
      <c r="O361" s="229">
        <f>SUM([14]B!AH770,[14]B!AH777,[14]B!AH781,[14]B!AH788,[14]B!AH797)</f>
        <v>0</v>
      </c>
      <c r="P361" s="229">
        <f>SUM([14]B!AI770,[14]B!AI777,[14]B!AI781,[14]B!AI788,[14]B!AI797)</f>
        <v>0</v>
      </c>
      <c r="Q361" s="229">
        <f>SUM([14]B!AJ770,[14]B!AJ777,[14]B!AJ781,[14]B!AJ788,[14]B!AJ797)</f>
        <v>0</v>
      </c>
      <c r="R361" s="246"/>
      <c r="U361" s="250"/>
    </row>
    <row r="362" spans="1:22" ht="15" customHeight="1" x14ac:dyDescent="0.15">
      <c r="A362" s="840" t="s">
        <v>523</v>
      </c>
      <c r="B362" s="841"/>
      <c r="C362" s="190">
        <f>SUM([14]B!C801,[14]B!C805,[14]B!C809,[14]B!C817,[14]B!C820)</f>
        <v>0</v>
      </c>
      <c r="D362" s="190">
        <f>SUM([14]B!D801,[14]B!D805,[14]B!D809,[14]B!D817,[14]B!D820)</f>
        <v>0</v>
      </c>
      <c r="E362" s="190">
        <f>SUM([14]B!E801,[14]B!E805,[14]B!E809,[14]B!E817,[14]B!E820)</f>
        <v>0</v>
      </c>
      <c r="F362" s="190">
        <f>SUM([14]B!F801,[14]B!F805,[14]B!F809,[14]B!F817,[14]B!F820)</f>
        <v>0</v>
      </c>
      <c r="G362" s="190">
        <f>SUM([14]B!G801,[14]B!G805,[14]B!G809,[14]B!G817,[14]B!G820)</f>
        <v>0</v>
      </c>
      <c r="H362" s="229">
        <f>SUM([14]B!AA801,[14]B!AA805,[14]B!AA809,[14]B!AA817,[14]B!AA820)</f>
        <v>0</v>
      </c>
      <c r="I362" s="229">
        <f>SUM([14]B!AB801,[14]B!AB805,[14]B!AB809,[14]B!AB817,[14]B!AB820)</f>
        <v>0</v>
      </c>
      <c r="J362" s="229">
        <f>SUM([14]B!AC801,[14]B!AC805,[14]B!AC809,[14]B!AC817,[14]B!AC820)</f>
        <v>0</v>
      </c>
      <c r="K362" s="229">
        <f>SUM([14]B!AD801,[14]B!AD805,[14]B!AD809,[14]B!AD817,[14]B!AD820)</f>
        <v>0</v>
      </c>
      <c r="L362" s="229">
        <f>SUM([14]B!AE801,[14]B!AE805,[14]B!AE809,[14]B!AE817,[14]B!AE820)</f>
        <v>0</v>
      </c>
      <c r="M362" s="229">
        <f>SUM([14]B!AF801,[14]B!AF805,[14]B!AF809,[14]B!AF817,[14]B!AF820)</f>
        <v>0</v>
      </c>
      <c r="N362" s="229">
        <f>SUM([14]B!AG801,[14]B!AG805,[14]B!AG809,[14]B!AG817,[14]B!AG820)</f>
        <v>0</v>
      </c>
      <c r="O362" s="229">
        <f>SUM([14]B!AH801,[14]B!AH805,[14]B!AH809,[14]B!AH817,[14]B!AH820)</f>
        <v>0</v>
      </c>
      <c r="P362" s="229">
        <f>SUM([14]B!AI801,[14]B!AI805,[14]B!AI809,[14]B!AI817,[14]B!AI820)</f>
        <v>0</v>
      </c>
      <c r="Q362" s="229">
        <f>SUM([14]B!AJ801,[14]B!AJ805,[14]B!AJ809,[14]B!AJ817,[14]B!AJ820)</f>
        <v>0</v>
      </c>
      <c r="R362" s="76"/>
      <c r="U362" s="250"/>
    </row>
    <row r="363" spans="1:22" ht="15" customHeight="1" x14ac:dyDescent="0.15">
      <c r="A363" s="309" t="s">
        <v>524</v>
      </c>
      <c r="B363" s="310"/>
      <c r="C363" s="311"/>
      <c r="D363" s="312"/>
      <c r="E363" s="313"/>
      <c r="F363" s="314"/>
      <c r="G363" s="315"/>
      <c r="H363" s="313"/>
      <c r="I363" s="316"/>
      <c r="J363" s="314"/>
      <c r="K363" s="313"/>
      <c r="L363" s="316"/>
      <c r="M363" s="314"/>
      <c r="N363" s="317"/>
      <c r="O363" s="313"/>
      <c r="P363" s="314"/>
      <c r="Q363" s="312"/>
      <c r="R363" s="246"/>
      <c r="U363" s="250"/>
    </row>
    <row r="364" spans="1:22" ht="15" customHeight="1" x14ac:dyDescent="0.15">
      <c r="A364" s="842" t="s">
        <v>525</v>
      </c>
      <c r="B364" s="843"/>
      <c r="C364" s="233">
        <f>[14]B!C828</f>
        <v>0</v>
      </c>
      <c r="D364" s="233">
        <f>[14]B!D828</f>
        <v>0</v>
      </c>
      <c r="E364" s="233">
        <f>[14]B!E828</f>
        <v>0</v>
      </c>
      <c r="F364" s="233">
        <f>[14]B!F828</f>
        <v>0</v>
      </c>
      <c r="G364" s="233">
        <f>[14]B!G828</f>
        <v>0</v>
      </c>
      <c r="H364" s="229">
        <f>[14]B!AA828</f>
        <v>0</v>
      </c>
      <c r="I364" s="229">
        <f>[14]B!AB828</f>
        <v>0</v>
      </c>
      <c r="J364" s="229">
        <f>[14]B!AC828</f>
        <v>0</v>
      </c>
      <c r="K364" s="229">
        <f>[14]B!AD828</f>
        <v>0</v>
      </c>
      <c r="L364" s="229">
        <f>[14]B!AE828</f>
        <v>0</v>
      </c>
      <c r="M364" s="229">
        <f>[14]B!AF828</f>
        <v>0</v>
      </c>
      <c r="N364" s="229">
        <f>[14]B!AG828</f>
        <v>0</v>
      </c>
      <c r="O364" s="229">
        <f>[14]B!AH828</f>
        <v>0</v>
      </c>
      <c r="P364" s="229">
        <f>[14]B!AI828</f>
        <v>0</v>
      </c>
      <c r="Q364" s="229">
        <f>[14]B!AJ828</f>
        <v>0</v>
      </c>
      <c r="R364" s="246"/>
      <c r="U364" s="250"/>
    </row>
    <row r="365" spans="1:22" ht="15" customHeight="1" x14ac:dyDescent="0.15">
      <c r="A365" s="318" t="s">
        <v>526</v>
      </c>
      <c r="B365" s="319"/>
      <c r="C365" s="311"/>
      <c r="D365" s="312"/>
      <c r="E365" s="313"/>
      <c r="F365" s="314"/>
      <c r="G365" s="315"/>
      <c r="H365" s="313"/>
      <c r="I365" s="316"/>
      <c r="J365" s="314"/>
      <c r="K365" s="313"/>
      <c r="L365" s="316"/>
      <c r="M365" s="314"/>
      <c r="N365" s="317"/>
      <c r="O365" s="313"/>
      <c r="P365" s="314"/>
      <c r="Q365" s="312"/>
      <c r="R365" s="246"/>
      <c r="U365" s="250"/>
    </row>
    <row r="366" spans="1:22" ht="15" customHeight="1" x14ac:dyDescent="0.15">
      <c r="A366" s="790" t="s">
        <v>527</v>
      </c>
      <c r="B366" s="839"/>
      <c r="C366" s="320">
        <f>[14]B!C833</f>
        <v>0</v>
      </c>
      <c r="D366" s="320">
        <f>[14]B!D833</f>
        <v>0</v>
      </c>
      <c r="E366" s="320">
        <f>[14]B!E833</f>
        <v>0</v>
      </c>
      <c r="F366" s="320">
        <f>[14]B!F833</f>
        <v>0</v>
      </c>
      <c r="G366" s="320">
        <f>[14]B!G833</f>
        <v>0</v>
      </c>
      <c r="H366" s="229">
        <f>[14]B!AA833</f>
        <v>0</v>
      </c>
      <c r="I366" s="229">
        <f>[14]B!AB833</f>
        <v>0</v>
      </c>
      <c r="J366" s="229">
        <f>[14]B!AC833</f>
        <v>0</v>
      </c>
      <c r="K366" s="229">
        <f>[14]B!AD833</f>
        <v>0</v>
      </c>
      <c r="L366" s="229">
        <f>[14]B!AE833</f>
        <v>0</v>
      </c>
      <c r="M366" s="229">
        <f>[14]B!AF833</f>
        <v>0</v>
      </c>
      <c r="N366" s="229">
        <f>[14]B!AG833</f>
        <v>0</v>
      </c>
      <c r="O366" s="229">
        <f>[14]B!AH833</f>
        <v>0</v>
      </c>
      <c r="P366" s="229">
        <f>[14]B!AI833</f>
        <v>0</v>
      </c>
      <c r="Q366" s="229">
        <f>[14]B!AJ833</f>
        <v>0</v>
      </c>
      <c r="R366" s="246"/>
      <c r="U366" s="250"/>
    </row>
    <row r="367" spans="1:22" ht="15" customHeight="1" x14ac:dyDescent="0.15">
      <c r="A367" s="831" t="s">
        <v>528</v>
      </c>
      <c r="B367" s="832"/>
      <c r="C367" s="321">
        <f>[14]B!C851</f>
        <v>0</v>
      </c>
      <c r="D367" s="321">
        <f>[14]B!D851</f>
        <v>0</v>
      </c>
      <c r="E367" s="321">
        <f>[14]B!E851</f>
        <v>0</v>
      </c>
      <c r="F367" s="321">
        <f>[14]B!F851</f>
        <v>0</v>
      </c>
      <c r="G367" s="321">
        <f>[14]B!G851</f>
        <v>0</v>
      </c>
      <c r="H367" s="229">
        <f>[14]B!AA851</f>
        <v>0</v>
      </c>
      <c r="I367" s="229">
        <f>[14]B!AB851</f>
        <v>0</v>
      </c>
      <c r="J367" s="229">
        <f>[14]B!AC851</f>
        <v>0</v>
      </c>
      <c r="K367" s="229">
        <f>[14]B!AD851</f>
        <v>0</v>
      </c>
      <c r="L367" s="229">
        <f>[14]B!AE851</f>
        <v>0</v>
      </c>
      <c r="M367" s="229">
        <f>[14]B!AF851</f>
        <v>0</v>
      </c>
      <c r="N367" s="229">
        <f>[14]B!AG851</f>
        <v>0</v>
      </c>
      <c r="O367" s="229">
        <f>[14]B!AH851</f>
        <v>0</v>
      </c>
      <c r="P367" s="229">
        <f>[14]B!AI851</f>
        <v>0</v>
      </c>
      <c r="Q367" s="229">
        <f>[14]B!AJ851</f>
        <v>0</v>
      </c>
      <c r="R367" s="246"/>
      <c r="U367" s="250"/>
    </row>
    <row r="368" spans="1:22" ht="15" customHeight="1" x14ac:dyDescent="0.15">
      <c r="A368" s="831" t="s">
        <v>529</v>
      </c>
      <c r="B368" s="832"/>
      <c r="C368" s="321">
        <f>[14]B!C869</f>
        <v>0</v>
      </c>
      <c r="D368" s="321">
        <f>[14]B!D869</f>
        <v>0</v>
      </c>
      <c r="E368" s="321">
        <f>[14]B!E869</f>
        <v>0</v>
      </c>
      <c r="F368" s="321">
        <f>[14]B!F869</f>
        <v>0</v>
      </c>
      <c r="G368" s="321">
        <f>[14]B!G869</f>
        <v>0</v>
      </c>
      <c r="H368" s="229">
        <f>[14]B!AA869</f>
        <v>0</v>
      </c>
      <c r="I368" s="229">
        <f>[14]B!AB869</f>
        <v>0</v>
      </c>
      <c r="J368" s="229">
        <f>[14]B!AC869</f>
        <v>0</v>
      </c>
      <c r="K368" s="229">
        <f>[14]B!AD869</f>
        <v>0</v>
      </c>
      <c r="L368" s="229">
        <f>[14]B!AE869</f>
        <v>0</v>
      </c>
      <c r="M368" s="229">
        <f>[14]B!AF869</f>
        <v>0</v>
      </c>
      <c r="N368" s="229">
        <f>[14]B!AG869</f>
        <v>0</v>
      </c>
      <c r="O368" s="229">
        <f>[14]B!AH869</f>
        <v>0</v>
      </c>
      <c r="P368" s="229">
        <f>[14]B!AI869</f>
        <v>0</v>
      </c>
      <c r="Q368" s="229">
        <f>[14]B!AJ869</f>
        <v>0</v>
      </c>
      <c r="R368" s="246"/>
      <c r="U368" s="250"/>
    </row>
    <row r="369" spans="1:24" ht="15" customHeight="1" x14ac:dyDescent="0.15">
      <c r="A369" s="833" t="s">
        <v>530</v>
      </c>
      <c r="B369" s="834"/>
      <c r="C369" s="322">
        <f>SUM(C361+C362+C364+C366+C367+C368)</f>
        <v>0</v>
      </c>
      <c r="D369" s="322">
        <f t="shared" ref="D369:Q369" si="5">SUM(D361+D362+D364+D366+D367+D368)</f>
        <v>0</v>
      </c>
      <c r="E369" s="322">
        <f t="shared" si="5"/>
        <v>0</v>
      </c>
      <c r="F369" s="322">
        <f t="shared" si="5"/>
        <v>0</v>
      </c>
      <c r="G369" s="322">
        <f t="shared" si="5"/>
        <v>0</v>
      </c>
      <c r="H369" s="322">
        <f t="shared" si="5"/>
        <v>0</v>
      </c>
      <c r="I369" s="322">
        <f t="shared" si="5"/>
        <v>0</v>
      </c>
      <c r="J369" s="322">
        <f t="shared" si="5"/>
        <v>0</v>
      </c>
      <c r="K369" s="322">
        <f t="shared" si="5"/>
        <v>0</v>
      </c>
      <c r="L369" s="322">
        <f t="shared" si="5"/>
        <v>0</v>
      </c>
      <c r="M369" s="322">
        <f t="shared" si="5"/>
        <v>0</v>
      </c>
      <c r="N369" s="322">
        <f t="shared" si="5"/>
        <v>0</v>
      </c>
      <c r="O369" s="322">
        <f t="shared" si="5"/>
        <v>0</v>
      </c>
      <c r="P369" s="322">
        <f t="shared" si="5"/>
        <v>0</v>
      </c>
      <c r="Q369" s="322">
        <f t="shared" si="5"/>
        <v>0</v>
      </c>
      <c r="R369" s="246"/>
      <c r="U369" s="250"/>
    </row>
    <row r="370" spans="1:24" s="328" customFormat="1" ht="24.95" customHeight="1" x14ac:dyDescent="0.15">
      <c r="A370" s="323" t="s">
        <v>531</v>
      </c>
      <c r="B370" s="324"/>
      <c r="C370" s="324"/>
      <c r="D370" s="325"/>
      <c r="E370" s="325"/>
      <c r="F370" s="325"/>
      <c r="G370" s="325"/>
      <c r="H370" s="325"/>
      <c r="I370" s="325"/>
      <c r="J370" s="325"/>
      <c r="K370" s="325"/>
      <c r="L370" s="325"/>
      <c r="M370" s="325"/>
      <c r="N370" s="325"/>
      <c r="O370" s="326"/>
      <c r="P370" s="326"/>
      <c r="Q370" s="326"/>
      <c r="R370" s="326"/>
      <c r="S370" s="327"/>
      <c r="X370" s="5"/>
    </row>
    <row r="371" spans="1:24" ht="24" customHeight="1" x14ac:dyDescent="0.15">
      <c r="A371" s="750" t="s">
        <v>532</v>
      </c>
      <c r="B371" s="835"/>
      <c r="C371" s="692" t="s">
        <v>0</v>
      </c>
      <c r="D371" s="836" t="s">
        <v>519</v>
      </c>
      <c r="E371" s="836"/>
      <c r="F371" s="836"/>
      <c r="G371" s="836"/>
      <c r="H371" s="837" t="s">
        <v>498</v>
      </c>
      <c r="I371" s="837"/>
      <c r="J371" s="838"/>
      <c r="K371" s="784" t="s">
        <v>499</v>
      </c>
      <c r="L371" s="784"/>
      <c r="M371" s="784"/>
      <c r="N371" s="785" t="s">
        <v>500</v>
      </c>
      <c r="O371" s="788" t="s">
        <v>501</v>
      </c>
      <c r="P371" s="789"/>
      <c r="Q371" s="751" t="s">
        <v>502</v>
      </c>
      <c r="S371" s="236"/>
    </row>
    <row r="372" spans="1:24" ht="18" customHeight="1" x14ac:dyDescent="0.15">
      <c r="A372" s="750"/>
      <c r="B372" s="835"/>
      <c r="C372" s="693"/>
      <c r="D372" s="754" t="s">
        <v>492</v>
      </c>
      <c r="E372" s="827" t="s">
        <v>504</v>
      </c>
      <c r="F372" s="828"/>
      <c r="G372" s="829" t="s">
        <v>533</v>
      </c>
      <c r="H372" s="759" t="s">
        <v>506</v>
      </c>
      <c r="I372" s="761" t="s">
        <v>507</v>
      </c>
      <c r="J372" s="773" t="s">
        <v>508</v>
      </c>
      <c r="K372" s="775" t="s">
        <v>509</v>
      </c>
      <c r="L372" s="776" t="s">
        <v>510</v>
      </c>
      <c r="M372" s="777" t="s">
        <v>511</v>
      </c>
      <c r="N372" s="786"/>
      <c r="O372" s="778" t="s">
        <v>512</v>
      </c>
      <c r="P372" s="779" t="s">
        <v>513</v>
      </c>
      <c r="Q372" s="752"/>
    </row>
    <row r="373" spans="1:24" ht="18" customHeight="1" x14ac:dyDescent="0.15">
      <c r="A373" s="750"/>
      <c r="B373" s="835"/>
      <c r="C373" s="770"/>
      <c r="D373" s="755"/>
      <c r="E373" s="237" t="s">
        <v>514</v>
      </c>
      <c r="F373" s="238" t="s">
        <v>515</v>
      </c>
      <c r="G373" s="830"/>
      <c r="H373" s="760"/>
      <c r="I373" s="762"/>
      <c r="J373" s="774"/>
      <c r="K373" s="775"/>
      <c r="L373" s="776"/>
      <c r="M373" s="777"/>
      <c r="N373" s="787"/>
      <c r="O373" s="778"/>
      <c r="P373" s="779"/>
      <c r="Q373" s="753"/>
    </row>
    <row r="374" spans="1:24" ht="15" customHeight="1" x14ac:dyDescent="0.15">
      <c r="A374" s="329">
        <v>1901023</v>
      </c>
      <c r="B374" s="330" t="s">
        <v>456</v>
      </c>
      <c r="C374" s="331">
        <f>[14]B!C2101</f>
        <v>0</v>
      </c>
      <c r="D374" s="332">
        <f>[14]B!D2101</f>
        <v>0</v>
      </c>
      <c r="E374" s="332">
        <f>[14]B!E2101</f>
        <v>0</v>
      </c>
      <c r="F374" s="332">
        <f>[14]B!F2101</f>
        <v>0</v>
      </c>
      <c r="G374" s="332">
        <f>[14]B!G2101</f>
        <v>0</v>
      </c>
      <c r="H374" s="332">
        <f>[14]B!AA2101</f>
        <v>0</v>
      </c>
      <c r="I374" s="332">
        <f>[14]B!AB2101</f>
        <v>0</v>
      </c>
      <c r="J374" s="332">
        <f>[14]B!AC2101</f>
        <v>0</v>
      </c>
      <c r="K374" s="332">
        <f>[14]B!AD2101</f>
        <v>0</v>
      </c>
      <c r="L374" s="332">
        <f>[14]B!AE2101</f>
        <v>0</v>
      </c>
      <c r="M374" s="332">
        <f>[14]B!AF2101</f>
        <v>0</v>
      </c>
      <c r="N374" s="332">
        <f>[14]B!AG2101</f>
        <v>0</v>
      </c>
      <c r="O374" s="332">
        <f>[14]B!AH2101</f>
        <v>0</v>
      </c>
      <c r="P374" s="332">
        <f>[14]B!AI2101</f>
        <v>0</v>
      </c>
      <c r="Q374" s="332">
        <f>[14]B!AJ2101</f>
        <v>0</v>
      </c>
      <c r="R374" s="246"/>
    </row>
    <row r="375" spans="1:24" ht="15" customHeight="1" x14ac:dyDescent="0.15">
      <c r="A375" s="333">
        <v>1901024</v>
      </c>
      <c r="B375" s="334" t="s">
        <v>457</v>
      </c>
      <c r="C375" s="332">
        <f>[14]B!C2102</f>
        <v>0</v>
      </c>
      <c r="D375" s="332">
        <f>[14]B!D2102</f>
        <v>0</v>
      </c>
      <c r="E375" s="332">
        <f>[14]B!E2102</f>
        <v>0</v>
      </c>
      <c r="F375" s="332">
        <f>[14]B!F2102</f>
        <v>0</v>
      </c>
      <c r="G375" s="332">
        <f>[14]B!G2102</f>
        <v>0</v>
      </c>
      <c r="H375" s="332">
        <f>[14]B!AA2102</f>
        <v>0</v>
      </c>
      <c r="I375" s="332">
        <f>[14]B!AB2102</f>
        <v>0</v>
      </c>
      <c r="J375" s="332">
        <f>[14]B!AC2102</f>
        <v>0</v>
      </c>
      <c r="K375" s="332">
        <f>[14]B!AD2102</f>
        <v>0</v>
      </c>
      <c r="L375" s="332">
        <f>[14]B!AE2102</f>
        <v>0</v>
      </c>
      <c r="M375" s="332">
        <f>[14]B!AF2102</f>
        <v>0</v>
      </c>
      <c r="N375" s="332">
        <f>[14]B!AG2102</f>
        <v>0</v>
      </c>
      <c r="O375" s="332">
        <f>[14]B!AH2102</f>
        <v>0</v>
      </c>
      <c r="P375" s="332">
        <f>[14]B!AI2102</f>
        <v>0</v>
      </c>
      <c r="Q375" s="332">
        <f>[14]B!AJ2102</f>
        <v>0</v>
      </c>
      <c r="R375" s="246"/>
    </row>
    <row r="376" spans="1:24" ht="15" customHeight="1" x14ac:dyDescent="0.15">
      <c r="A376" s="333">
        <v>1901025</v>
      </c>
      <c r="B376" s="334" t="s">
        <v>534</v>
      </c>
      <c r="C376" s="332">
        <f>[14]B!C2103</f>
        <v>0</v>
      </c>
      <c r="D376" s="332">
        <f>[14]B!D2103</f>
        <v>0</v>
      </c>
      <c r="E376" s="332">
        <f>[14]B!E2103</f>
        <v>0</v>
      </c>
      <c r="F376" s="332">
        <f>[14]B!F2103</f>
        <v>0</v>
      </c>
      <c r="G376" s="332">
        <f>[14]B!G2103</f>
        <v>0</v>
      </c>
      <c r="H376" s="332">
        <f>[14]B!AA2103</f>
        <v>0</v>
      </c>
      <c r="I376" s="332">
        <f>[14]B!AB2103</f>
        <v>0</v>
      </c>
      <c r="J376" s="332">
        <f>[14]B!AC2103</f>
        <v>0</v>
      </c>
      <c r="K376" s="332">
        <f>[14]B!AD2103</f>
        <v>0</v>
      </c>
      <c r="L376" s="332">
        <f>[14]B!AE2103</f>
        <v>0</v>
      </c>
      <c r="M376" s="332">
        <f>[14]B!AF2103</f>
        <v>0</v>
      </c>
      <c r="N376" s="332">
        <f>[14]B!AG2103</f>
        <v>0</v>
      </c>
      <c r="O376" s="332">
        <f>[14]B!AH2103</f>
        <v>0</v>
      </c>
      <c r="P376" s="332">
        <f>[14]B!AI2103</f>
        <v>0</v>
      </c>
      <c r="Q376" s="332">
        <f>[14]B!AJ2103</f>
        <v>0</v>
      </c>
      <c r="R376" s="246"/>
    </row>
    <row r="377" spans="1:24" ht="15" customHeight="1" x14ac:dyDescent="0.15">
      <c r="A377" s="333">
        <v>1901026</v>
      </c>
      <c r="B377" s="334" t="s">
        <v>461</v>
      </c>
      <c r="C377" s="332">
        <f>[14]B!C2104</f>
        <v>0</v>
      </c>
      <c r="D377" s="332">
        <f>[14]B!D2104</f>
        <v>0</v>
      </c>
      <c r="E377" s="332">
        <f>[14]B!E2104</f>
        <v>0</v>
      </c>
      <c r="F377" s="332">
        <f>[14]B!F2104</f>
        <v>0</v>
      </c>
      <c r="G377" s="332">
        <f>[14]B!G2104</f>
        <v>0</v>
      </c>
      <c r="H377" s="332">
        <f>[14]B!AA2104</f>
        <v>0</v>
      </c>
      <c r="I377" s="332">
        <f>[14]B!AB2104</f>
        <v>0</v>
      </c>
      <c r="J377" s="332">
        <f>[14]B!AC2104</f>
        <v>0</v>
      </c>
      <c r="K377" s="332">
        <f>[14]B!AD2104</f>
        <v>0</v>
      </c>
      <c r="L377" s="332">
        <f>[14]B!AE2104</f>
        <v>0</v>
      </c>
      <c r="M377" s="332">
        <f>[14]B!AF2104</f>
        <v>0</v>
      </c>
      <c r="N377" s="332">
        <f>[14]B!AG2104</f>
        <v>0</v>
      </c>
      <c r="O377" s="332">
        <f>[14]B!AH2104</f>
        <v>0</v>
      </c>
      <c r="P377" s="332">
        <f>[14]B!AI2104</f>
        <v>0</v>
      </c>
      <c r="Q377" s="332">
        <f>[14]B!AJ2104</f>
        <v>0</v>
      </c>
      <c r="R377" s="246"/>
    </row>
    <row r="378" spans="1:24" ht="15" customHeight="1" x14ac:dyDescent="0.15">
      <c r="A378" s="333">
        <v>1901126</v>
      </c>
      <c r="B378" s="334" t="s">
        <v>462</v>
      </c>
      <c r="C378" s="332">
        <f>[14]B!C2105</f>
        <v>0</v>
      </c>
      <c r="D378" s="332">
        <f>[14]B!D2105</f>
        <v>0</v>
      </c>
      <c r="E378" s="332">
        <f>[14]B!E2105</f>
        <v>0</v>
      </c>
      <c r="F378" s="332">
        <f>[14]B!F2105</f>
        <v>0</v>
      </c>
      <c r="G378" s="332">
        <f>[14]B!G2105</f>
        <v>0</v>
      </c>
      <c r="H378" s="332">
        <f>[14]B!AA2105</f>
        <v>0</v>
      </c>
      <c r="I378" s="332">
        <f>[14]B!AB2105</f>
        <v>0</v>
      </c>
      <c r="J378" s="332">
        <f>[14]B!AC2105</f>
        <v>0</v>
      </c>
      <c r="K378" s="332">
        <f>[14]B!AD2105</f>
        <v>0</v>
      </c>
      <c r="L378" s="332">
        <f>[14]B!AE2105</f>
        <v>0</v>
      </c>
      <c r="M378" s="332">
        <f>[14]B!AF2105</f>
        <v>0</v>
      </c>
      <c r="N378" s="332">
        <f>[14]B!AG2105</f>
        <v>0</v>
      </c>
      <c r="O378" s="332">
        <f>[14]B!AH2105</f>
        <v>0</v>
      </c>
      <c r="P378" s="332">
        <f>[14]B!AI2105</f>
        <v>0</v>
      </c>
      <c r="Q378" s="332">
        <f>[14]B!AJ2105</f>
        <v>0</v>
      </c>
      <c r="R378" s="246"/>
    </row>
    <row r="379" spans="1:24" ht="15" customHeight="1" x14ac:dyDescent="0.15">
      <c r="A379" s="333">
        <v>1901027</v>
      </c>
      <c r="B379" s="334" t="s">
        <v>535</v>
      </c>
      <c r="C379" s="332">
        <f>[14]B!C2106</f>
        <v>0</v>
      </c>
      <c r="D379" s="332">
        <f>[14]B!D2106</f>
        <v>0</v>
      </c>
      <c r="E379" s="332">
        <f>[14]B!E2106</f>
        <v>0</v>
      </c>
      <c r="F379" s="332">
        <f>[14]B!F2106</f>
        <v>0</v>
      </c>
      <c r="G379" s="332">
        <f>[14]B!G2106</f>
        <v>0</v>
      </c>
      <c r="H379" s="332">
        <f>[14]B!AA2106</f>
        <v>0</v>
      </c>
      <c r="I379" s="332">
        <f>[14]B!AB2106</f>
        <v>0</v>
      </c>
      <c r="J379" s="332">
        <f>[14]B!AC2106</f>
        <v>0</v>
      </c>
      <c r="K379" s="332">
        <f>[14]B!AD2106</f>
        <v>0</v>
      </c>
      <c r="L379" s="332">
        <f>[14]B!AE2106</f>
        <v>0</v>
      </c>
      <c r="M379" s="332">
        <f>[14]B!AF2106</f>
        <v>0</v>
      </c>
      <c r="N379" s="332">
        <f>[14]B!AG2106</f>
        <v>0</v>
      </c>
      <c r="O379" s="332">
        <f>[14]B!AH2106</f>
        <v>0</v>
      </c>
      <c r="P379" s="332">
        <f>[14]B!AI2106</f>
        <v>0</v>
      </c>
      <c r="Q379" s="332">
        <f>[14]B!AJ2106</f>
        <v>0</v>
      </c>
      <c r="R379" s="246"/>
    </row>
    <row r="380" spans="1:24" ht="15" customHeight="1" x14ac:dyDescent="0.15">
      <c r="A380" s="333">
        <v>1901028</v>
      </c>
      <c r="B380" s="334" t="s">
        <v>466</v>
      </c>
      <c r="C380" s="332">
        <f>[14]B!C2107</f>
        <v>0</v>
      </c>
      <c r="D380" s="332">
        <f>[14]B!D2107</f>
        <v>0</v>
      </c>
      <c r="E380" s="332">
        <f>[14]B!E2107</f>
        <v>0</v>
      </c>
      <c r="F380" s="332">
        <f>[14]B!F2107</f>
        <v>0</v>
      </c>
      <c r="G380" s="332">
        <f>[14]B!G2107</f>
        <v>0</v>
      </c>
      <c r="H380" s="332">
        <f>[14]B!AA2107</f>
        <v>0</v>
      </c>
      <c r="I380" s="332">
        <f>[14]B!AB2107</f>
        <v>0</v>
      </c>
      <c r="J380" s="332">
        <f>[14]B!AC2107</f>
        <v>0</v>
      </c>
      <c r="K380" s="332">
        <f>[14]B!AD2107</f>
        <v>0</v>
      </c>
      <c r="L380" s="332">
        <f>[14]B!AE2107</f>
        <v>0</v>
      </c>
      <c r="M380" s="332">
        <f>[14]B!AF2107</f>
        <v>0</v>
      </c>
      <c r="N380" s="332">
        <f>[14]B!AG2107</f>
        <v>0</v>
      </c>
      <c r="O380" s="332">
        <f>[14]B!AH2107</f>
        <v>0</v>
      </c>
      <c r="P380" s="332">
        <f>[14]B!AI2107</f>
        <v>0</v>
      </c>
      <c r="Q380" s="332">
        <f>[14]B!AJ2107</f>
        <v>0</v>
      </c>
      <c r="R380" s="246"/>
    </row>
    <row r="381" spans="1:24" ht="15" customHeight="1" x14ac:dyDescent="0.15">
      <c r="A381" s="335">
        <v>1901029</v>
      </c>
      <c r="B381" s="336" t="s">
        <v>467</v>
      </c>
      <c r="C381" s="337">
        <f>[14]B!C2108</f>
        <v>0</v>
      </c>
      <c r="D381" s="332">
        <f>[14]B!D2108</f>
        <v>0</v>
      </c>
      <c r="E381" s="332">
        <f>[14]B!E2108</f>
        <v>0</v>
      </c>
      <c r="F381" s="332">
        <f>[14]B!F2108</f>
        <v>0</v>
      </c>
      <c r="G381" s="332">
        <f>[14]B!G2108</f>
        <v>0</v>
      </c>
      <c r="H381" s="332">
        <f>[14]B!AA2108</f>
        <v>0</v>
      </c>
      <c r="I381" s="332">
        <f>[14]B!AB2108</f>
        <v>0</v>
      </c>
      <c r="J381" s="332">
        <f>[14]B!AC2108</f>
        <v>0</v>
      </c>
      <c r="K381" s="332">
        <f>[14]B!AD2108</f>
        <v>0</v>
      </c>
      <c r="L381" s="332">
        <f>[14]B!AE2108</f>
        <v>0</v>
      </c>
      <c r="M381" s="332">
        <f>[14]B!AF2108</f>
        <v>0</v>
      </c>
      <c r="N381" s="332">
        <f>[14]B!AG2108</f>
        <v>0</v>
      </c>
      <c r="O381" s="332">
        <f>[14]B!AH2108</f>
        <v>0</v>
      </c>
      <c r="P381" s="332">
        <f>[14]B!AI2108</f>
        <v>0</v>
      </c>
      <c r="Q381" s="332">
        <f>[14]B!AJ2108</f>
        <v>0</v>
      </c>
      <c r="R381" s="246"/>
    </row>
    <row r="382" spans="1:24" s="341" customFormat="1" ht="15" customHeight="1" x14ac:dyDescent="0.15">
      <c r="A382" s="816" t="s">
        <v>0</v>
      </c>
      <c r="B382" s="817"/>
      <c r="C382" s="338">
        <f>SUM(C374:C381)</f>
        <v>0</v>
      </c>
      <c r="D382" s="339">
        <f>SUM(D374:D381)</f>
        <v>0</v>
      </c>
      <c r="E382" s="340">
        <f t="shared" ref="E382:Q382" si="6">SUM(E374:E381)</f>
        <v>0</v>
      </c>
      <c r="F382" s="340">
        <f t="shared" si="6"/>
        <v>0</v>
      </c>
      <c r="G382" s="340">
        <f t="shared" si="6"/>
        <v>0</v>
      </c>
      <c r="H382" s="340">
        <f t="shared" si="6"/>
        <v>0</v>
      </c>
      <c r="I382" s="340">
        <f t="shared" si="6"/>
        <v>0</v>
      </c>
      <c r="J382" s="340">
        <f t="shared" si="6"/>
        <v>0</v>
      </c>
      <c r="K382" s="340">
        <f t="shared" si="6"/>
        <v>0</v>
      </c>
      <c r="L382" s="340">
        <f t="shared" si="6"/>
        <v>0</v>
      </c>
      <c r="M382" s="340">
        <f t="shared" si="6"/>
        <v>0</v>
      </c>
      <c r="N382" s="340">
        <f t="shared" si="6"/>
        <v>0</v>
      </c>
      <c r="O382" s="340">
        <f t="shared" si="6"/>
        <v>0</v>
      </c>
      <c r="P382" s="322">
        <f t="shared" si="6"/>
        <v>0</v>
      </c>
      <c r="Q382" s="322">
        <f t="shared" si="6"/>
        <v>0</v>
      </c>
      <c r="R382" s="246"/>
    </row>
    <row r="383" spans="1:24" ht="24.95" customHeight="1" x14ac:dyDescent="0.15">
      <c r="A383" s="818" t="s">
        <v>536</v>
      </c>
      <c r="B383" s="818"/>
      <c r="C383" s="342"/>
      <c r="D383" s="343"/>
      <c r="E383" s="343"/>
      <c r="F383" s="343"/>
      <c r="G383" s="343"/>
      <c r="H383" s="343"/>
      <c r="I383" s="343"/>
      <c r="J383" s="343"/>
      <c r="K383" s="343"/>
      <c r="L383" s="343"/>
      <c r="M383" s="343"/>
      <c r="N383" s="344"/>
      <c r="O383" s="345"/>
      <c r="P383" s="345"/>
    </row>
    <row r="384" spans="1:24" ht="15" customHeight="1" x14ac:dyDescent="0.15">
      <c r="A384" s="797" t="s">
        <v>537</v>
      </c>
      <c r="B384" s="798"/>
      <c r="C384" s="821" t="s">
        <v>7</v>
      </c>
      <c r="D384" s="763" t="s">
        <v>503</v>
      </c>
      <c r="E384" s="825" t="s">
        <v>538</v>
      </c>
      <c r="F384" s="825"/>
      <c r="G384" s="825"/>
      <c r="H384" s="825"/>
      <c r="I384" s="825"/>
      <c r="J384" s="826"/>
      <c r="K384" s="801" t="s">
        <v>539</v>
      </c>
      <c r="L384" s="804" t="s">
        <v>499</v>
      </c>
      <c r="M384" s="805"/>
      <c r="N384" s="806"/>
      <c r="O384" s="785" t="s">
        <v>500</v>
      </c>
      <c r="P384" s="810" t="s">
        <v>501</v>
      </c>
      <c r="Q384" s="811"/>
      <c r="R384" s="751" t="s">
        <v>502</v>
      </c>
    </row>
    <row r="385" spans="1:18" ht="15" customHeight="1" x14ac:dyDescent="0.15">
      <c r="A385" s="819"/>
      <c r="B385" s="820"/>
      <c r="C385" s="822"/>
      <c r="D385" s="824"/>
      <c r="E385" s="814" t="s">
        <v>540</v>
      </c>
      <c r="F385" s="815"/>
      <c r="G385" s="815"/>
      <c r="H385" s="815" t="s">
        <v>541</v>
      </c>
      <c r="I385" s="815"/>
      <c r="J385" s="815"/>
      <c r="K385" s="802"/>
      <c r="L385" s="807"/>
      <c r="M385" s="808"/>
      <c r="N385" s="809"/>
      <c r="O385" s="786"/>
      <c r="P385" s="812"/>
      <c r="Q385" s="813"/>
      <c r="R385" s="752"/>
    </row>
    <row r="386" spans="1:18" ht="45" customHeight="1" x14ac:dyDescent="0.15">
      <c r="A386" s="799"/>
      <c r="B386" s="800"/>
      <c r="C386" s="823"/>
      <c r="D386" s="764"/>
      <c r="E386" s="346" t="s">
        <v>514</v>
      </c>
      <c r="F386" s="347" t="s">
        <v>515</v>
      </c>
      <c r="G386" s="618" t="s">
        <v>533</v>
      </c>
      <c r="H386" s="346" t="s">
        <v>514</v>
      </c>
      <c r="I386" s="347" t="s">
        <v>515</v>
      </c>
      <c r="J386" s="618" t="s">
        <v>533</v>
      </c>
      <c r="K386" s="803"/>
      <c r="L386" s="349" t="s">
        <v>509</v>
      </c>
      <c r="M386" s="350" t="s">
        <v>510</v>
      </c>
      <c r="N386" s="351" t="s">
        <v>511</v>
      </c>
      <c r="O386" s="787"/>
      <c r="P386" s="352" t="s">
        <v>512</v>
      </c>
      <c r="Q386" s="353" t="s">
        <v>513</v>
      </c>
      <c r="R386" s="753"/>
    </row>
    <row r="387" spans="1:18" ht="15" customHeight="1" x14ac:dyDescent="0.15">
      <c r="A387" s="354" t="s">
        <v>542</v>
      </c>
      <c r="B387" s="355" t="s">
        <v>543</v>
      </c>
      <c r="C387" s="332">
        <f>[14]B!C1125</f>
        <v>7</v>
      </c>
      <c r="D387" s="332">
        <f>[14]B!H1125</f>
        <v>7</v>
      </c>
      <c r="E387" s="332">
        <f>[14]B!I1125</f>
        <v>6</v>
      </c>
      <c r="F387" s="332">
        <f>[14]B!J1125</f>
        <v>1</v>
      </c>
      <c r="G387" s="332">
        <f>[14]B!K1125</f>
        <v>0</v>
      </c>
      <c r="H387" s="332">
        <f>[14]B!L1125</f>
        <v>0</v>
      </c>
      <c r="I387" s="332">
        <f>[14]B!M1125</f>
        <v>0</v>
      </c>
      <c r="J387" s="332">
        <f>[14]B!N1125</f>
        <v>0</v>
      </c>
      <c r="K387" s="356"/>
      <c r="L387" s="332">
        <f>[14]B!AD1125</f>
        <v>2</v>
      </c>
      <c r="M387" s="332">
        <f>[14]B!AE1125</f>
        <v>0</v>
      </c>
      <c r="N387" s="332">
        <f>[14]B!AF1125</f>
        <v>0</v>
      </c>
      <c r="O387" s="332">
        <f>[14]B!AG1125</f>
        <v>0</v>
      </c>
      <c r="P387" s="332">
        <f>[14]B!AH1125</f>
        <v>0</v>
      </c>
      <c r="Q387" s="332">
        <f>[14]B!AI1125</f>
        <v>0</v>
      </c>
      <c r="R387" s="332">
        <f>[14]B!AJ1125</f>
        <v>1</v>
      </c>
    </row>
    <row r="388" spans="1:18" ht="15" customHeight="1" x14ac:dyDescent="0.15">
      <c r="A388" s="357" t="s">
        <v>544</v>
      </c>
      <c r="B388" s="358" t="s">
        <v>545</v>
      </c>
      <c r="C388" s="332">
        <f>[14]B!C1262</f>
        <v>134</v>
      </c>
      <c r="D388" s="332">
        <f>[14]B!H1262</f>
        <v>131</v>
      </c>
      <c r="E388" s="332">
        <f>[14]B!I1262</f>
        <v>123</v>
      </c>
      <c r="F388" s="332">
        <f>[14]B!J1262</f>
        <v>8</v>
      </c>
      <c r="G388" s="332">
        <f>[14]B!K1262</f>
        <v>1</v>
      </c>
      <c r="H388" s="332">
        <f>[14]B!L1262</f>
        <v>2</v>
      </c>
      <c r="I388" s="332">
        <f>[14]B!M1262</f>
        <v>0</v>
      </c>
      <c r="J388" s="332">
        <f>[14]B!N1262</f>
        <v>0</v>
      </c>
      <c r="K388" s="332">
        <v>55</v>
      </c>
      <c r="L388" s="332">
        <f>[14]B!AD1262</f>
        <v>13</v>
      </c>
      <c r="M388" s="332">
        <f>[14]B!AE1262</f>
        <v>46</v>
      </c>
      <c r="N388" s="332">
        <f>[14]B!AF1262</f>
        <v>0</v>
      </c>
      <c r="O388" s="332">
        <f>[14]B!AG1262</f>
        <v>0</v>
      </c>
      <c r="P388" s="332">
        <f>[14]B!AH1262</f>
        <v>0</v>
      </c>
      <c r="Q388" s="332">
        <f>[14]B!AI1262</f>
        <v>0</v>
      </c>
      <c r="R388" s="332">
        <f>[14]B!AJ1262</f>
        <v>6</v>
      </c>
    </row>
    <row r="389" spans="1:18" ht="15" customHeight="1" x14ac:dyDescent="0.15">
      <c r="A389" s="357" t="s">
        <v>112</v>
      </c>
      <c r="B389" s="358" t="s">
        <v>546</v>
      </c>
      <c r="C389" s="332">
        <f>[14]B!C1404</f>
        <v>103</v>
      </c>
      <c r="D389" s="332">
        <f>[14]B!H1404</f>
        <v>79</v>
      </c>
      <c r="E389" s="332">
        <f>[14]B!I1404</f>
        <v>69</v>
      </c>
      <c r="F389" s="332">
        <f>[14]B!J1404</f>
        <v>10</v>
      </c>
      <c r="G389" s="332">
        <f>[14]B!K1404</f>
        <v>4</v>
      </c>
      <c r="H389" s="332">
        <f>[14]B!L1404</f>
        <v>14</v>
      </c>
      <c r="I389" s="332">
        <f>[14]B!M1404</f>
        <v>2</v>
      </c>
      <c r="J389" s="332">
        <f>[14]B!N1404</f>
        <v>4</v>
      </c>
      <c r="K389" s="332">
        <v>35</v>
      </c>
      <c r="L389" s="332">
        <f>[14]B!AD1404</f>
        <v>30</v>
      </c>
      <c r="M389" s="332">
        <f>[14]B!AE1404</f>
        <v>0</v>
      </c>
      <c r="N389" s="332">
        <f>[14]B!AF1404</f>
        <v>0</v>
      </c>
      <c r="O389" s="332">
        <f>[14]B!AG1404</f>
        <v>0</v>
      </c>
      <c r="P389" s="332">
        <f>[14]B!AH1404</f>
        <v>0</v>
      </c>
      <c r="Q389" s="332">
        <f>[14]B!AI1404</f>
        <v>0</v>
      </c>
      <c r="R389" s="332">
        <f>[14]B!AJ1404</f>
        <v>13</v>
      </c>
    </row>
    <row r="390" spans="1:18" ht="15" customHeight="1" x14ac:dyDescent="0.15">
      <c r="A390" s="357" t="s">
        <v>114</v>
      </c>
      <c r="B390" s="358" t="s">
        <v>547</v>
      </c>
      <c r="C390" s="332">
        <f>[14]B!C1468</f>
        <v>18</v>
      </c>
      <c r="D390" s="332">
        <f>[14]B!H1468</f>
        <v>18</v>
      </c>
      <c r="E390" s="332">
        <f>[14]B!I1468</f>
        <v>17</v>
      </c>
      <c r="F390" s="332">
        <f>[14]B!J1468</f>
        <v>1</v>
      </c>
      <c r="G390" s="332">
        <f>[14]B!K1468</f>
        <v>0</v>
      </c>
      <c r="H390" s="332">
        <f>[14]B!L1468</f>
        <v>0</v>
      </c>
      <c r="I390" s="332">
        <f>[14]B!M1468</f>
        <v>0</v>
      </c>
      <c r="J390" s="332">
        <f>[14]B!N1468</f>
        <v>0</v>
      </c>
      <c r="K390" s="332">
        <v>5</v>
      </c>
      <c r="L390" s="332">
        <f>[14]B!AD1468</f>
        <v>0</v>
      </c>
      <c r="M390" s="332">
        <f>[14]B!AE1468</f>
        <v>0</v>
      </c>
      <c r="N390" s="332">
        <f>[14]B!AF1468</f>
        <v>0</v>
      </c>
      <c r="O390" s="332">
        <f>[14]B!AG1468</f>
        <v>0</v>
      </c>
      <c r="P390" s="332">
        <f>[14]B!AH1468</f>
        <v>0</v>
      </c>
      <c r="Q390" s="332">
        <f>[14]B!AI1468</f>
        <v>0</v>
      </c>
      <c r="R390" s="332">
        <f>[14]B!AJ1468</f>
        <v>1</v>
      </c>
    </row>
    <row r="391" spans="1:18" ht="15" customHeight="1" x14ac:dyDescent="0.15">
      <c r="A391" s="357" t="s">
        <v>116</v>
      </c>
      <c r="B391" s="358" t="s">
        <v>548</v>
      </c>
      <c r="C391" s="332">
        <f>[14]B!C1537</f>
        <v>55</v>
      </c>
      <c r="D391" s="332">
        <f>[14]B!H1537</f>
        <v>45</v>
      </c>
      <c r="E391" s="332">
        <f>[14]B!I1537</f>
        <v>45</v>
      </c>
      <c r="F391" s="332">
        <f>[14]B!J1537</f>
        <v>0</v>
      </c>
      <c r="G391" s="332">
        <f>[14]B!K1537</f>
        <v>0</v>
      </c>
      <c r="H391" s="332">
        <f>[14]B!L1537</f>
        <v>10</v>
      </c>
      <c r="I391" s="332">
        <f>[14]B!M1537</f>
        <v>0</v>
      </c>
      <c r="J391" s="332">
        <f>[14]B!N1537</f>
        <v>0</v>
      </c>
      <c r="K391" s="332">
        <v>49</v>
      </c>
      <c r="L391" s="332">
        <f>[14]B!AD1537</f>
        <v>0</v>
      </c>
      <c r="M391" s="332">
        <f>[14]B!AE1537</f>
        <v>0</v>
      </c>
      <c r="N391" s="332">
        <f>[14]B!AF1537</f>
        <v>0</v>
      </c>
      <c r="O391" s="332">
        <f>[14]B!AG1537</f>
        <v>0</v>
      </c>
      <c r="P391" s="332">
        <f>[14]B!AH1537</f>
        <v>0</v>
      </c>
      <c r="Q391" s="332">
        <f>[14]B!AI1537</f>
        <v>0</v>
      </c>
      <c r="R391" s="332">
        <f>[14]B!AJ1537</f>
        <v>0</v>
      </c>
    </row>
    <row r="392" spans="1:18" ht="15" customHeight="1" x14ac:dyDescent="0.15">
      <c r="A392" s="357" t="s">
        <v>549</v>
      </c>
      <c r="B392" s="358" t="s">
        <v>550</v>
      </c>
      <c r="C392" s="332">
        <f>[14]B!C1582</f>
        <v>66</v>
      </c>
      <c r="D392" s="332">
        <f>[14]B!H1582</f>
        <v>61</v>
      </c>
      <c r="E392" s="332">
        <f>[14]B!I1582</f>
        <v>53</v>
      </c>
      <c r="F392" s="332">
        <f>[14]B!J1582</f>
        <v>8</v>
      </c>
      <c r="G392" s="332">
        <f>[14]B!K1582</f>
        <v>2</v>
      </c>
      <c r="H392" s="332">
        <f>[14]B!L1582</f>
        <v>3</v>
      </c>
      <c r="I392" s="332">
        <f>[14]B!M1582</f>
        <v>0</v>
      </c>
      <c r="J392" s="332">
        <f>[14]B!N1582</f>
        <v>0</v>
      </c>
      <c r="K392" s="332">
        <v>62</v>
      </c>
      <c r="L392" s="332">
        <f>[14]B!AD1582</f>
        <v>0</v>
      </c>
      <c r="M392" s="332">
        <f>[14]B!AE1582</f>
        <v>0</v>
      </c>
      <c r="N392" s="332">
        <f>[14]B!AF1582</f>
        <v>0</v>
      </c>
      <c r="O392" s="332">
        <f>[14]B!AG1582</f>
        <v>0</v>
      </c>
      <c r="P392" s="332">
        <f>[14]B!AH1582</f>
        <v>0</v>
      </c>
      <c r="Q392" s="332">
        <f>[14]B!AI1582</f>
        <v>0</v>
      </c>
      <c r="R392" s="332">
        <f>[14]B!AJ1582</f>
        <v>10</v>
      </c>
    </row>
    <row r="393" spans="1:18" ht="15" customHeight="1" x14ac:dyDescent="0.15">
      <c r="A393" s="357" t="s">
        <v>123</v>
      </c>
      <c r="B393" s="358" t="s">
        <v>551</v>
      </c>
      <c r="C393" s="332">
        <f>[14]B!C1800</f>
        <v>2</v>
      </c>
      <c r="D393" s="332">
        <f>[14]B!H1800</f>
        <v>2</v>
      </c>
      <c r="E393" s="332">
        <f>[14]B!I1800</f>
        <v>2</v>
      </c>
      <c r="F393" s="332">
        <f>[14]B!J1800</f>
        <v>0</v>
      </c>
      <c r="G393" s="332">
        <f>[14]B!K1800</f>
        <v>0</v>
      </c>
      <c r="H393" s="332">
        <f>[14]B!L1800</f>
        <v>0</v>
      </c>
      <c r="I393" s="332">
        <f>[14]B!M1800</f>
        <v>0</v>
      </c>
      <c r="J393" s="332">
        <f>[14]B!N1800</f>
        <v>0</v>
      </c>
      <c r="K393" s="332">
        <v>2</v>
      </c>
      <c r="L393" s="332">
        <f>[14]B!AD1800</f>
        <v>0</v>
      </c>
      <c r="M393" s="332">
        <f>[14]B!AE1800</f>
        <v>0</v>
      </c>
      <c r="N393" s="332">
        <f>[14]B!AF1800</f>
        <v>0</v>
      </c>
      <c r="O393" s="332">
        <f>[14]B!AG1800</f>
        <v>0</v>
      </c>
      <c r="P393" s="332">
        <f>[14]B!AH1800</f>
        <v>0</v>
      </c>
      <c r="Q393" s="332">
        <f>[14]B!AI1800</f>
        <v>0</v>
      </c>
      <c r="R393" s="332">
        <f>[14]B!AJ1800</f>
        <v>0</v>
      </c>
    </row>
    <row r="394" spans="1:18" ht="15" customHeight="1" x14ac:dyDescent="0.15">
      <c r="A394" s="357" t="s">
        <v>552</v>
      </c>
      <c r="B394" s="358" t="s">
        <v>553</v>
      </c>
      <c r="C394" s="332">
        <f>[14]B!C1870</f>
        <v>3</v>
      </c>
      <c r="D394" s="332">
        <f>[14]B!H1870</f>
        <v>2</v>
      </c>
      <c r="E394" s="332">
        <f>[14]B!I1870</f>
        <v>2</v>
      </c>
      <c r="F394" s="332">
        <f>[14]B!J1870</f>
        <v>0</v>
      </c>
      <c r="G394" s="332">
        <f>[14]B!K1870</f>
        <v>0</v>
      </c>
      <c r="H394" s="332">
        <f>[14]B!L1870</f>
        <v>1</v>
      </c>
      <c r="I394" s="332">
        <f>[14]B!M1870</f>
        <v>0</v>
      </c>
      <c r="J394" s="332">
        <f>[14]B!N1870</f>
        <v>0</v>
      </c>
      <c r="K394" s="332">
        <v>3</v>
      </c>
      <c r="L394" s="332">
        <f>[14]B!AD1870</f>
        <v>0</v>
      </c>
      <c r="M394" s="332">
        <f>[14]B!AE1870</f>
        <v>0</v>
      </c>
      <c r="N394" s="332">
        <f>[14]B!AF1870</f>
        <v>0</v>
      </c>
      <c r="O394" s="332">
        <f>[14]B!AG1870</f>
        <v>0</v>
      </c>
      <c r="P394" s="332">
        <f>[14]B!AH1870</f>
        <v>0</v>
      </c>
      <c r="Q394" s="332">
        <f>[14]B!AI1870</f>
        <v>0</v>
      </c>
      <c r="R394" s="332">
        <f>[14]B!AJ1870</f>
        <v>0</v>
      </c>
    </row>
    <row r="395" spans="1:18" ht="15" customHeight="1" x14ac:dyDescent="0.15">
      <c r="A395" s="357" t="s">
        <v>554</v>
      </c>
      <c r="B395" s="358" t="s">
        <v>555</v>
      </c>
      <c r="C395" s="332">
        <f>[14]B!C2032</f>
        <v>341</v>
      </c>
      <c r="D395" s="332">
        <f>[14]B!H2032</f>
        <v>304</v>
      </c>
      <c r="E395" s="332">
        <f>[14]B!I2032</f>
        <v>251</v>
      </c>
      <c r="F395" s="332">
        <f>[14]B!J2032</f>
        <v>53</v>
      </c>
      <c r="G395" s="332">
        <f>[14]B!K2032</f>
        <v>6</v>
      </c>
      <c r="H395" s="332">
        <f>[14]B!L2032</f>
        <v>25</v>
      </c>
      <c r="I395" s="332">
        <f>[14]B!M2032</f>
        <v>6</v>
      </c>
      <c r="J395" s="332">
        <f>[14]B!N2032</f>
        <v>0</v>
      </c>
      <c r="K395" s="359"/>
      <c r="L395" s="332">
        <f>[14]B!AD2032</f>
        <v>0</v>
      </c>
      <c r="M395" s="332">
        <f>[14]B!AE2032</f>
        <v>73</v>
      </c>
      <c r="N395" s="332">
        <f>[14]B!AF2032</f>
        <v>0</v>
      </c>
      <c r="O395" s="332">
        <f>[14]B!AG2032</f>
        <v>0</v>
      </c>
      <c r="P395" s="332">
        <f>[14]B!AH2032</f>
        <v>0</v>
      </c>
      <c r="Q395" s="332">
        <f>[14]B!AI2032</f>
        <v>0</v>
      </c>
      <c r="R395" s="332">
        <f>[14]B!AJ2032</f>
        <v>53</v>
      </c>
    </row>
    <row r="396" spans="1:18" ht="15" customHeight="1" x14ac:dyDescent="0.15">
      <c r="A396" s="357" t="s">
        <v>129</v>
      </c>
      <c r="B396" s="358" t="s">
        <v>556</v>
      </c>
      <c r="C396" s="332">
        <f>[14]B!C2071</f>
        <v>22</v>
      </c>
      <c r="D396" s="332">
        <f>[14]B!H2071</f>
        <v>22</v>
      </c>
      <c r="E396" s="332">
        <f>[14]B!I2071</f>
        <v>19</v>
      </c>
      <c r="F396" s="332">
        <f>[14]B!J2071</f>
        <v>3</v>
      </c>
      <c r="G396" s="332">
        <f>[14]B!K2071</f>
        <v>0</v>
      </c>
      <c r="H396" s="332">
        <f>[14]B!L2071</f>
        <v>0</v>
      </c>
      <c r="I396" s="332">
        <f>[14]B!M2071</f>
        <v>0</v>
      </c>
      <c r="J396" s="332">
        <f>[14]B!N2071</f>
        <v>0</v>
      </c>
      <c r="K396" s="332">
        <v>2</v>
      </c>
      <c r="L396" s="332">
        <f>[14]B!AD2071</f>
        <v>12</v>
      </c>
      <c r="M396" s="332">
        <f>[14]B!AE2071</f>
        <v>0</v>
      </c>
      <c r="N396" s="332">
        <f>[14]B!AF2071</f>
        <v>0</v>
      </c>
      <c r="O396" s="332">
        <f>[14]B!AG2071</f>
        <v>0</v>
      </c>
      <c r="P396" s="332">
        <f>[14]B!AH2071</f>
        <v>0</v>
      </c>
      <c r="Q396" s="332">
        <f>[14]B!AI2071</f>
        <v>0</v>
      </c>
      <c r="R396" s="332">
        <f>[14]B!AJ2071</f>
        <v>2</v>
      </c>
    </row>
    <row r="397" spans="1:18" ht="15" customHeight="1" x14ac:dyDescent="0.15">
      <c r="A397" s="357" t="s">
        <v>557</v>
      </c>
      <c r="B397" s="358" t="s">
        <v>558</v>
      </c>
      <c r="C397" s="332">
        <f>[14]B!C2194</f>
        <v>97</v>
      </c>
      <c r="D397" s="332">
        <f>[14]B!H2194</f>
        <v>93</v>
      </c>
      <c r="E397" s="332">
        <f>[14]B!I2194</f>
        <v>70</v>
      </c>
      <c r="F397" s="332">
        <f>[14]B!J2194</f>
        <v>23</v>
      </c>
      <c r="G397" s="332">
        <f>[14]B!K2194</f>
        <v>1</v>
      </c>
      <c r="H397" s="332">
        <f>[14]B!L2194</f>
        <v>3</v>
      </c>
      <c r="I397" s="332">
        <f>[14]B!M2194</f>
        <v>0</v>
      </c>
      <c r="J397" s="332">
        <f>[14]B!N2194</f>
        <v>0</v>
      </c>
      <c r="K397" s="332">
        <v>1</v>
      </c>
      <c r="L397" s="332">
        <f>[14]B!AD2194</f>
        <v>0</v>
      </c>
      <c r="M397" s="332">
        <f>[14]B!AE2194</f>
        <v>0</v>
      </c>
      <c r="N397" s="332">
        <f>[14]B!AF2194</f>
        <v>0</v>
      </c>
      <c r="O397" s="332">
        <f>[14]B!AG2194</f>
        <v>0</v>
      </c>
      <c r="P397" s="332">
        <f>[14]B!AH2194</f>
        <v>0</v>
      </c>
      <c r="Q397" s="332">
        <f>[14]B!AI2194</f>
        <v>0</v>
      </c>
      <c r="R397" s="332">
        <f>[14]B!AJ2194</f>
        <v>19</v>
      </c>
    </row>
    <row r="398" spans="1:18" ht="15" customHeight="1" x14ac:dyDescent="0.15">
      <c r="A398" s="357" t="s">
        <v>559</v>
      </c>
      <c r="B398" s="358" t="s">
        <v>560</v>
      </c>
      <c r="C398" s="332">
        <f>[14]B!C2229</f>
        <v>12</v>
      </c>
      <c r="D398" s="332">
        <f>[14]B!H2229</f>
        <v>12</v>
      </c>
      <c r="E398" s="332">
        <f>[14]B!I2229</f>
        <v>11</v>
      </c>
      <c r="F398" s="332">
        <f>[14]B!J2229</f>
        <v>1</v>
      </c>
      <c r="G398" s="332">
        <f>[14]B!K2229</f>
        <v>0</v>
      </c>
      <c r="H398" s="332">
        <f>[14]B!L2229</f>
        <v>0</v>
      </c>
      <c r="I398" s="332">
        <f>[14]B!M2229</f>
        <v>0</v>
      </c>
      <c r="J398" s="332">
        <f>[14]B!N2229</f>
        <v>0</v>
      </c>
      <c r="K398" s="332">
        <v>3</v>
      </c>
      <c r="L398" s="332">
        <f>[14]B!AD2229</f>
        <v>0</v>
      </c>
      <c r="M398" s="332">
        <f>[14]B!AE2229</f>
        <v>0</v>
      </c>
      <c r="N398" s="332">
        <f>[14]B!AF2229</f>
        <v>0</v>
      </c>
      <c r="O398" s="332">
        <f>[14]B!AG2229</f>
        <v>0</v>
      </c>
      <c r="P398" s="332">
        <f>[14]B!AH2229</f>
        <v>0</v>
      </c>
      <c r="Q398" s="332">
        <f>[14]B!AI2229</f>
        <v>0</v>
      </c>
      <c r="R398" s="332">
        <f>[14]B!AJ2229</f>
        <v>1</v>
      </c>
    </row>
    <row r="399" spans="1:18" ht="15" customHeight="1" x14ac:dyDescent="0.15">
      <c r="A399" s="357" t="s">
        <v>561</v>
      </c>
      <c r="B399" s="358" t="s">
        <v>562</v>
      </c>
      <c r="C399" s="332">
        <f>[14]B!C2264</f>
        <v>109</v>
      </c>
      <c r="D399" s="332">
        <f>[14]B!H2264</f>
        <v>78</v>
      </c>
      <c r="E399" s="332">
        <f>[14]B!I2264</f>
        <v>48</v>
      </c>
      <c r="F399" s="332">
        <f>[14]B!J2264</f>
        <v>30</v>
      </c>
      <c r="G399" s="332">
        <f>[14]B!K2264</f>
        <v>0</v>
      </c>
      <c r="H399" s="332">
        <f>[14]B!L2264</f>
        <v>8</v>
      </c>
      <c r="I399" s="332">
        <f>[14]B!M2264</f>
        <v>21</v>
      </c>
      <c r="J399" s="332">
        <f>[14]B!N2264</f>
        <v>2</v>
      </c>
      <c r="K399" s="332">
        <v>5</v>
      </c>
      <c r="L399" s="332">
        <f>[14]B!AD2264</f>
        <v>0</v>
      </c>
      <c r="M399" s="332">
        <f>[14]B!AE2264</f>
        <v>0</v>
      </c>
      <c r="N399" s="332">
        <f>[14]B!AF2264</f>
        <v>0</v>
      </c>
      <c r="O399" s="332">
        <f>[14]B!AG2264</f>
        <v>0</v>
      </c>
      <c r="P399" s="332">
        <f>[14]B!AH2264</f>
        <v>0</v>
      </c>
      <c r="Q399" s="332">
        <f>[14]B!AI2264</f>
        <v>0</v>
      </c>
      <c r="R399" s="332">
        <f>[14]B!AJ2264</f>
        <v>29</v>
      </c>
    </row>
    <row r="400" spans="1:18" ht="15" customHeight="1" x14ac:dyDescent="0.15">
      <c r="A400" s="360" t="s">
        <v>563</v>
      </c>
      <c r="B400" s="358" t="s">
        <v>564</v>
      </c>
      <c r="C400" s="361">
        <f t="shared" ref="C400:J400" si="7">SUM(C401:C403)</f>
        <v>96</v>
      </c>
      <c r="D400" s="361">
        <f t="shared" si="7"/>
        <v>91</v>
      </c>
      <c r="E400" s="361">
        <f t="shared" si="7"/>
        <v>30</v>
      </c>
      <c r="F400" s="361">
        <f t="shared" si="7"/>
        <v>61</v>
      </c>
      <c r="G400" s="361">
        <f t="shared" si="7"/>
        <v>5</v>
      </c>
      <c r="H400" s="361">
        <f t="shared" si="7"/>
        <v>0</v>
      </c>
      <c r="I400" s="361">
        <f t="shared" si="7"/>
        <v>0</v>
      </c>
      <c r="J400" s="361">
        <f t="shared" si="7"/>
        <v>0</v>
      </c>
      <c r="K400" s="359"/>
      <c r="L400" s="361">
        <f t="shared" ref="L400:R400" si="8">SUM(L401:L403)</f>
        <v>4</v>
      </c>
      <c r="M400" s="361">
        <f t="shared" si="8"/>
        <v>0</v>
      </c>
      <c r="N400" s="361">
        <f t="shared" si="8"/>
        <v>0</v>
      </c>
      <c r="O400" s="361">
        <f t="shared" si="8"/>
        <v>0</v>
      </c>
      <c r="P400" s="361">
        <f t="shared" si="8"/>
        <v>0</v>
      </c>
      <c r="Q400" s="361">
        <f t="shared" si="8"/>
        <v>0</v>
      </c>
      <c r="R400" s="361">
        <f t="shared" si="8"/>
        <v>59</v>
      </c>
    </row>
    <row r="401" spans="1:28" ht="15" customHeight="1" x14ac:dyDescent="0.15">
      <c r="A401" s="362"/>
      <c r="B401" s="120" t="s">
        <v>185</v>
      </c>
      <c r="C401" s="363"/>
      <c r="D401" s="363"/>
      <c r="E401" s="363"/>
      <c r="F401" s="363"/>
      <c r="G401" s="363"/>
      <c r="H401" s="363"/>
      <c r="I401" s="363"/>
      <c r="J401" s="363"/>
      <c r="K401" s="359"/>
      <c r="L401" s="363"/>
      <c r="M401" s="363"/>
      <c r="N401" s="363"/>
      <c r="O401" s="363"/>
      <c r="P401" s="363"/>
      <c r="Q401" s="363"/>
      <c r="R401" s="363"/>
    </row>
    <row r="402" spans="1:28" ht="15" customHeight="1" x14ac:dyDescent="0.15">
      <c r="A402" s="362"/>
      <c r="B402" s="120" t="s">
        <v>186</v>
      </c>
      <c r="C402" s="363"/>
      <c r="D402" s="363"/>
      <c r="E402" s="363"/>
      <c r="F402" s="363"/>
      <c r="G402" s="363"/>
      <c r="H402" s="363"/>
      <c r="I402" s="363"/>
      <c r="J402" s="363"/>
      <c r="K402" s="359"/>
      <c r="L402" s="363"/>
      <c r="M402" s="363"/>
      <c r="N402" s="363"/>
      <c r="O402" s="363"/>
      <c r="P402" s="363"/>
      <c r="Q402" s="363"/>
      <c r="R402" s="363"/>
    </row>
    <row r="403" spans="1:28" ht="15" customHeight="1" x14ac:dyDescent="0.15">
      <c r="A403" s="362"/>
      <c r="B403" s="120" t="s">
        <v>187</v>
      </c>
      <c r="C403" s="361">
        <f>[14]B!C2272</f>
        <v>96</v>
      </c>
      <c r="D403" s="361">
        <f>[14]B!H2272</f>
        <v>91</v>
      </c>
      <c r="E403" s="361">
        <f>[14]B!I2272</f>
        <v>30</v>
      </c>
      <c r="F403" s="361">
        <f>[14]B!J2272</f>
        <v>61</v>
      </c>
      <c r="G403" s="361">
        <f>[14]B!K2272</f>
        <v>5</v>
      </c>
      <c r="H403" s="361">
        <f>[14]B!L2272</f>
        <v>0</v>
      </c>
      <c r="I403" s="361">
        <f>[14]B!M2272</f>
        <v>0</v>
      </c>
      <c r="J403" s="361">
        <f>[14]B!N2272</f>
        <v>0</v>
      </c>
      <c r="K403" s="359"/>
      <c r="L403" s="361">
        <f>[14]B!AD2272</f>
        <v>4</v>
      </c>
      <c r="M403" s="361">
        <f>[14]B!AE2272</f>
        <v>0</v>
      </c>
      <c r="N403" s="361">
        <f>[14]B!AF2272</f>
        <v>0</v>
      </c>
      <c r="O403" s="361">
        <f>[14]B!AG2272</f>
        <v>0</v>
      </c>
      <c r="P403" s="361">
        <f>[14]B!AH2272</f>
        <v>0</v>
      </c>
      <c r="Q403" s="361">
        <f>[14]B!AI2272</f>
        <v>0</v>
      </c>
      <c r="R403" s="361">
        <f>[14]B!AJ2272</f>
        <v>59</v>
      </c>
    </row>
    <row r="404" spans="1:28" ht="15" customHeight="1" x14ac:dyDescent="0.15">
      <c r="A404" s="357" t="s">
        <v>565</v>
      </c>
      <c r="B404" s="358" t="s">
        <v>566</v>
      </c>
      <c r="C404" s="332">
        <f>[14]B!C2505</f>
        <v>92</v>
      </c>
      <c r="D404" s="332">
        <f>[14]B!H2505</f>
        <v>82</v>
      </c>
      <c r="E404" s="332">
        <f>[14]B!I2505</f>
        <v>70</v>
      </c>
      <c r="F404" s="332">
        <f>[14]B!J2505</f>
        <v>12</v>
      </c>
      <c r="G404" s="332">
        <f>[14]B!K2505</f>
        <v>4</v>
      </c>
      <c r="H404" s="332">
        <f>[14]B!L2505</f>
        <v>5</v>
      </c>
      <c r="I404" s="332">
        <f>[14]B!M2505</f>
        <v>1</v>
      </c>
      <c r="J404" s="332">
        <f>[14]B!N2505</f>
        <v>0</v>
      </c>
      <c r="K404" s="332">
        <v>11</v>
      </c>
      <c r="L404" s="332">
        <f>[14]B!AD2505</f>
        <v>0</v>
      </c>
      <c r="M404" s="332">
        <f>[14]B!AE2505</f>
        <v>0</v>
      </c>
      <c r="N404" s="332">
        <f>[14]B!AF2505</f>
        <v>0</v>
      </c>
      <c r="O404" s="332">
        <f>[14]B!AG2505</f>
        <v>0</v>
      </c>
      <c r="P404" s="332">
        <f>[14]B!AH2505</f>
        <v>0</v>
      </c>
      <c r="Q404" s="332">
        <f>[14]B!AI2505</f>
        <v>0</v>
      </c>
      <c r="R404" s="332">
        <f>[14]B!AJ2505</f>
        <v>13</v>
      </c>
    </row>
    <row r="405" spans="1:28" ht="15" customHeight="1" x14ac:dyDescent="0.15">
      <c r="A405" s="357" t="s">
        <v>567</v>
      </c>
      <c r="B405" s="358" t="s">
        <v>568</v>
      </c>
      <c r="C405" s="332">
        <f>[14]B!C2688+[14]B!C2661</f>
        <v>223</v>
      </c>
      <c r="D405" s="332">
        <f>[14]B!H2688-[14]B!H2684-[14]B!H2685+[14]B!H2661</f>
        <v>223</v>
      </c>
      <c r="E405" s="332">
        <f>[14]B!I2688-[14]B!I2684-[14]B!I2685+[14]B!I2661</f>
        <v>221</v>
      </c>
      <c r="F405" s="332">
        <f>[14]B!J2688-[14]B!J2684-[14]B!J2685+[14]B!J2661</f>
        <v>2</v>
      </c>
      <c r="G405" s="332">
        <f>[14]B!K2688-[14]B!K2684-[14]B!K2685+[14]B!K2661</f>
        <v>0</v>
      </c>
      <c r="H405" s="332">
        <f>[14]B!L2688-[14]B!L2684-[14]B!L2685+[14]B!L2661</f>
        <v>0</v>
      </c>
      <c r="I405" s="332">
        <f>[14]B!M2688-[14]B!M2684-[14]B!M2685+[14]B!M2661</f>
        <v>0</v>
      </c>
      <c r="J405" s="332">
        <f>[14]B!N2688-[14]B!N2684-[14]B!N2685+[14]B!N2661</f>
        <v>0</v>
      </c>
      <c r="K405" s="332">
        <v>216</v>
      </c>
      <c r="L405" s="332">
        <f>[14]B!AD2688-[14]B!AD2684-[14]B!AD2685+[14]B!AD2661</f>
        <v>0</v>
      </c>
      <c r="M405" s="332">
        <f>[14]B!AE2688-[14]B!AE2684-[14]B!AE2685+[14]B!AE2661</f>
        <v>0</v>
      </c>
      <c r="N405" s="332">
        <f>[14]B!AF2688-[14]B!AF2684-[14]B!AF2685+[14]B!AF2661</f>
        <v>0</v>
      </c>
      <c r="O405" s="332">
        <f>[14]B!AG2688-[14]B!AG2684-[14]B!AG2685+[14]B!AG2661</f>
        <v>0</v>
      </c>
      <c r="P405" s="332">
        <f>[14]B!AH2688-[14]B!AH2684-[14]B!AH2685+[14]B!AH2661</f>
        <v>0</v>
      </c>
      <c r="Q405" s="332">
        <f>[14]B!AI2688-[14]B!AI2684-[14]B!AI2685+[14]B!AI2661</f>
        <v>0</v>
      </c>
      <c r="R405" s="332">
        <f>[14]B!AJ2688-[14]B!AJ2684-[14]B!AJ2685+[14]B!AJ2661</f>
        <v>2</v>
      </c>
    </row>
    <row r="406" spans="1:28" ht="15" customHeight="1" x14ac:dyDescent="0.15">
      <c r="A406" s="364" t="s">
        <v>567</v>
      </c>
      <c r="B406" s="365" t="s">
        <v>569</v>
      </c>
      <c r="C406" s="366">
        <f>[14]B!C2517</f>
        <v>11</v>
      </c>
      <c r="D406" s="332">
        <f>[14]B!H2517</f>
        <v>8</v>
      </c>
      <c r="E406" s="366">
        <f>[14]B!I2517</f>
        <v>7</v>
      </c>
      <c r="F406" s="366">
        <f>[14]B!J2517</f>
        <v>1</v>
      </c>
      <c r="G406" s="366">
        <f>[14]B!K2517</f>
        <v>0</v>
      </c>
      <c r="H406" s="366">
        <f>[14]B!L2517</f>
        <v>2</v>
      </c>
      <c r="I406" s="366">
        <f>[14]B!M2517</f>
        <v>1</v>
      </c>
      <c r="J406" s="366">
        <f>[14]B!N2517</f>
        <v>0</v>
      </c>
      <c r="K406" s="367"/>
      <c r="L406" s="366">
        <f>[14]B!AD2517</f>
        <v>0</v>
      </c>
      <c r="M406" s="366">
        <f>[14]B!AE2517</f>
        <v>0</v>
      </c>
      <c r="N406" s="366">
        <f>[14]B!AF2517</f>
        <v>1</v>
      </c>
      <c r="O406" s="366">
        <f>[14]B!AG2517</f>
        <v>0</v>
      </c>
      <c r="P406" s="366">
        <f>[14]B!AH2517</f>
        <v>0</v>
      </c>
      <c r="Q406" s="366">
        <f>[14]B!AI2517</f>
        <v>0</v>
      </c>
      <c r="R406" s="366">
        <f>[14]B!AJ2517</f>
        <v>1</v>
      </c>
    </row>
    <row r="407" spans="1:28" s="3" customFormat="1" ht="15" customHeight="1" x14ac:dyDescent="0.15">
      <c r="A407" s="750" t="s">
        <v>570</v>
      </c>
      <c r="B407" s="750"/>
      <c r="C407" s="338">
        <f t="shared" ref="C407:J407" si="9">SUM(C387:C400)+C404+C405+C406</f>
        <v>1391</v>
      </c>
      <c r="D407" s="338">
        <f t="shared" si="9"/>
        <v>1258</v>
      </c>
      <c r="E407" s="338">
        <f t="shared" si="9"/>
        <v>1044</v>
      </c>
      <c r="F407" s="338">
        <f t="shared" si="9"/>
        <v>214</v>
      </c>
      <c r="G407" s="338">
        <f t="shared" si="9"/>
        <v>23</v>
      </c>
      <c r="H407" s="338">
        <f t="shared" si="9"/>
        <v>73</v>
      </c>
      <c r="I407" s="338">
        <f t="shared" si="9"/>
        <v>31</v>
      </c>
      <c r="J407" s="338">
        <f t="shared" si="9"/>
        <v>6</v>
      </c>
      <c r="K407" s="338">
        <f>SUM(K388:K394)+K404+K405+K396+K397+K398+K399</f>
        <v>449</v>
      </c>
      <c r="L407" s="338">
        <f t="shared" ref="L407:R407" si="10">SUM(L387:L400)+L404+L405+L406</f>
        <v>61</v>
      </c>
      <c r="M407" s="338">
        <f t="shared" si="10"/>
        <v>119</v>
      </c>
      <c r="N407" s="338">
        <f t="shared" si="10"/>
        <v>1</v>
      </c>
      <c r="O407" s="338">
        <f t="shared" si="10"/>
        <v>0</v>
      </c>
      <c r="P407" s="338">
        <f t="shared" si="10"/>
        <v>0</v>
      </c>
      <c r="Q407" s="338">
        <f t="shared" si="10"/>
        <v>0</v>
      </c>
      <c r="R407" s="338">
        <f t="shared" si="10"/>
        <v>210</v>
      </c>
    </row>
    <row r="408" spans="1:28" ht="24.95" customHeight="1" x14ac:dyDescent="0.15">
      <c r="A408" s="796" t="s">
        <v>571</v>
      </c>
      <c r="B408" s="796"/>
      <c r="C408" s="796"/>
      <c r="D408" s="796"/>
      <c r="E408" s="796"/>
      <c r="F408" s="796"/>
      <c r="I408" s="368"/>
    </row>
    <row r="409" spans="1:28" ht="42" customHeight="1" x14ac:dyDescent="0.15">
      <c r="A409" s="797" t="s">
        <v>572</v>
      </c>
      <c r="B409" s="798"/>
      <c r="C409" s="692" t="s">
        <v>0</v>
      </c>
      <c r="D409" s="692" t="s">
        <v>573</v>
      </c>
      <c r="E409" s="785" t="s">
        <v>574</v>
      </c>
      <c r="F409" s="785" t="s">
        <v>575</v>
      </c>
      <c r="G409" s="352" t="s">
        <v>576</v>
      </c>
      <c r="H409" s="352" t="s">
        <v>577</v>
      </c>
      <c r="I409" s="352" t="s">
        <v>578</v>
      </c>
      <c r="J409" s="369" t="s">
        <v>578</v>
      </c>
    </row>
    <row r="410" spans="1:28" ht="32.25" customHeight="1" x14ac:dyDescent="0.15">
      <c r="A410" s="799"/>
      <c r="B410" s="800"/>
      <c r="C410" s="770"/>
      <c r="D410" s="770"/>
      <c r="E410" s="787"/>
      <c r="F410" s="787"/>
      <c r="G410" s="370" t="s">
        <v>574</v>
      </c>
      <c r="H410" s="370" t="s">
        <v>575</v>
      </c>
      <c r="I410" s="370" t="s">
        <v>574</v>
      </c>
      <c r="J410" s="371" t="s">
        <v>575</v>
      </c>
    </row>
    <row r="411" spans="1:28" ht="15" customHeight="1" x14ac:dyDescent="0.15">
      <c r="A411" s="790" t="s">
        <v>579</v>
      </c>
      <c r="B411" s="791"/>
      <c r="C411" s="372">
        <f>SUM(E411,F411)</f>
        <v>421</v>
      </c>
      <c r="D411" s="373">
        <v>218</v>
      </c>
      <c r="E411" s="374">
        <f>SUM([14]B!P1125,[14]B!P1262,[14]B!P1404,[14]B!P1468,[14]B!P1537,[14]B!P1582,[14]B!P1787,[14]B!P1799,[14]B!P1870,[14]B!P2032,[14]B!P2071,[14]B!P2194,[14]B!P2229,[14]B!P2264,[14]B!P2275,[14]B!P2512,[14]B!P2517,[14]B!P2662,[14]B!P2688)</f>
        <v>74</v>
      </c>
      <c r="F411" s="374">
        <f>SUM([14]B!Q1125,[14]B!Q1262,[14]B!Q1404,[14]B!Q1468,[14]B!Q1537,[14]B!Q1582,[14]B!Q1787,[14]B!Q1799,[14]B!Q1870,[14]B!Q2032,[14]B!Q2071,[14]B!Q2194,[14]B!Q2229,[14]B!Q2264,[14]B!Q2275,[14]B!Q2512,[14]B!Q2517,[14]B!Q2662,[14]B!Q2688)</f>
        <v>347</v>
      </c>
      <c r="G411" s="373"/>
      <c r="H411" s="375"/>
      <c r="I411" s="375"/>
      <c r="J411" s="376"/>
      <c r="K411" s="305" t="str">
        <f>AA411</f>
        <v/>
      </c>
      <c r="AA411" s="377" t="str">
        <f>IF(C411&lt;D411,"Beneficiarios MAI no puede ser mayor al TOTAL","")</f>
        <v/>
      </c>
      <c r="AB411" s="377">
        <f>IF(C411&lt;D411,1,0)</f>
        <v>0</v>
      </c>
    </row>
    <row r="412" spans="1:28" ht="15" customHeight="1" x14ac:dyDescent="0.15">
      <c r="A412" s="792" t="s">
        <v>580</v>
      </c>
      <c r="B412" s="793"/>
      <c r="C412" s="378">
        <f>SUM(E412,F412)</f>
        <v>240</v>
      </c>
      <c r="D412" s="379">
        <v>226</v>
      </c>
      <c r="E412" s="380">
        <f>SUM([14]B!S1125,[14]B!S1262,[14]B!S1404,[14]B!S1468,[14]B!S1537,[14]B!S1582,[14]B!S1787,[14]B!S1799,[14]B!S1870,[14]B!S2032,[14]B!S2071,[14]B!S2194,[14]B!S2229,[14]B!S2264,[14]B!S2275,[14]B!S2512,[14]B!S2517,[14]B!S2662,[14]B!S2688)</f>
        <v>43</v>
      </c>
      <c r="F412" s="380">
        <f>SUM([14]B!T1125,[14]B!T1262,[14]B!T1404,[14]B!T1468,[14]B!T1537,[14]B!T1582,[14]B!T1787,[14]B!T1799,[14]B!T1870,[14]B!T2032,[14]B!T2071,[14]B!T2194,[14]B!T2229,[14]B!T2264,[14]B!T2275,[14]B!T2512,[14]B!T2517,[14]B!T2662,[14]B!T2688)</f>
        <v>197</v>
      </c>
      <c r="G412" s="379"/>
      <c r="H412" s="381"/>
      <c r="I412" s="381"/>
      <c r="J412" s="381"/>
      <c r="K412" s="305" t="str">
        <f>AA412</f>
        <v/>
      </c>
      <c r="AA412" s="377" t="str">
        <f>IF(C412&lt;D412,"Beneficiarios MAI no puede ser mayor al TOTAL","")</f>
        <v/>
      </c>
      <c r="AB412" s="377">
        <f>IF(C412&lt;D412,1,0)</f>
        <v>0</v>
      </c>
    </row>
    <row r="413" spans="1:28" ht="15" customHeight="1" x14ac:dyDescent="0.15">
      <c r="A413" s="794" t="s">
        <v>581</v>
      </c>
      <c r="B413" s="382" t="s">
        <v>582</v>
      </c>
      <c r="C413" s="372">
        <f>SUM(E413,F413)</f>
        <v>275</v>
      </c>
      <c r="D413" s="373">
        <v>250</v>
      </c>
      <c r="E413" s="374">
        <f>SUM([14]B!Y1125,[14]B!Y1262,[14]B!Y1404,[14]B!Y1468,[14]B!Y1537,[14]B!Y1582,[14]B!Y1787,[14]B!Y1799,[14]B!Y1870,[14]B!Y2032,[14]B!Y2071,[14]B!Y2194,[14]B!Y2229,[14]B!Y2264,[14]B!Y2275,[14]B!Y2512,[14]B!Y2517,[14]B!Y2662,[14]B!Y2688)</f>
        <v>35</v>
      </c>
      <c r="F413" s="374">
        <f>SUM([14]B!Z1125,[14]B!Z1262,[14]B!Z1404,[14]B!Z1468,[14]B!Z1537,[14]B!Z1582,[14]B!Z1787,[14]B!Z1799,[14]B!Z1870,[14]B!Z2032,[14]B!Z2071,[14]B!Z2194,[14]B!Z2229,[14]B!Z2264,[14]B!Z2275,[14]B!Z2512,[14]B!Z2517,[14]B!Z2662,[14]B!Z2688)</f>
        <v>240</v>
      </c>
      <c r="G413" s="373"/>
      <c r="H413" s="375"/>
      <c r="I413" s="375"/>
      <c r="J413" s="375"/>
      <c r="K413" s="305" t="str">
        <f>AA413</f>
        <v/>
      </c>
      <c r="AA413" s="377" t="str">
        <f>IF(C413&lt;D413,"Beneficiarios MAI no puede ser mayor al TOTAL","")</f>
        <v/>
      </c>
      <c r="AB413" s="377">
        <f>IF(C413&lt;D413,1,0)</f>
        <v>0</v>
      </c>
    </row>
    <row r="414" spans="1:28" ht="15" customHeight="1" x14ac:dyDescent="0.15">
      <c r="A414" s="795"/>
      <c r="B414" s="383" t="s">
        <v>583</v>
      </c>
      <c r="C414" s="384">
        <f>SUM(E414,F414)</f>
        <v>6</v>
      </c>
      <c r="D414" s="385">
        <v>6</v>
      </c>
      <c r="E414" s="386">
        <f>SUM([14]B!V1125,[14]B!V1262,[14]B!V1404,[14]B!V1468,[14]B!V1537,[14]B!V1582,[14]B!V1787,[14]B!V1799,[14]B!V1870,[14]B!V2032,[14]B!V2071,[14]B!V2194,[14]B!V2229,[14]B!V2264,[14]B!V2275,[14]B!V2512,[14]B!V2517,[14]B!V2662,[14]B!V2688)</f>
        <v>0</v>
      </c>
      <c r="F414" s="386">
        <f>SUM([14]B!W1125,[14]B!W1262,[14]B!W1404,[14]B!W1468,[14]B!W1537,[14]B!W1582,[14]B!W1787,[14]B!W1799,[14]B!W1870,[14]B!W2032,[14]B!W2071,[14]B!W2194,[14]B!W2229,[14]B!W2264,[14]B!W2275,[14]B!W2512,[14]B!W2517,[14]B!W2662,[14]B!W2688)</f>
        <v>6</v>
      </c>
      <c r="G414" s="385"/>
      <c r="H414" s="387"/>
      <c r="I414" s="387"/>
      <c r="J414" s="387"/>
      <c r="K414" s="305" t="str">
        <f>AA414</f>
        <v/>
      </c>
      <c r="AA414" s="377" t="str">
        <f>IF(C414&lt;D414,"Beneficiarios MAI no puede ser mayor al TOTAL","")</f>
        <v/>
      </c>
      <c r="AB414" s="377">
        <f>IF(C414&lt;D414,1,0)</f>
        <v>0</v>
      </c>
    </row>
    <row r="415" spans="1:28" ht="24.95" customHeight="1" x14ac:dyDescent="0.15">
      <c r="A415" s="796" t="s">
        <v>584</v>
      </c>
      <c r="B415" s="796"/>
      <c r="C415" s="388"/>
      <c r="D415" s="388"/>
      <c r="E415" s="389"/>
      <c r="F415" s="389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5"/>
    </row>
    <row r="416" spans="1:28" ht="29.25" customHeight="1" x14ac:dyDescent="0.15">
      <c r="A416" s="734" t="s">
        <v>585</v>
      </c>
      <c r="B416" s="735"/>
      <c r="C416" s="692" t="s">
        <v>7</v>
      </c>
      <c r="D416" s="763" t="s">
        <v>8</v>
      </c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5"/>
    </row>
    <row r="417" spans="1:18" ht="20.25" customHeight="1" x14ac:dyDescent="0.15">
      <c r="A417" s="736"/>
      <c r="B417" s="737"/>
      <c r="C417" s="770"/>
      <c r="D417" s="76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5"/>
    </row>
    <row r="418" spans="1:18" ht="15" customHeight="1" x14ac:dyDescent="0.15">
      <c r="A418" s="765" t="s">
        <v>586</v>
      </c>
      <c r="B418" s="766"/>
      <c r="C418" s="390">
        <f>[14]B!C2509</f>
        <v>0</v>
      </c>
      <c r="D418" s="391">
        <f>[14]B!H2509</f>
        <v>0</v>
      </c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5"/>
    </row>
    <row r="419" spans="1:18" ht="15" customHeight="1" x14ac:dyDescent="0.15">
      <c r="A419" s="767" t="s">
        <v>587</v>
      </c>
      <c r="B419" s="767"/>
      <c r="C419" s="392">
        <f>[14]B!C2510+[14]B!C2508</f>
        <v>6</v>
      </c>
      <c r="D419" s="393">
        <f>[14]B!H2510+[14]B!H2508</f>
        <v>6</v>
      </c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5"/>
    </row>
    <row r="420" spans="1:18" ht="24.95" customHeight="1" x14ac:dyDescent="0.15">
      <c r="A420" s="768" t="s">
        <v>588</v>
      </c>
      <c r="B420" s="768"/>
      <c r="C420" s="394"/>
      <c r="D420" s="395"/>
      <c r="E420" s="395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5"/>
    </row>
    <row r="421" spans="1:18" ht="15" customHeight="1" x14ac:dyDescent="0.15">
      <c r="A421" s="769" t="s">
        <v>518</v>
      </c>
      <c r="B421" s="769"/>
      <c r="C421" s="692" t="s">
        <v>0</v>
      </c>
      <c r="D421" s="771" t="s">
        <v>519</v>
      </c>
      <c r="E421" s="772"/>
      <c r="F421" s="772"/>
      <c r="G421" s="772"/>
      <c r="H421" s="780" t="s">
        <v>498</v>
      </c>
      <c r="I421" s="781"/>
      <c r="J421" s="782"/>
      <c r="K421" s="783" t="s">
        <v>499</v>
      </c>
      <c r="L421" s="784"/>
      <c r="M421" s="784"/>
      <c r="N421" s="785" t="s">
        <v>500</v>
      </c>
      <c r="O421" s="788" t="s">
        <v>501</v>
      </c>
      <c r="P421" s="789"/>
      <c r="Q421" s="751" t="s">
        <v>502</v>
      </c>
    </row>
    <row r="422" spans="1:18" s="106" customFormat="1" ht="32.25" customHeight="1" x14ac:dyDescent="0.15">
      <c r="A422" s="769"/>
      <c r="B422" s="769"/>
      <c r="C422" s="693"/>
      <c r="D422" s="754" t="s">
        <v>503</v>
      </c>
      <c r="E422" s="756" t="s">
        <v>504</v>
      </c>
      <c r="F422" s="756"/>
      <c r="G422" s="757" t="s">
        <v>533</v>
      </c>
      <c r="H422" s="759" t="s">
        <v>506</v>
      </c>
      <c r="I422" s="761" t="s">
        <v>507</v>
      </c>
      <c r="J422" s="773" t="s">
        <v>508</v>
      </c>
      <c r="K422" s="775" t="s">
        <v>589</v>
      </c>
      <c r="L422" s="776" t="s">
        <v>510</v>
      </c>
      <c r="M422" s="777" t="s">
        <v>511</v>
      </c>
      <c r="N422" s="786"/>
      <c r="O422" s="778" t="s">
        <v>512</v>
      </c>
      <c r="P422" s="779" t="s">
        <v>513</v>
      </c>
      <c r="Q422" s="752"/>
    </row>
    <row r="423" spans="1:18" s="106" customFormat="1" ht="20.25" customHeight="1" x14ac:dyDescent="0.15">
      <c r="A423" s="769"/>
      <c r="B423" s="769"/>
      <c r="C423" s="770"/>
      <c r="D423" s="755"/>
      <c r="E423" s="237" t="s">
        <v>514</v>
      </c>
      <c r="F423" s="238" t="s">
        <v>515</v>
      </c>
      <c r="G423" s="758"/>
      <c r="H423" s="760"/>
      <c r="I423" s="762"/>
      <c r="J423" s="774"/>
      <c r="K423" s="775"/>
      <c r="L423" s="776"/>
      <c r="M423" s="777"/>
      <c r="N423" s="787"/>
      <c r="O423" s="778"/>
      <c r="P423" s="779"/>
      <c r="Q423" s="753"/>
    </row>
    <row r="424" spans="1:18" ht="15" customHeight="1" x14ac:dyDescent="0.15">
      <c r="A424" s="717" t="s">
        <v>590</v>
      </c>
      <c r="B424" s="396" t="s">
        <v>591</v>
      </c>
      <c r="C424" s="397">
        <f>[14]B!C999</f>
        <v>25</v>
      </c>
      <c r="D424" s="398">
        <f>[14]B!D999</f>
        <v>25</v>
      </c>
      <c r="E424" s="398">
        <f>[14]B!E999</f>
        <v>25</v>
      </c>
      <c r="F424" s="398">
        <f>[14]B!F999</f>
        <v>0</v>
      </c>
      <c r="G424" s="398">
        <f>[14]B!G999</f>
        <v>0</v>
      </c>
      <c r="H424" s="399">
        <f>[14]B!AA999</f>
        <v>3</v>
      </c>
      <c r="I424" s="399">
        <f>[14]B!AB999</f>
        <v>22</v>
      </c>
      <c r="J424" s="399">
        <f>[14]B!AC999</f>
        <v>0</v>
      </c>
      <c r="K424" s="399">
        <f>[14]B!AD999</f>
        <v>0</v>
      </c>
      <c r="L424" s="399">
        <f>[14]B!AE999</f>
        <v>0</v>
      </c>
      <c r="M424" s="399">
        <f>[14]B!AF999</f>
        <v>0</v>
      </c>
      <c r="N424" s="399">
        <f>[14]B!AG999</f>
        <v>0</v>
      </c>
      <c r="O424" s="399">
        <f>[14]B!AH999</f>
        <v>0</v>
      </c>
      <c r="P424" s="399">
        <f>[14]B!AI999</f>
        <v>0</v>
      </c>
      <c r="Q424" s="399">
        <f>[14]B!AJ999</f>
        <v>0</v>
      </c>
    </row>
    <row r="425" spans="1:18" ht="15" customHeight="1" x14ac:dyDescent="0.15">
      <c r="A425" s="748"/>
      <c r="B425" s="400" t="s">
        <v>592</v>
      </c>
      <c r="C425" s="401">
        <f>[14]B!C1053</f>
        <v>2</v>
      </c>
      <c r="D425" s="401">
        <f>[14]B!D1053</f>
        <v>2</v>
      </c>
      <c r="E425" s="401">
        <f>[14]B!E1053</f>
        <v>2</v>
      </c>
      <c r="F425" s="401">
        <f>[14]B!F1053</f>
        <v>0</v>
      </c>
      <c r="G425" s="401">
        <f>[14]B!G1053</f>
        <v>0</v>
      </c>
      <c r="H425" s="402">
        <f>[14]B!AA1053</f>
        <v>2</v>
      </c>
      <c r="I425" s="402">
        <f>[14]B!AB1053</f>
        <v>0</v>
      </c>
      <c r="J425" s="402">
        <f>[14]B!AC1053</f>
        <v>0</v>
      </c>
      <c r="K425" s="402">
        <f>[14]B!AD1053</f>
        <v>0</v>
      </c>
      <c r="L425" s="402">
        <f>[14]B!AE1053</f>
        <v>0</v>
      </c>
      <c r="M425" s="402">
        <f>[14]B!AF1053</f>
        <v>0</v>
      </c>
      <c r="N425" s="402">
        <f>[14]B!AG1053</f>
        <v>0</v>
      </c>
      <c r="O425" s="402">
        <f>[14]B!AH1053</f>
        <v>0</v>
      </c>
      <c r="P425" s="402">
        <f>[14]B!AI1053</f>
        <v>0</v>
      </c>
      <c r="Q425" s="402">
        <f>[14]B!AJ1053</f>
        <v>0</v>
      </c>
    </row>
    <row r="426" spans="1:18" ht="15" customHeight="1" x14ac:dyDescent="0.15">
      <c r="A426" s="718"/>
      <c r="B426" s="617" t="s">
        <v>0</v>
      </c>
      <c r="C426" s="404">
        <f>SUM(C424:C425)</f>
        <v>27</v>
      </c>
      <c r="D426" s="405">
        <f>SUM(D424:D425)</f>
        <v>27</v>
      </c>
      <c r="E426" s="406">
        <f t="shared" ref="E426:Q426" si="11">SUM(E424:E425)</f>
        <v>27</v>
      </c>
      <c r="F426" s="407">
        <f t="shared" si="11"/>
        <v>0</v>
      </c>
      <c r="G426" s="408">
        <f t="shared" si="11"/>
        <v>0</v>
      </c>
      <c r="H426" s="409">
        <f t="shared" si="11"/>
        <v>5</v>
      </c>
      <c r="I426" s="410">
        <f t="shared" si="11"/>
        <v>22</v>
      </c>
      <c r="J426" s="407">
        <f t="shared" si="11"/>
        <v>0</v>
      </c>
      <c r="K426" s="406">
        <f t="shared" si="11"/>
        <v>0</v>
      </c>
      <c r="L426" s="410">
        <f t="shared" si="11"/>
        <v>0</v>
      </c>
      <c r="M426" s="407">
        <f t="shared" si="11"/>
        <v>0</v>
      </c>
      <c r="N426" s="407">
        <f t="shared" si="11"/>
        <v>0</v>
      </c>
      <c r="O426" s="406">
        <f t="shared" si="11"/>
        <v>0</v>
      </c>
      <c r="P426" s="407">
        <f t="shared" si="11"/>
        <v>0</v>
      </c>
      <c r="Q426" s="412">
        <f t="shared" si="11"/>
        <v>0</v>
      </c>
    </row>
    <row r="427" spans="1:18" ht="24" customHeight="1" x14ac:dyDescent="0.15">
      <c r="A427" s="413" t="s">
        <v>593</v>
      </c>
      <c r="B427" s="414" t="s">
        <v>592</v>
      </c>
      <c r="C427" s="415">
        <f>[14]B!C1182</f>
        <v>2083</v>
      </c>
      <c r="D427" s="415">
        <f>[14]B!D1182</f>
        <v>2083</v>
      </c>
      <c r="E427" s="415">
        <f>[14]B!E1182</f>
        <v>2083</v>
      </c>
      <c r="F427" s="415">
        <f>[14]B!F1182</f>
        <v>0</v>
      </c>
      <c r="G427" s="415">
        <f>[14]B!G1182</f>
        <v>0</v>
      </c>
      <c r="H427" s="416">
        <f>[14]B!AA1182</f>
        <v>11</v>
      </c>
      <c r="I427" s="416">
        <f>[14]B!AB1182</f>
        <v>2072</v>
      </c>
      <c r="J427" s="416">
        <f>[14]B!AC1182</f>
        <v>0</v>
      </c>
      <c r="K427" s="416">
        <f>[14]B!AD1182</f>
        <v>0</v>
      </c>
      <c r="L427" s="416">
        <f>[14]B!AE1182</f>
        <v>0</v>
      </c>
      <c r="M427" s="416">
        <f>[14]B!AF1182</f>
        <v>0</v>
      </c>
      <c r="N427" s="416">
        <f>[14]B!AG1182</f>
        <v>0</v>
      </c>
      <c r="O427" s="416">
        <f>[14]B!AH1182</f>
        <v>0</v>
      </c>
      <c r="P427" s="416">
        <f>[14]B!AI1182</f>
        <v>1</v>
      </c>
      <c r="Q427" s="416">
        <f>[14]B!AJ1182</f>
        <v>0</v>
      </c>
    </row>
    <row r="428" spans="1:18" ht="33" customHeight="1" x14ac:dyDescent="0.15">
      <c r="A428" s="620" t="s">
        <v>594</v>
      </c>
      <c r="B428" s="414" t="s">
        <v>592</v>
      </c>
      <c r="C428" s="415">
        <f>[14]B!C1327</f>
        <v>461</v>
      </c>
      <c r="D428" s="415">
        <f>[14]B!D1327</f>
        <v>461</v>
      </c>
      <c r="E428" s="415">
        <f>[14]B!E1327</f>
        <v>461</v>
      </c>
      <c r="F428" s="415">
        <f>[14]B!F1327</f>
        <v>0</v>
      </c>
      <c r="G428" s="415">
        <f>[14]B!G1327</f>
        <v>0</v>
      </c>
      <c r="H428" s="416">
        <f>[14]B!AA1327</f>
        <v>79</v>
      </c>
      <c r="I428" s="416">
        <f>[14]B!AB1327</f>
        <v>380</v>
      </c>
      <c r="J428" s="416">
        <f>[14]B!AC1327</f>
        <v>2</v>
      </c>
      <c r="K428" s="416">
        <f>[14]B!AD1327</f>
        <v>0</v>
      </c>
      <c r="L428" s="416">
        <f>[14]B!AE1327</f>
        <v>0</v>
      </c>
      <c r="M428" s="416">
        <f>[14]B!AF1327</f>
        <v>0</v>
      </c>
      <c r="N428" s="416">
        <f>[14]B!AG1327</f>
        <v>0</v>
      </c>
      <c r="O428" s="416">
        <f>[14]B!AH1327</f>
        <v>0</v>
      </c>
      <c r="P428" s="416">
        <f>[14]B!AI1327</f>
        <v>0</v>
      </c>
      <c r="Q428" s="416">
        <f>[14]B!AJ1327</f>
        <v>0</v>
      </c>
    </row>
    <row r="429" spans="1:18" ht="24.75" customHeight="1" x14ac:dyDescent="0.15">
      <c r="A429" s="620" t="s">
        <v>595</v>
      </c>
      <c r="B429" s="417" t="s">
        <v>591</v>
      </c>
      <c r="C429" s="415">
        <f>[14]B!C1407</f>
        <v>21</v>
      </c>
      <c r="D429" s="415">
        <f>[14]B!D1407</f>
        <v>21</v>
      </c>
      <c r="E429" s="415">
        <f>[14]B!E1407</f>
        <v>21</v>
      </c>
      <c r="F429" s="415">
        <f>[14]B!F1407</f>
        <v>0</v>
      </c>
      <c r="G429" s="415">
        <f>[14]B!G1407</f>
        <v>0</v>
      </c>
      <c r="H429" s="416">
        <f>[14]B!AA1407</f>
        <v>0</v>
      </c>
      <c r="I429" s="416">
        <f>[14]B!AB1407</f>
        <v>21</v>
      </c>
      <c r="J429" s="416">
        <f>[14]B!AC1407</f>
        <v>0</v>
      </c>
      <c r="K429" s="416">
        <f>[14]B!AD1407</f>
        <v>0</v>
      </c>
      <c r="L429" s="416">
        <f>[14]B!AE1407</f>
        <v>0</v>
      </c>
      <c r="M429" s="416">
        <f>[14]B!AF1407</f>
        <v>0</v>
      </c>
      <c r="N429" s="416">
        <f>[14]B!AG1407</f>
        <v>0</v>
      </c>
      <c r="O429" s="416">
        <f>[14]B!AH1407</f>
        <v>0</v>
      </c>
      <c r="P429" s="416">
        <f>[14]B!AI1407</f>
        <v>0</v>
      </c>
      <c r="Q429" s="416">
        <f>[14]B!AJ1407</f>
        <v>0</v>
      </c>
    </row>
    <row r="430" spans="1:18" ht="33" customHeight="1" x14ac:dyDescent="0.15">
      <c r="A430" s="418" t="s">
        <v>596</v>
      </c>
      <c r="B430" s="414" t="s">
        <v>592</v>
      </c>
      <c r="C430" s="415">
        <f>[14]B!C1555</f>
        <v>2320</v>
      </c>
      <c r="D430" s="415">
        <f>[14]B!D1555</f>
        <v>2319</v>
      </c>
      <c r="E430" s="415">
        <f>[14]B!E1555</f>
        <v>2318</v>
      </c>
      <c r="F430" s="415">
        <f>[14]B!F1555</f>
        <v>1</v>
      </c>
      <c r="G430" s="415">
        <f>[14]B!G1555</f>
        <v>1</v>
      </c>
      <c r="H430" s="416">
        <f>[14]B!AA1555</f>
        <v>2292</v>
      </c>
      <c r="I430" s="416">
        <f>[14]B!AB1555</f>
        <v>28</v>
      </c>
      <c r="J430" s="416">
        <f>[14]B!AC1555</f>
        <v>0</v>
      </c>
      <c r="K430" s="416">
        <f>[14]B!AD1555</f>
        <v>0</v>
      </c>
      <c r="L430" s="416">
        <f>[14]B!AE1555</f>
        <v>0</v>
      </c>
      <c r="M430" s="416">
        <f>[14]B!AF1555</f>
        <v>0</v>
      </c>
      <c r="N430" s="416">
        <f>[14]B!AG1555</f>
        <v>0</v>
      </c>
      <c r="O430" s="416">
        <f>[14]B!AH1555</f>
        <v>0</v>
      </c>
      <c r="P430" s="416">
        <f>[14]B!AI1555</f>
        <v>0</v>
      </c>
      <c r="Q430" s="416">
        <f>[14]B!AJ1555</f>
        <v>2</v>
      </c>
    </row>
    <row r="431" spans="1:18" ht="15" customHeight="1" x14ac:dyDescent="0.15">
      <c r="A431" s="717" t="s">
        <v>597</v>
      </c>
      <c r="B431" s="419" t="s">
        <v>591</v>
      </c>
      <c r="C431" s="420">
        <f>[14]B!C1717</f>
        <v>1089</v>
      </c>
      <c r="D431" s="420">
        <f>[14]B!D1717</f>
        <v>1072</v>
      </c>
      <c r="E431" s="420">
        <f>[14]B!E1717</f>
        <v>1072</v>
      </c>
      <c r="F431" s="420">
        <f>[14]B!F1717</f>
        <v>0</v>
      </c>
      <c r="G431" s="420">
        <f>[14]B!G1717</f>
        <v>17</v>
      </c>
      <c r="H431" s="421">
        <f>[14]B!AA1717</f>
        <v>352</v>
      </c>
      <c r="I431" s="421">
        <f>[14]B!AB1717</f>
        <v>568</v>
      </c>
      <c r="J431" s="421">
        <f>[14]B!AC1717</f>
        <v>169</v>
      </c>
      <c r="K431" s="421">
        <f>[14]B!AD1717</f>
        <v>0</v>
      </c>
      <c r="L431" s="421">
        <f>[14]B!AE1717</f>
        <v>0</v>
      </c>
      <c r="M431" s="421">
        <f>[14]B!AF1717</f>
        <v>0</v>
      </c>
      <c r="N431" s="421">
        <f>[14]B!AG1717</f>
        <v>0</v>
      </c>
      <c r="O431" s="421">
        <f>[14]B!AH1717</f>
        <v>0</v>
      </c>
      <c r="P431" s="421">
        <f>[14]B!AI1717</f>
        <v>0</v>
      </c>
      <c r="Q431" s="421">
        <f>[14]B!AJ1717</f>
        <v>0</v>
      </c>
    </row>
    <row r="432" spans="1:18" ht="15" customHeight="1" x14ac:dyDescent="0.15">
      <c r="A432" s="748"/>
      <c r="B432" s="400" t="s">
        <v>592</v>
      </c>
      <c r="C432" s="422">
        <f>[14]B!C1691+[14]B!C1719</f>
        <v>28752</v>
      </c>
      <c r="D432" s="422">
        <f>[14]B!D1691+[14]B!D1719</f>
        <v>27795</v>
      </c>
      <c r="E432" s="422">
        <f>[14]B!E1691+[14]B!E1719</f>
        <v>27795</v>
      </c>
      <c r="F432" s="422">
        <f>[14]B!F1691+[14]B!F1719</f>
        <v>0</v>
      </c>
      <c r="G432" s="422">
        <f>[14]B!G1691+[14]B!G1719</f>
        <v>957</v>
      </c>
      <c r="H432" s="402">
        <f>[14]B!AA1691+[14]B!AA1719</f>
        <v>26163</v>
      </c>
      <c r="I432" s="402">
        <f>[14]B!AB1691+[14]B!AB1719</f>
        <v>637</v>
      </c>
      <c r="J432" s="402">
        <f>[14]B!AC1691+[14]B!AC1719</f>
        <v>1952</v>
      </c>
      <c r="K432" s="402">
        <f>[14]B!AD1691+[14]B!AD1719</f>
        <v>0</v>
      </c>
      <c r="L432" s="402">
        <f>[14]B!AE1691+[14]B!AE1719</f>
        <v>0</v>
      </c>
      <c r="M432" s="402">
        <f>[14]B!AF1691+[14]B!AF1719</f>
        <v>0</v>
      </c>
      <c r="N432" s="402">
        <f>[14]B!AG1691+[14]B!AG1719</f>
        <v>0</v>
      </c>
      <c r="O432" s="402">
        <f>[14]B!AH1691+[14]B!AH1719</f>
        <v>0</v>
      </c>
      <c r="P432" s="402">
        <f>[14]B!AI1691+[14]B!AI1719</f>
        <v>0</v>
      </c>
      <c r="Q432" s="402">
        <f>[14]B!AJ1691+[14]B!AJ1719</f>
        <v>0</v>
      </c>
    </row>
    <row r="433" spans="1:19" ht="15" customHeight="1" x14ac:dyDescent="0.15">
      <c r="A433" s="718"/>
      <c r="B433" s="617" t="s">
        <v>0</v>
      </c>
      <c r="C433" s="404">
        <f t="shared" ref="C433:Q433" si="12">SUM(C431:C432)</f>
        <v>29841</v>
      </c>
      <c r="D433" s="405">
        <f t="shared" si="12"/>
        <v>28867</v>
      </c>
      <c r="E433" s="406">
        <f t="shared" si="12"/>
        <v>28867</v>
      </c>
      <c r="F433" s="407">
        <f t="shared" si="12"/>
        <v>0</v>
      </c>
      <c r="G433" s="408">
        <f t="shared" si="12"/>
        <v>974</v>
      </c>
      <c r="H433" s="409">
        <f t="shared" si="12"/>
        <v>26515</v>
      </c>
      <c r="I433" s="410">
        <f t="shared" si="12"/>
        <v>1205</v>
      </c>
      <c r="J433" s="407">
        <f t="shared" si="12"/>
        <v>2121</v>
      </c>
      <c r="K433" s="406">
        <f t="shared" si="12"/>
        <v>0</v>
      </c>
      <c r="L433" s="410">
        <f t="shared" si="12"/>
        <v>0</v>
      </c>
      <c r="M433" s="407">
        <f t="shared" si="12"/>
        <v>0</v>
      </c>
      <c r="N433" s="407">
        <f>SUM(N431:N432)</f>
        <v>0</v>
      </c>
      <c r="O433" s="406">
        <f t="shared" si="12"/>
        <v>0</v>
      </c>
      <c r="P433" s="407">
        <f t="shared" si="12"/>
        <v>0</v>
      </c>
      <c r="Q433" s="412">
        <f t="shared" si="12"/>
        <v>0</v>
      </c>
    </row>
    <row r="434" spans="1:19" ht="15" customHeight="1" x14ac:dyDescent="0.15">
      <c r="A434" s="748" t="s">
        <v>598</v>
      </c>
      <c r="B434" s="419" t="s">
        <v>591</v>
      </c>
      <c r="C434" s="423">
        <f>[14]B!C1940</f>
        <v>129</v>
      </c>
      <c r="D434" s="423">
        <f>[14]B!D1940</f>
        <v>127</v>
      </c>
      <c r="E434" s="423">
        <f>[14]B!E1940</f>
        <v>127</v>
      </c>
      <c r="F434" s="423">
        <f>[14]B!F1940</f>
        <v>0</v>
      </c>
      <c r="G434" s="423">
        <f>[14]B!G1940</f>
        <v>2</v>
      </c>
      <c r="H434" s="399">
        <f>[14]B!AA1940</f>
        <v>12</v>
      </c>
      <c r="I434" s="399">
        <f>[14]B!AB1940</f>
        <v>117</v>
      </c>
      <c r="J434" s="399">
        <f>[14]B!AC1940</f>
        <v>0</v>
      </c>
      <c r="K434" s="399">
        <f>[14]B!AD1940</f>
        <v>0</v>
      </c>
      <c r="L434" s="399">
        <f>[14]B!AE1940</f>
        <v>0</v>
      </c>
      <c r="M434" s="399">
        <f>[14]B!AF1940</f>
        <v>0</v>
      </c>
      <c r="N434" s="399">
        <f>[14]B!AG1940</f>
        <v>0</v>
      </c>
      <c r="O434" s="399">
        <f>[14]B!AH1940</f>
        <v>0</v>
      </c>
      <c r="P434" s="399">
        <f>[14]B!AI1940</f>
        <v>0</v>
      </c>
      <c r="Q434" s="399">
        <f>[14]B!AJ1940</f>
        <v>0</v>
      </c>
    </row>
    <row r="435" spans="1:19" ht="15" customHeight="1" x14ac:dyDescent="0.15">
      <c r="A435" s="748"/>
      <c r="B435" s="400" t="s">
        <v>592</v>
      </c>
      <c r="C435" s="422">
        <f>[14]B!C1934</f>
        <v>352</v>
      </c>
      <c r="D435" s="422">
        <f>[14]B!D1934</f>
        <v>349</v>
      </c>
      <c r="E435" s="422">
        <f>[14]B!E1934</f>
        <v>347</v>
      </c>
      <c r="F435" s="422">
        <f>[14]B!F1934</f>
        <v>2</v>
      </c>
      <c r="G435" s="422">
        <f>[14]B!G1934</f>
        <v>3</v>
      </c>
      <c r="H435" s="402">
        <f>[14]B!AA1934</f>
        <v>147</v>
      </c>
      <c r="I435" s="402">
        <f>[14]B!AB1934</f>
        <v>176</v>
      </c>
      <c r="J435" s="402">
        <f>[14]B!AC1934</f>
        <v>29</v>
      </c>
      <c r="K435" s="402">
        <f>[14]B!AD1934</f>
        <v>0</v>
      </c>
      <c r="L435" s="402">
        <f>[14]B!AE1934</f>
        <v>0</v>
      </c>
      <c r="M435" s="402">
        <f>[14]B!AF1934</f>
        <v>0</v>
      </c>
      <c r="N435" s="402">
        <f>[14]B!AG1934</f>
        <v>0</v>
      </c>
      <c r="O435" s="402">
        <f>[14]B!AH1934</f>
        <v>0</v>
      </c>
      <c r="P435" s="402">
        <f>[14]B!AI1934</f>
        <v>0</v>
      </c>
      <c r="Q435" s="402">
        <f>[14]B!AJ1934</f>
        <v>0</v>
      </c>
    </row>
    <row r="436" spans="1:19" ht="15" customHeight="1" x14ac:dyDescent="0.15">
      <c r="A436" s="748"/>
      <c r="B436" s="617" t="s">
        <v>0</v>
      </c>
      <c r="C436" s="404">
        <f t="shared" ref="C436:Q436" si="13">SUM(C434:C435)</f>
        <v>481</v>
      </c>
      <c r="D436" s="405">
        <f t="shared" si="13"/>
        <v>476</v>
      </c>
      <c r="E436" s="406">
        <f t="shared" si="13"/>
        <v>474</v>
      </c>
      <c r="F436" s="407">
        <f t="shared" si="13"/>
        <v>2</v>
      </c>
      <c r="G436" s="408">
        <f t="shared" si="13"/>
        <v>5</v>
      </c>
      <c r="H436" s="409">
        <f t="shared" si="13"/>
        <v>159</v>
      </c>
      <c r="I436" s="410">
        <f t="shared" si="13"/>
        <v>293</v>
      </c>
      <c r="J436" s="407">
        <f t="shared" si="13"/>
        <v>29</v>
      </c>
      <c r="K436" s="406">
        <f t="shared" si="13"/>
        <v>0</v>
      </c>
      <c r="L436" s="410">
        <f t="shared" si="13"/>
        <v>0</v>
      </c>
      <c r="M436" s="407">
        <f t="shared" si="13"/>
        <v>0</v>
      </c>
      <c r="N436" s="407">
        <f t="shared" si="13"/>
        <v>0</v>
      </c>
      <c r="O436" s="406">
        <f t="shared" si="13"/>
        <v>0</v>
      </c>
      <c r="P436" s="407">
        <f t="shared" si="13"/>
        <v>0</v>
      </c>
      <c r="Q436" s="412">
        <f t="shared" si="13"/>
        <v>0</v>
      </c>
    </row>
    <row r="437" spans="1:19" ht="24" customHeight="1" x14ac:dyDescent="0.15">
      <c r="A437" s="424" t="s">
        <v>599</v>
      </c>
      <c r="B437" s="400" t="s">
        <v>592</v>
      </c>
      <c r="C437" s="415">
        <f>[14]B!C2098</f>
        <v>422</v>
      </c>
      <c r="D437" s="415">
        <f>[14]B!D2098</f>
        <v>321</v>
      </c>
      <c r="E437" s="415">
        <f>[14]B!E2098</f>
        <v>321</v>
      </c>
      <c r="F437" s="415">
        <f>[14]B!F2098</f>
        <v>0</v>
      </c>
      <c r="G437" s="415">
        <f>[14]B!G2098</f>
        <v>101</v>
      </c>
      <c r="H437" s="416">
        <f>[14]B!AA2098</f>
        <v>231</v>
      </c>
      <c r="I437" s="416">
        <f>[14]B!AB2098</f>
        <v>22</v>
      </c>
      <c r="J437" s="416">
        <f>[14]B!AC2098</f>
        <v>169</v>
      </c>
      <c r="K437" s="416">
        <f>[14]B!AD2098</f>
        <v>0</v>
      </c>
      <c r="L437" s="416">
        <f>[14]B!AE2098</f>
        <v>0</v>
      </c>
      <c r="M437" s="416">
        <f>[14]B!AF2098</f>
        <v>0</v>
      </c>
      <c r="N437" s="416">
        <f>[14]B!AG2098</f>
        <v>0</v>
      </c>
      <c r="O437" s="416">
        <f>[14]B!AH2098</f>
        <v>0</v>
      </c>
      <c r="P437" s="416">
        <f>[14]B!AI2098</f>
        <v>0</v>
      </c>
      <c r="Q437" s="416">
        <f>[14]B!AJ2098</f>
        <v>0</v>
      </c>
    </row>
    <row r="438" spans="1:19" ht="15" customHeight="1" x14ac:dyDescent="0.15">
      <c r="A438" s="734" t="s">
        <v>600</v>
      </c>
      <c r="B438" s="417" t="s">
        <v>601</v>
      </c>
      <c r="C438" s="420">
        <f>[14]B!C2214+[14]B!C2266+[14]B!C2267</f>
        <v>1226</v>
      </c>
      <c r="D438" s="420">
        <f>[14]B!D2214+[14]B!D2266+[14]B!D2267</f>
        <v>1063</v>
      </c>
      <c r="E438" s="420">
        <f>[14]B!E2214+[14]B!E2266+[14]B!E2267</f>
        <v>1062</v>
      </c>
      <c r="F438" s="420">
        <f>[14]B!F2214+[14]B!F2266+[14]B!F2267</f>
        <v>1</v>
      </c>
      <c r="G438" s="420">
        <f>[14]B!G2214+[14]B!G2266+[14]B!G2267</f>
        <v>163</v>
      </c>
      <c r="H438" s="421">
        <f>[14]B!AA2214+[14]B!AA2266+[14]B!AA2267</f>
        <v>1068</v>
      </c>
      <c r="I438" s="421">
        <f>[14]B!AB2214+[14]B!AB2266+[14]B!AB2267</f>
        <v>131</v>
      </c>
      <c r="J438" s="421">
        <f>[14]B!AC2214+[14]B!AC2266+[14]B!AC2267</f>
        <v>27</v>
      </c>
      <c r="K438" s="421">
        <f>[14]B!AD2214+[14]B!AD2266+[14]B!AD2267</f>
        <v>1</v>
      </c>
      <c r="L438" s="421">
        <f>[14]B!AE2214+[14]B!AE2266+[14]B!AE2267</f>
        <v>0</v>
      </c>
      <c r="M438" s="421">
        <f>[14]B!AF2214+[14]B!AF2266+[14]B!AF2267</f>
        <v>0</v>
      </c>
      <c r="N438" s="421">
        <f>[14]B!AG2214+[14]B!AG2266+[14]B!AG2267</f>
        <v>0</v>
      </c>
      <c r="O438" s="421">
        <f>[14]B!AH2214+[14]B!AH2266+[14]B!AH2267</f>
        <v>0</v>
      </c>
      <c r="P438" s="421">
        <f>[14]B!AI2214+[14]B!AI2266+[14]B!AI2267</f>
        <v>0</v>
      </c>
      <c r="Q438" s="421">
        <f>[14]B!AJ2214+[14]B!AJ2266+[14]B!AJ2267</f>
        <v>2</v>
      </c>
    </row>
    <row r="439" spans="1:19" ht="15" customHeight="1" x14ac:dyDescent="0.15">
      <c r="A439" s="749"/>
      <c r="B439" s="425" t="s">
        <v>592</v>
      </c>
      <c r="C439" s="426">
        <f>[14]B!C2222</f>
        <v>0</v>
      </c>
      <c r="D439" s="426">
        <f>[14]B!D2222</f>
        <v>0</v>
      </c>
      <c r="E439" s="426">
        <f>[14]B!E2222</f>
        <v>0</v>
      </c>
      <c r="F439" s="426">
        <f>[14]B!F2222</f>
        <v>0</v>
      </c>
      <c r="G439" s="426">
        <f>[14]B!G2222</f>
        <v>0</v>
      </c>
      <c r="H439" s="426">
        <f>[14]B!AA2222</f>
        <v>0</v>
      </c>
      <c r="I439" s="426">
        <f>[14]B!AB2222</f>
        <v>0</v>
      </c>
      <c r="J439" s="426">
        <f>[14]B!AC2222</f>
        <v>0</v>
      </c>
      <c r="K439" s="426">
        <f>[14]B!AD2222</f>
        <v>0</v>
      </c>
      <c r="L439" s="426">
        <f>[14]B!AE2222</f>
        <v>0</v>
      </c>
      <c r="M439" s="426">
        <f>[14]B!AF2222</f>
        <v>0</v>
      </c>
      <c r="N439" s="426">
        <f>[14]B!AG2222</f>
        <v>0</v>
      </c>
      <c r="O439" s="426">
        <f>[14]B!AH2222</f>
        <v>0</v>
      </c>
      <c r="P439" s="426">
        <f>[14]B!AI2222</f>
        <v>0</v>
      </c>
      <c r="Q439" s="401">
        <f>[14]B!AJ2222</f>
        <v>0</v>
      </c>
    </row>
    <row r="440" spans="1:19" ht="15" customHeight="1" x14ac:dyDescent="0.15">
      <c r="A440" s="736"/>
      <c r="B440" s="617" t="s">
        <v>0</v>
      </c>
      <c r="C440" s="427">
        <f>SUM(C438:C439)</f>
        <v>1226</v>
      </c>
      <c r="D440" s="427">
        <f t="shared" ref="D440:Q440" si="14">SUM(D438:D439)</f>
        <v>1063</v>
      </c>
      <c r="E440" s="427">
        <f t="shared" si="14"/>
        <v>1062</v>
      </c>
      <c r="F440" s="427">
        <f t="shared" si="14"/>
        <v>1</v>
      </c>
      <c r="G440" s="427">
        <f t="shared" si="14"/>
        <v>163</v>
      </c>
      <c r="H440" s="427">
        <f t="shared" si="14"/>
        <v>1068</v>
      </c>
      <c r="I440" s="427">
        <f t="shared" si="14"/>
        <v>131</v>
      </c>
      <c r="J440" s="427">
        <f t="shared" si="14"/>
        <v>27</v>
      </c>
      <c r="K440" s="427">
        <f t="shared" si="14"/>
        <v>1</v>
      </c>
      <c r="L440" s="427">
        <f t="shared" si="14"/>
        <v>0</v>
      </c>
      <c r="M440" s="427">
        <f t="shared" si="14"/>
        <v>0</v>
      </c>
      <c r="N440" s="427">
        <f t="shared" si="14"/>
        <v>0</v>
      </c>
      <c r="O440" s="427">
        <f t="shared" si="14"/>
        <v>0</v>
      </c>
      <c r="P440" s="427">
        <f t="shared" si="14"/>
        <v>0</v>
      </c>
      <c r="Q440" s="405">
        <f t="shared" si="14"/>
        <v>2</v>
      </c>
    </row>
    <row r="441" spans="1:19" ht="15" customHeight="1" x14ac:dyDescent="0.15">
      <c r="A441" s="717" t="s">
        <v>602</v>
      </c>
      <c r="B441" s="419" t="s">
        <v>591</v>
      </c>
      <c r="C441" s="420">
        <f>[14]B!C2529</f>
        <v>4</v>
      </c>
      <c r="D441" s="420">
        <f>[14]B!D2529</f>
        <v>4</v>
      </c>
      <c r="E441" s="420">
        <f>[14]B!E2529</f>
        <v>4</v>
      </c>
      <c r="F441" s="420">
        <f>[14]B!F2529</f>
        <v>0</v>
      </c>
      <c r="G441" s="420">
        <f>[14]B!G2529</f>
        <v>0</v>
      </c>
      <c r="H441" s="421">
        <f>[14]B!AA2529</f>
        <v>4</v>
      </c>
      <c r="I441" s="421">
        <f>[14]B!AB2529</f>
        <v>0</v>
      </c>
      <c r="J441" s="421">
        <f>[14]B!AC2529</f>
        <v>0</v>
      </c>
      <c r="K441" s="421">
        <f>[14]B!AD2529</f>
        <v>0</v>
      </c>
      <c r="L441" s="421">
        <f>[14]B!AE2529</f>
        <v>0</v>
      </c>
      <c r="M441" s="421">
        <f>[14]B!AF2529</f>
        <v>0</v>
      </c>
      <c r="N441" s="421">
        <f>[14]B!AG2529</f>
        <v>0</v>
      </c>
      <c r="O441" s="421">
        <f>[14]B!AH2529</f>
        <v>0</v>
      </c>
      <c r="P441" s="421">
        <f>[14]B!AI2529</f>
        <v>0</v>
      </c>
      <c r="Q441" s="421">
        <f>[14]B!AJ2529</f>
        <v>0</v>
      </c>
    </row>
    <row r="442" spans="1:19" ht="15" customHeight="1" x14ac:dyDescent="0.15">
      <c r="A442" s="748"/>
      <c r="B442" s="400" t="s">
        <v>592</v>
      </c>
      <c r="C442" s="422">
        <f>[14]B!C2298</f>
        <v>147</v>
      </c>
      <c r="D442" s="422">
        <f>[14]B!D2298</f>
        <v>147</v>
      </c>
      <c r="E442" s="422">
        <f>[14]B!E2298</f>
        <v>147</v>
      </c>
      <c r="F442" s="422">
        <f>[14]B!F2298</f>
        <v>0</v>
      </c>
      <c r="G442" s="422">
        <f>[14]B!G2298</f>
        <v>0</v>
      </c>
      <c r="H442" s="402">
        <f>[14]B!AA2298</f>
        <v>0</v>
      </c>
      <c r="I442" s="402">
        <f>[14]B!AB2298</f>
        <v>126</v>
      </c>
      <c r="J442" s="402">
        <f>[14]B!AC2298</f>
        <v>21</v>
      </c>
      <c r="K442" s="402">
        <f>[14]B!AD2298</f>
        <v>0</v>
      </c>
      <c r="L442" s="402">
        <f>[14]B!AE2298</f>
        <v>0</v>
      </c>
      <c r="M442" s="402">
        <f>[14]B!AF2298</f>
        <v>0</v>
      </c>
      <c r="N442" s="402">
        <f>[14]B!AG2298</f>
        <v>0</v>
      </c>
      <c r="O442" s="402">
        <f>[14]B!AH2298</f>
        <v>0</v>
      </c>
      <c r="P442" s="402">
        <f>[14]B!AI2298</f>
        <v>0</v>
      </c>
      <c r="Q442" s="402">
        <f>[14]B!AJ2298</f>
        <v>0</v>
      </c>
    </row>
    <row r="443" spans="1:19" ht="15" customHeight="1" x14ac:dyDescent="0.15">
      <c r="A443" s="718"/>
      <c r="B443" s="617" t="s">
        <v>0</v>
      </c>
      <c r="C443" s="404">
        <f t="shared" ref="C443:Q443" si="15">SUM(C441:C442)</f>
        <v>151</v>
      </c>
      <c r="D443" s="405">
        <f t="shared" si="15"/>
        <v>151</v>
      </c>
      <c r="E443" s="406">
        <f t="shared" si="15"/>
        <v>151</v>
      </c>
      <c r="F443" s="407">
        <f t="shared" si="15"/>
        <v>0</v>
      </c>
      <c r="G443" s="408">
        <f t="shared" si="15"/>
        <v>0</v>
      </c>
      <c r="H443" s="409">
        <f t="shared" si="15"/>
        <v>4</v>
      </c>
      <c r="I443" s="410">
        <f t="shared" si="15"/>
        <v>126</v>
      </c>
      <c r="J443" s="407">
        <f t="shared" si="15"/>
        <v>21</v>
      </c>
      <c r="K443" s="406">
        <f t="shared" si="15"/>
        <v>0</v>
      </c>
      <c r="L443" s="410">
        <f t="shared" si="15"/>
        <v>0</v>
      </c>
      <c r="M443" s="407">
        <f t="shared" si="15"/>
        <v>0</v>
      </c>
      <c r="N443" s="407">
        <f t="shared" si="15"/>
        <v>0</v>
      </c>
      <c r="O443" s="406">
        <f t="shared" si="15"/>
        <v>0</v>
      </c>
      <c r="P443" s="407">
        <f t="shared" si="15"/>
        <v>0</v>
      </c>
      <c r="Q443" s="412">
        <f t="shared" si="15"/>
        <v>0</v>
      </c>
    </row>
    <row r="444" spans="1:19" ht="26.25" customHeight="1" x14ac:dyDescent="0.15">
      <c r="A444" s="413" t="s">
        <v>603</v>
      </c>
      <c r="B444" s="400" t="s">
        <v>592</v>
      </c>
      <c r="C444" s="415">
        <f>[14]B!C930</f>
        <v>6644</v>
      </c>
      <c r="D444" s="415">
        <f>[14]B!D930</f>
        <v>6644</v>
      </c>
      <c r="E444" s="415">
        <f>[14]B!E930</f>
        <v>6644</v>
      </c>
      <c r="F444" s="415">
        <f>[14]B!F930</f>
        <v>0</v>
      </c>
      <c r="G444" s="415">
        <f>[14]B!G930</f>
        <v>0</v>
      </c>
      <c r="H444" s="398">
        <f>[14]B!AA930</f>
        <v>2887</v>
      </c>
      <c r="I444" s="398">
        <f>[14]B!AB930</f>
        <v>3757</v>
      </c>
      <c r="J444" s="398">
        <f>[14]B!AC930</f>
        <v>0</v>
      </c>
      <c r="K444" s="398">
        <f>[14]B!AD930</f>
        <v>0</v>
      </c>
      <c r="L444" s="398">
        <f>[14]B!AE930</f>
        <v>0</v>
      </c>
      <c r="M444" s="398">
        <f>[14]B!AF930</f>
        <v>0</v>
      </c>
      <c r="N444" s="398">
        <f>[14]B!AG930</f>
        <v>0</v>
      </c>
      <c r="O444" s="398">
        <f>[14]B!AH930</f>
        <v>0</v>
      </c>
      <c r="P444" s="398">
        <f>[14]B!AI930</f>
        <v>0</v>
      </c>
      <c r="Q444" s="398">
        <f>[14]B!AJ930</f>
        <v>0</v>
      </c>
    </row>
    <row r="445" spans="1:19" ht="15" customHeight="1" x14ac:dyDescent="0.15">
      <c r="A445" s="750" t="s">
        <v>604</v>
      </c>
      <c r="B445" s="428" t="s">
        <v>591</v>
      </c>
      <c r="C445" s="429">
        <f>D445+G445</f>
        <v>2494</v>
      </c>
      <c r="D445" s="423">
        <f>+D424+D429+D431+D434+D438+D441</f>
        <v>2312</v>
      </c>
      <c r="E445" s="423">
        <f>+E424+E429+E431+E434+E438+E441</f>
        <v>2311</v>
      </c>
      <c r="F445" s="423">
        <f>+F424+F429+F431+F434+F438+F441</f>
        <v>1</v>
      </c>
      <c r="G445" s="423">
        <f>+G424+G429+G431+G434+G438+G441</f>
        <v>182</v>
      </c>
      <c r="H445" s="423">
        <f t="shared" ref="H445:Q445" si="16">+H424+H429+H431+H434+H438+H441</f>
        <v>1439</v>
      </c>
      <c r="I445" s="423">
        <f t="shared" si="16"/>
        <v>859</v>
      </c>
      <c r="J445" s="423">
        <f t="shared" si="16"/>
        <v>196</v>
      </c>
      <c r="K445" s="423">
        <f t="shared" si="16"/>
        <v>1</v>
      </c>
      <c r="L445" s="423">
        <f t="shared" si="16"/>
        <v>0</v>
      </c>
      <c r="M445" s="423">
        <f t="shared" si="16"/>
        <v>0</v>
      </c>
      <c r="N445" s="423">
        <f t="shared" si="16"/>
        <v>0</v>
      </c>
      <c r="O445" s="423">
        <f t="shared" si="16"/>
        <v>0</v>
      </c>
      <c r="P445" s="423">
        <f t="shared" si="16"/>
        <v>0</v>
      </c>
      <c r="Q445" s="430">
        <f t="shared" si="16"/>
        <v>2</v>
      </c>
    </row>
    <row r="446" spans="1:19" ht="15" customHeight="1" x14ac:dyDescent="0.15">
      <c r="A446" s="750"/>
      <c r="B446" s="431" t="s">
        <v>592</v>
      </c>
      <c r="C446" s="431">
        <f>D446+G446</f>
        <v>41183</v>
      </c>
      <c r="D446" s="422">
        <f>+D425+D427+D428+D430+D432+D435+D437+D442+D444</f>
        <v>40121</v>
      </c>
      <c r="E446" s="422">
        <f>+E425+E427+E428+E430+E432+E435+E437+E442+E444</f>
        <v>40118</v>
      </c>
      <c r="F446" s="422">
        <f>+F425+F427+F428+F430+F432+F435+F437+F442+F444</f>
        <v>3</v>
      </c>
      <c r="G446" s="422">
        <f>+G425+G427+G428+G430+G432+G435+G437+G442+G444</f>
        <v>1062</v>
      </c>
      <c r="H446" s="422">
        <f t="shared" ref="H446:Q446" si="17">+H425+H427+H428+H430+H432+H435+H437+H442+H444</f>
        <v>31812</v>
      </c>
      <c r="I446" s="422">
        <f t="shared" si="17"/>
        <v>7198</v>
      </c>
      <c r="J446" s="422">
        <f t="shared" si="17"/>
        <v>2173</v>
      </c>
      <c r="K446" s="422">
        <f t="shared" si="17"/>
        <v>0</v>
      </c>
      <c r="L446" s="422">
        <f t="shared" si="17"/>
        <v>0</v>
      </c>
      <c r="M446" s="422">
        <f t="shared" si="17"/>
        <v>0</v>
      </c>
      <c r="N446" s="422">
        <f t="shared" si="17"/>
        <v>0</v>
      </c>
      <c r="O446" s="422">
        <f t="shared" si="17"/>
        <v>0</v>
      </c>
      <c r="P446" s="422">
        <f t="shared" si="17"/>
        <v>1</v>
      </c>
      <c r="Q446" s="401">
        <f t="shared" si="17"/>
        <v>2</v>
      </c>
    </row>
    <row r="447" spans="1:19" ht="15" customHeight="1" x14ac:dyDescent="0.15">
      <c r="A447" s="750"/>
      <c r="B447" s="432" t="s">
        <v>605</v>
      </c>
      <c r="C447" s="404">
        <f>SUM(C445:C446)</f>
        <v>43677</v>
      </c>
      <c r="D447" s="405">
        <f>SUM(D445:D446)</f>
        <v>42433</v>
      </c>
      <c r="E447" s="406">
        <f>SUM(E445:E446)</f>
        <v>42429</v>
      </c>
      <c r="F447" s="407">
        <f>SUM(F445:F446)</f>
        <v>4</v>
      </c>
      <c r="G447" s="408">
        <f>SUM(G445:G446)</f>
        <v>1244</v>
      </c>
      <c r="H447" s="408">
        <f t="shared" ref="H447:Q447" si="18">SUM(H445:H446)</f>
        <v>33251</v>
      </c>
      <c r="I447" s="408">
        <f t="shared" si="18"/>
        <v>8057</v>
      </c>
      <c r="J447" s="408">
        <f t="shared" si="18"/>
        <v>2369</v>
      </c>
      <c r="K447" s="408">
        <f t="shared" si="18"/>
        <v>1</v>
      </c>
      <c r="L447" s="408">
        <f t="shared" si="18"/>
        <v>0</v>
      </c>
      <c r="M447" s="408">
        <f t="shared" si="18"/>
        <v>0</v>
      </c>
      <c r="N447" s="408">
        <f>SUM(N445:N446)</f>
        <v>0</v>
      </c>
      <c r="O447" s="408">
        <f t="shared" si="18"/>
        <v>0</v>
      </c>
      <c r="P447" s="408">
        <f t="shared" si="18"/>
        <v>1</v>
      </c>
      <c r="Q447" s="433">
        <f t="shared" si="18"/>
        <v>4</v>
      </c>
    </row>
    <row r="448" spans="1:19" ht="27.75" customHeight="1" x14ac:dyDescent="0.15">
      <c r="A448" s="434" t="s">
        <v>606</v>
      </c>
      <c r="B448" s="615"/>
      <c r="E448" s="344"/>
      <c r="F448" s="436"/>
      <c r="G448" s="436"/>
      <c r="H448" s="436"/>
      <c r="I448" s="436"/>
      <c r="J448" s="436"/>
      <c r="K448" s="436"/>
      <c r="L448" s="436"/>
      <c r="M448" s="436"/>
      <c r="N448" s="436"/>
      <c r="O448" s="436"/>
      <c r="P448" s="437"/>
      <c r="Q448" s="437"/>
      <c r="R448" s="437"/>
      <c r="S448" s="436"/>
    </row>
    <row r="449" spans="1:23" ht="39.75" customHeight="1" x14ac:dyDescent="0.15">
      <c r="A449" s="744" t="s">
        <v>607</v>
      </c>
      <c r="B449" s="745"/>
      <c r="C449" s="616" t="s">
        <v>0</v>
      </c>
      <c r="D449" s="619" t="s">
        <v>8</v>
      </c>
      <c r="E449" s="73" t="s">
        <v>9</v>
      </c>
      <c r="F449" s="436"/>
      <c r="G449" s="436"/>
      <c r="H449" s="436"/>
      <c r="I449" s="436"/>
      <c r="J449" s="436"/>
      <c r="K449" s="436"/>
      <c r="L449" s="436"/>
      <c r="M449" s="437"/>
      <c r="N449" s="437"/>
      <c r="O449" s="437"/>
    </row>
    <row r="450" spans="1:23" ht="15" customHeight="1" x14ac:dyDescent="0.2">
      <c r="A450" s="746" t="s">
        <v>608</v>
      </c>
      <c r="B450" s="747"/>
      <c r="C450" s="440">
        <f>[14]B!C981</f>
        <v>0</v>
      </c>
      <c r="D450" s="441">
        <f>[14]B!E981</f>
        <v>0</v>
      </c>
      <c r="E450" s="442"/>
      <c r="F450" s="436"/>
      <c r="G450" s="436"/>
      <c r="H450" s="436"/>
      <c r="I450" s="436"/>
      <c r="J450" s="436"/>
      <c r="K450" s="436"/>
      <c r="L450" s="436"/>
      <c r="M450" s="437"/>
      <c r="N450" s="437"/>
      <c r="O450" s="437"/>
    </row>
    <row r="451" spans="1:23" ht="15" customHeight="1" x14ac:dyDescent="0.2">
      <c r="A451" s="740" t="s">
        <v>609</v>
      </c>
      <c r="B451" s="741"/>
      <c r="C451" s="440">
        <f>[14]B!C2587</f>
        <v>33</v>
      </c>
      <c r="D451" s="441">
        <f>[14]B!E2587</f>
        <v>23</v>
      </c>
      <c r="E451" s="215">
        <f>[14]B!AL2587</f>
        <v>726800</v>
      </c>
      <c r="F451" s="436"/>
      <c r="G451" s="436"/>
      <c r="H451" s="436"/>
      <c r="I451" s="436"/>
      <c r="J451" s="436"/>
      <c r="K451" s="436"/>
      <c r="L451" s="436"/>
      <c r="M451" s="437"/>
      <c r="N451" s="437"/>
      <c r="O451" s="437"/>
    </row>
    <row r="452" spans="1:23" ht="15" customHeight="1" x14ac:dyDescent="0.2">
      <c r="A452" s="740" t="s">
        <v>610</v>
      </c>
      <c r="B452" s="741"/>
      <c r="C452" s="440">
        <f>[14]B!C2596</f>
        <v>0</v>
      </c>
      <c r="D452" s="441">
        <f>[14]B!E2596</f>
        <v>0</v>
      </c>
      <c r="E452" s="443"/>
      <c r="F452" s="436"/>
      <c r="G452" s="436"/>
      <c r="H452" s="436"/>
      <c r="I452" s="436"/>
      <c r="J452" s="436"/>
      <c r="K452" s="436"/>
      <c r="L452" s="436"/>
      <c r="M452" s="437"/>
      <c r="N452" s="437"/>
      <c r="O452" s="437"/>
    </row>
    <row r="453" spans="1:23" ht="15" customHeight="1" x14ac:dyDescent="0.2">
      <c r="A453" s="740" t="s">
        <v>611</v>
      </c>
      <c r="B453" s="741"/>
      <c r="C453" s="440">
        <f>[14]B!C66</f>
        <v>471</v>
      </c>
      <c r="D453" s="441">
        <f>[14]B!E66</f>
        <v>439</v>
      </c>
      <c r="E453" s="215">
        <f>[14]B!AL66</f>
        <v>329250</v>
      </c>
      <c r="F453" s="436"/>
      <c r="G453" s="436"/>
      <c r="H453" s="436"/>
      <c r="I453" s="436"/>
      <c r="J453" s="436"/>
      <c r="K453" s="436"/>
      <c r="L453" s="436"/>
      <c r="M453" s="437"/>
      <c r="N453" s="437"/>
      <c r="O453" s="437"/>
    </row>
    <row r="454" spans="1:23" ht="15" customHeight="1" x14ac:dyDescent="0.2">
      <c r="A454" s="740" t="s">
        <v>612</v>
      </c>
      <c r="B454" s="741"/>
      <c r="C454" s="440">
        <f>[14]B!C72</f>
        <v>0</v>
      </c>
      <c r="D454" s="441">
        <f>[14]B!E72</f>
        <v>0</v>
      </c>
      <c r="E454" s="443"/>
      <c r="F454" s="436"/>
      <c r="G454" s="436"/>
      <c r="H454" s="436"/>
      <c r="I454" s="436"/>
      <c r="J454" s="436"/>
      <c r="K454" s="436"/>
      <c r="L454" s="436"/>
      <c r="M454" s="437"/>
      <c r="N454" s="437"/>
      <c r="O454" s="437"/>
    </row>
    <row r="455" spans="1:23" ht="15" customHeight="1" x14ac:dyDescent="0.2">
      <c r="A455" s="740" t="s">
        <v>613</v>
      </c>
      <c r="B455" s="741"/>
      <c r="C455" s="444">
        <f>[14]B!C67</f>
        <v>107</v>
      </c>
      <c r="D455" s="441">
        <f>[14]B!E67</f>
        <v>107</v>
      </c>
      <c r="E455" s="215">
        <f>[14]B!AL67</f>
        <v>1816860</v>
      </c>
      <c r="F455" s="436"/>
      <c r="G455" s="436"/>
      <c r="H455" s="436"/>
      <c r="I455" s="436"/>
      <c r="J455" s="436"/>
      <c r="K455" s="436"/>
      <c r="L455" s="436"/>
      <c r="M455" s="437"/>
      <c r="N455" s="437"/>
      <c r="O455" s="437"/>
    </row>
    <row r="456" spans="1:23" ht="15" customHeight="1" x14ac:dyDescent="0.2">
      <c r="A456" s="740" t="s">
        <v>614</v>
      </c>
      <c r="B456" s="741"/>
      <c r="C456" s="440">
        <f>[14]B!C68</f>
        <v>121</v>
      </c>
      <c r="D456" s="441">
        <f>[14]B!E68</f>
        <v>116</v>
      </c>
      <c r="E456" s="215">
        <f>[14]B!AL68</f>
        <v>4524000</v>
      </c>
      <c r="F456" s="436"/>
      <c r="G456" s="436"/>
      <c r="H456" s="436"/>
      <c r="I456" s="436"/>
      <c r="J456" s="436"/>
      <c r="K456" s="436"/>
      <c r="L456" s="436"/>
      <c r="M456" s="437"/>
      <c r="N456" s="437"/>
      <c r="O456" s="437"/>
    </row>
    <row r="457" spans="1:23" ht="15" customHeight="1" x14ac:dyDescent="0.2">
      <c r="A457" s="740" t="s">
        <v>615</v>
      </c>
      <c r="B457" s="741"/>
      <c r="C457" s="440">
        <f>[14]B!C70</f>
        <v>0</v>
      </c>
      <c r="D457" s="441">
        <f>[14]B!E70</f>
        <v>0</v>
      </c>
      <c r="E457" s="215">
        <f>[14]B!AL70</f>
        <v>0</v>
      </c>
      <c r="F457" s="445"/>
      <c r="G457" s="445"/>
      <c r="H457" s="445"/>
      <c r="I457" s="445"/>
      <c r="J457" s="445"/>
      <c r="K457" s="445"/>
      <c r="L457" s="445"/>
      <c r="M457" s="445"/>
      <c r="N457" s="445"/>
      <c r="O457" s="445"/>
    </row>
    <row r="458" spans="1:23" ht="15" customHeight="1" x14ac:dyDescent="0.2">
      <c r="A458" s="740" t="s">
        <v>616</v>
      </c>
      <c r="B458" s="741"/>
      <c r="C458" s="444">
        <f>[14]B!C69</f>
        <v>8093</v>
      </c>
      <c r="D458" s="441">
        <f>[14]B!E69</f>
        <v>8093</v>
      </c>
      <c r="E458" s="215">
        <f>[14]B!AL69</f>
        <v>18290180</v>
      </c>
      <c r="F458" s="446"/>
      <c r="G458" s="446"/>
      <c r="H458" s="446"/>
      <c r="I458" s="446"/>
      <c r="J458" s="446"/>
      <c r="K458" s="446"/>
      <c r="L458" s="446"/>
      <c r="M458" s="446"/>
      <c r="N458" s="446"/>
      <c r="O458" s="446"/>
    </row>
    <row r="459" spans="1:23" ht="15" customHeight="1" x14ac:dyDescent="0.2">
      <c r="A459" s="740" t="s">
        <v>617</v>
      </c>
      <c r="B459" s="741"/>
      <c r="C459" s="440">
        <f>[14]B!C2584</f>
        <v>0</v>
      </c>
      <c r="D459" s="441">
        <f>[14]B!E2584</f>
        <v>0</v>
      </c>
      <c r="E459" s="443"/>
      <c r="F459" s="446"/>
      <c r="G459" s="446"/>
      <c r="H459" s="446"/>
      <c r="I459" s="446"/>
      <c r="J459" s="446"/>
      <c r="K459" s="446"/>
      <c r="L459" s="446"/>
      <c r="M459" s="446"/>
      <c r="N459" s="446"/>
      <c r="O459" s="446"/>
    </row>
    <row r="460" spans="1:23" ht="15" customHeight="1" x14ac:dyDescent="0.15">
      <c r="A460" s="742" t="s">
        <v>618</v>
      </c>
      <c r="B460" s="743"/>
      <c r="C460" s="447">
        <f>SUM(C450:C459)</f>
        <v>8825</v>
      </c>
      <c r="D460" s="448">
        <f>SUM(D450:D459)</f>
        <v>8778</v>
      </c>
      <c r="E460" s="449">
        <f>SUM(E450:E459)</f>
        <v>25687090</v>
      </c>
      <c r="F460" s="446"/>
      <c r="G460" s="446"/>
      <c r="H460" s="446"/>
      <c r="I460" s="446"/>
      <c r="J460" s="446"/>
      <c r="K460" s="446"/>
      <c r="L460" s="446"/>
      <c r="M460" s="446"/>
      <c r="N460" s="446"/>
      <c r="O460" s="446"/>
    </row>
    <row r="461" spans="1:23" s="451" customFormat="1" ht="24.95" customHeight="1" x14ac:dyDescent="0.15">
      <c r="A461" s="434" t="s">
        <v>619</v>
      </c>
      <c r="B461" s="450"/>
      <c r="F461" s="5"/>
      <c r="N461" s="452"/>
      <c r="O461" s="452"/>
      <c r="P461" s="452"/>
      <c r="Q461" s="452"/>
      <c r="R461" s="452"/>
      <c r="S461" s="452"/>
      <c r="T461" s="453"/>
      <c r="U461" s="452"/>
      <c r="V461" s="452"/>
      <c r="W461" s="452"/>
    </row>
    <row r="462" spans="1:23" ht="24.75" customHeight="1" x14ac:dyDescent="0.15">
      <c r="A462" s="727" t="s">
        <v>620</v>
      </c>
      <c r="B462" s="728"/>
      <c r="C462" s="616" t="s">
        <v>0</v>
      </c>
      <c r="N462" s="453"/>
      <c r="O462" s="453"/>
      <c r="P462" s="453"/>
      <c r="Q462" s="453"/>
      <c r="R462" s="453"/>
      <c r="S462" s="453"/>
      <c r="T462" s="453"/>
      <c r="U462" s="453"/>
      <c r="V462" s="453"/>
      <c r="W462" s="453"/>
    </row>
    <row r="463" spans="1:23" ht="14.1" customHeight="1" x14ac:dyDescent="0.15">
      <c r="A463" s="729" t="s">
        <v>621</v>
      </c>
      <c r="B463" s="730"/>
      <c r="C463" s="454">
        <v>5035</v>
      </c>
      <c r="D463" s="344"/>
      <c r="E463" s="236"/>
      <c r="H463" s="450"/>
      <c r="I463" s="450"/>
      <c r="J463" s="450"/>
      <c r="K463" s="450"/>
      <c r="L463" s="450"/>
      <c r="M463" s="450"/>
      <c r="N463" s="455"/>
      <c r="O463" s="455"/>
      <c r="P463" s="452"/>
      <c r="Q463" s="453"/>
      <c r="R463" s="453"/>
      <c r="S463" s="453"/>
      <c r="T463" s="453"/>
      <c r="U463" s="453"/>
      <c r="V463" s="453"/>
      <c r="W463" s="453"/>
    </row>
    <row r="464" spans="1:23" ht="24.95" customHeight="1" x14ac:dyDescent="0.15">
      <c r="A464" s="456" t="s">
        <v>622</v>
      </c>
      <c r="B464" s="457"/>
      <c r="C464" s="458"/>
      <c r="D464" s="395"/>
      <c r="E464" s="395"/>
      <c r="F464" s="395"/>
      <c r="G464" s="436"/>
      <c r="H464" s="436"/>
      <c r="I464" s="436"/>
      <c r="J464" s="436"/>
      <c r="K464" s="436"/>
      <c r="L464" s="436"/>
      <c r="M464" s="436"/>
      <c r="N464" s="446"/>
      <c r="O464" s="446"/>
      <c r="P464" s="453"/>
      <c r="Q464" s="453"/>
      <c r="R464" s="453"/>
      <c r="S464" s="453"/>
      <c r="T464" s="453"/>
      <c r="U464" s="453"/>
      <c r="V464" s="453"/>
      <c r="W464" s="453"/>
    </row>
    <row r="465" spans="1:28" ht="21.75" customHeight="1" x14ac:dyDescent="0.15">
      <c r="A465" s="459"/>
      <c r="B465" s="460"/>
      <c r="C465" s="461" t="s">
        <v>0</v>
      </c>
      <c r="D465" s="395"/>
      <c r="E465" s="395"/>
      <c r="F465" s="395"/>
      <c r="G465" s="436"/>
      <c r="H465" s="436"/>
      <c r="I465" s="436"/>
      <c r="J465" s="436"/>
      <c r="K465" s="436"/>
      <c r="L465" s="436"/>
      <c r="M465" s="436"/>
      <c r="N465" s="436"/>
      <c r="O465" s="462"/>
    </row>
    <row r="466" spans="1:28" ht="15" customHeight="1" x14ac:dyDescent="0.15">
      <c r="A466" s="731" t="s">
        <v>623</v>
      </c>
      <c r="B466" s="419" t="s">
        <v>624</v>
      </c>
      <c r="C466" s="464"/>
      <c r="D466" s="465"/>
      <c r="E466" s="395"/>
      <c r="F466" s="395"/>
      <c r="G466" s="436"/>
      <c r="H466" s="436"/>
      <c r="I466" s="436"/>
      <c r="J466" s="436"/>
      <c r="K466" s="436"/>
      <c r="L466" s="436"/>
      <c r="M466" s="436"/>
      <c r="N466" s="436"/>
      <c r="O466" s="462"/>
    </row>
    <row r="467" spans="1:28" ht="15" customHeight="1" x14ac:dyDescent="0.15">
      <c r="A467" s="731"/>
      <c r="B467" s="425" t="s">
        <v>625</v>
      </c>
      <c r="C467" s="466">
        <v>3214</v>
      </c>
      <c r="D467" s="465"/>
      <c r="E467" s="395"/>
      <c r="F467" s="395"/>
      <c r="G467" s="436"/>
      <c r="H467" s="436"/>
      <c r="I467" s="436"/>
      <c r="J467" s="436"/>
      <c r="K467" s="436"/>
      <c r="L467" s="436"/>
      <c r="M467" s="436"/>
      <c r="N467" s="436"/>
      <c r="O467" s="462"/>
    </row>
    <row r="468" spans="1:28" ht="15" customHeight="1" x14ac:dyDescent="0.15">
      <c r="A468" s="732" t="s">
        <v>626</v>
      </c>
      <c r="B468" s="733"/>
      <c r="C468" s="467">
        <v>20300</v>
      </c>
      <c r="D468" s="465"/>
      <c r="E468" s="395"/>
      <c r="F468" s="395"/>
      <c r="G468" s="436"/>
      <c r="H468" s="436"/>
      <c r="I468" s="436"/>
      <c r="J468" s="436"/>
      <c r="K468" s="436"/>
      <c r="L468" s="436"/>
      <c r="M468" s="436"/>
      <c r="N468" s="436"/>
      <c r="O468" s="462"/>
    </row>
    <row r="469" spans="1:28" s="291" customFormat="1" ht="24.95" customHeight="1" x14ac:dyDescent="0.15">
      <c r="A469" s="323" t="s">
        <v>627</v>
      </c>
      <c r="B469" s="468"/>
      <c r="C469" s="469"/>
      <c r="D469" s="469"/>
    </row>
    <row r="470" spans="1:28" ht="12.75" customHeight="1" x14ac:dyDescent="0.15">
      <c r="A470" s="734" t="s">
        <v>628</v>
      </c>
      <c r="B470" s="735"/>
      <c r="C470" s="738" t="s">
        <v>104</v>
      </c>
      <c r="D470" s="714" t="s">
        <v>629</v>
      </c>
      <c r="E470" s="715"/>
      <c r="F470" s="715"/>
      <c r="G470" s="715"/>
      <c r="H470" s="715"/>
      <c r="I470" s="716"/>
      <c r="J470" s="717" t="s">
        <v>504</v>
      </c>
    </row>
    <row r="471" spans="1:28" ht="22.5" customHeight="1" x14ac:dyDescent="0.15">
      <c r="A471" s="736"/>
      <c r="B471" s="737"/>
      <c r="C471" s="739"/>
      <c r="D471" s="470" t="s">
        <v>630</v>
      </c>
      <c r="E471" s="471" t="s">
        <v>631</v>
      </c>
      <c r="F471" s="472" t="s">
        <v>632</v>
      </c>
      <c r="G471" s="472" t="s">
        <v>633</v>
      </c>
      <c r="H471" s="472" t="s">
        <v>634</v>
      </c>
      <c r="I471" s="473" t="s">
        <v>635</v>
      </c>
      <c r="J471" s="718"/>
    </row>
    <row r="472" spans="1:28" ht="15" customHeight="1" x14ac:dyDescent="0.15">
      <c r="A472" s="719" t="s">
        <v>636</v>
      </c>
      <c r="B472" s="720"/>
      <c r="C472" s="474">
        <f>SUM(D472:I472)</f>
        <v>0</v>
      </c>
      <c r="D472" s="475"/>
      <c r="E472" s="476"/>
      <c r="F472" s="476"/>
      <c r="G472" s="476"/>
      <c r="H472" s="476"/>
      <c r="I472" s="477"/>
      <c r="J472" s="478"/>
      <c r="K472" s="308" t="str">
        <f>AA472</f>
        <v/>
      </c>
      <c r="L472" s="436"/>
      <c r="M472" s="436"/>
      <c r="N472" s="436"/>
      <c r="O472" s="436"/>
      <c r="P472" s="437"/>
      <c r="Q472" s="437"/>
      <c r="R472" s="437"/>
      <c r="AA472" s="377" t="str">
        <f>IF(J472&gt;C472,"Error: Las actividades totales son menores que las realizadas en beneficiarios","")</f>
        <v/>
      </c>
      <c r="AB472" s="377">
        <f>IF(J472&gt;C472,1,0)</f>
        <v>0</v>
      </c>
    </row>
    <row r="473" spans="1:28" ht="15" customHeight="1" x14ac:dyDescent="0.15">
      <c r="A473" s="721" t="s">
        <v>637</v>
      </c>
      <c r="B473" s="722"/>
      <c r="C473" s="441">
        <f>SUM(D473:I473)</f>
        <v>0</v>
      </c>
      <c r="D473" s="479"/>
      <c r="E473" s="480"/>
      <c r="F473" s="480"/>
      <c r="G473" s="480"/>
      <c r="H473" s="480"/>
      <c r="I473" s="481"/>
      <c r="J473" s="482"/>
      <c r="K473" s="308" t="str">
        <f>AA473</f>
        <v/>
      </c>
      <c r="AA473" s="377" t="str">
        <f>IF(J473&gt;C473,"Error: Las actividades totales son menores que las realizadas en beneficiarios","")</f>
        <v/>
      </c>
      <c r="AB473" s="377">
        <f>IF(J473&gt;C473,1,0)</f>
        <v>0</v>
      </c>
    </row>
    <row r="474" spans="1:28" ht="15" customHeight="1" x14ac:dyDescent="0.15">
      <c r="A474" s="723" t="s">
        <v>638</v>
      </c>
      <c r="B474" s="724"/>
      <c r="C474" s="483">
        <f>SUM(D474:E474)</f>
        <v>0</v>
      </c>
      <c r="D474" s="484"/>
      <c r="E474" s="485"/>
      <c r="F474" s="486"/>
      <c r="G474" s="486"/>
      <c r="H474" s="486"/>
      <c r="I474" s="487"/>
      <c r="J474" s="488"/>
      <c r="K474" s="308" t="str">
        <f>AA474</f>
        <v/>
      </c>
      <c r="AA474" s="377" t="str">
        <f>IF(J474&gt;C474,"Error: Las actividades totales son menores que las realizadas en beneficiarios","")</f>
        <v/>
      </c>
      <c r="AB474" s="377">
        <f>IF(J474&gt;C474,1,0)</f>
        <v>0</v>
      </c>
    </row>
    <row r="475" spans="1:28" ht="24.95" customHeight="1" x14ac:dyDescent="0.15">
      <c r="A475" s="323" t="s">
        <v>639</v>
      </c>
      <c r="B475" s="489"/>
      <c r="C475" s="490"/>
      <c r="D475" s="490"/>
      <c r="E475" s="490"/>
      <c r="F475" s="490"/>
      <c r="G475" s="490"/>
      <c r="H475" s="490"/>
      <c r="I475" s="490"/>
      <c r="J475" s="490"/>
      <c r="K475" s="490"/>
    </row>
    <row r="476" spans="1:28" ht="39.950000000000003" customHeight="1" x14ac:dyDescent="0.15">
      <c r="A476" s="725" t="s">
        <v>640</v>
      </c>
      <c r="B476" s="726"/>
      <c r="C476" s="491" t="s">
        <v>0</v>
      </c>
      <c r="D476" s="620" t="s">
        <v>641</v>
      </c>
      <c r="E476" s="492" t="s">
        <v>642</v>
      </c>
      <c r="F476" s="368"/>
      <c r="G476" s="368"/>
      <c r="H476" s="368"/>
      <c r="L476" s="5" t="s">
        <v>643</v>
      </c>
    </row>
    <row r="477" spans="1:28" ht="15" customHeight="1" x14ac:dyDescent="0.15">
      <c r="A477" s="701" t="s">
        <v>644</v>
      </c>
      <c r="B477" s="493" t="s">
        <v>645</v>
      </c>
      <c r="C477" s="494">
        <v>259</v>
      </c>
      <c r="D477" s="495">
        <v>257</v>
      </c>
      <c r="E477" s="495"/>
      <c r="F477" s="236" t="str">
        <f>AA477</f>
        <v/>
      </c>
      <c r="G477" s="368"/>
      <c r="H477" s="368"/>
      <c r="AA477" s="377" t="str">
        <f>IF(D477&gt;C477,"Error: Las actividades totales son menores que las realizadas en beneficiarios","")</f>
        <v/>
      </c>
      <c r="AB477" s="377">
        <f>IF(D477&gt;C477,1,0)</f>
        <v>0</v>
      </c>
    </row>
    <row r="478" spans="1:28" ht="15" customHeight="1" x14ac:dyDescent="0.15">
      <c r="A478" s="702"/>
      <c r="B478" s="496" t="s">
        <v>646</v>
      </c>
      <c r="C478" s="497"/>
      <c r="D478" s="498"/>
      <c r="E478" s="498"/>
      <c r="F478" s="236" t="str">
        <f>AA478</f>
        <v/>
      </c>
      <c r="G478" s="368"/>
      <c r="H478" s="368"/>
      <c r="AA478" s="377" t="str">
        <f>IF(D478&gt;C478,"Error: Las actividades totales son menores que las realizadas en beneficiarios","")</f>
        <v/>
      </c>
      <c r="AB478" s="377">
        <f>IF(D478&gt;C478,1,0)</f>
        <v>0</v>
      </c>
    </row>
    <row r="479" spans="1:28" ht="15" customHeight="1" x14ac:dyDescent="0.15">
      <c r="A479" s="703"/>
      <c r="B479" s="499" t="s">
        <v>647</v>
      </c>
      <c r="C479" s="500"/>
      <c r="D479" s="501"/>
      <c r="E479" s="501"/>
      <c r="F479" s="236" t="str">
        <f>AA479</f>
        <v/>
      </c>
      <c r="G479" s="368"/>
      <c r="H479" s="368"/>
      <c r="AA479" s="377" t="str">
        <f>IF(D479&gt;C479,"Error: Las actividades totales son menores que las realizadas en beneficiarios","")</f>
        <v/>
      </c>
      <c r="AB479" s="377">
        <f>IF(D479&gt;C479,1,0)</f>
        <v>0</v>
      </c>
    </row>
    <row r="480" spans="1:28" ht="24.95" customHeight="1" x14ac:dyDescent="0.15">
      <c r="A480" s="502" t="s">
        <v>648</v>
      </c>
      <c r="B480" s="503"/>
      <c r="C480" s="504"/>
      <c r="D480" s="505"/>
      <c r="E480" s="505"/>
    </row>
    <row r="481" spans="1:13" ht="18.75" customHeight="1" x14ac:dyDescent="0.15">
      <c r="A481" s="704" t="s">
        <v>649</v>
      </c>
      <c r="B481" s="705"/>
      <c r="C481" s="506" t="s">
        <v>104</v>
      </c>
    </row>
    <row r="482" spans="1:13" ht="15" customHeight="1" x14ac:dyDescent="0.15">
      <c r="A482" s="706" t="s">
        <v>650</v>
      </c>
      <c r="B482" s="707"/>
      <c r="C482" s="507">
        <f>[14]B!C2937</f>
        <v>0</v>
      </c>
    </row>
    <row r="483" spans="1:13" ht="15" customHeight="1" x14ac:dyDescent="0.15">
      <c r="A483" s="708" t="s">
        <v>651</v>
      </c>
      <c r="B483" s="709"/>
      <c r="C483" s="508">
        <f>[14]B!C2938</f>
        <v>0</v>
      </c>
    </row>
    <row r="485" spans="1:13" ht="23.25" customHeight="1" x14ac:dyDescent="0.2">
      <c r="A485" s="509" t="s">
        <v>652</v>
      </c>
      <c r="B485" s="510"/>
      <c r="C485" s="511"/>
      <c r="D485" s="511"/>
    </row>
    <row r="486" spans="1:13" ht="23.25" customHeight="1" x14ac:dyDescent="0.15">
      <c r="A486" s="710" t="s">
        <v>653</v>
      </c>
      <c r="B486" s="711"/>
      <c r="C486" s="512" t="s">
        <v>654</v>
      </c>
      <c r="D486" s="512" t="s">
        <v>655</v>
      </c>
    </row>
    <row r="487" spans="1:13" ht="12.75" customHeight="1" x14ac:dyDescent="0.15">
      <c r="A487" s="712" t="s">
        <v>656</v>
      </c>
      <c r="B487" s="713"/>
      <c r="C487" s="464"/>
      <c r="D487" s="464">
        <v>3</v>
      </c>
    </row>
    <row r="488" spans="1:13" ht="12.75" customHeight="1" x14ac:dyDescent="0.15">
      <c r="A488" s="697" t="s">
        <v>657</v>
      </c>
      <c r="B488" s="698"/>
      <c r="C488" s="513"/>
      <c r="D488" s="513">
        <v>7</v>
      </c>
    </row>
    <row r="489" spans="1:13" ht="12.75" customHeight="1" x14ac:dyDescent="0.15">
      <c r="A489" s="697" t="s">
        <v>658</v>
      </c>
      <c r="B489" s="698"/>
      <c r="C489" s="513"/>
      <c r="D489" s="513">
        <v>2</v>
      </c>
    </row>
    <row r="490" spans="1:13" ht="12.75" customHeight="1" x14ac:dyDescent="0.15">
      <c r="A490" s="697" t="s">
        <v>659</v>
      </c>
      <c r="B490" s="698"/>
      <c r="C490" s="513"/>
      <c r="D490" s="513">
        <v>2</v>
      </c>
    </row>
    <row r="491" spans="1:13" ht="12.75" customHeight="1" x14ac:dyDescent="0.15">
      <c r="A491" s="697" t="s">
        <v>660</v>
      </c>
      <c r="B491" s="698"/>
      <c r="C491" s="513">
        <v>1</v>
      </c>
      <c r="D491" s="513">
        <v>5</v>
      </c>
    </row>
    <row r="492" spans="1:13" ht="12.75" customHeight="1" x14ac:dyDescent="0.15">
      <c r="A492" s="697" t="s">
        <v>661</v>
      </c>
      <c r="B492" s="698"/>
      <c r="C492" s="514">
        <v>1</v>
      </c>
      <c r="D492" s="513">
        <v>9</v>
      </c>
    </row>
    <row r="493" spans="1:13" ht="12.75" customHeight="1" x14ac:dyDescent="0.15">
      <c r="A493" s="699" t="s">
        <v>662</v>
      </c>
      <c r="B493" s="700"/>
      <c r="C493" s="466">
        <v>13</v>
      </c>
      <c r="D493" s="466">
        <v>256</v>
      </c>
    </row>
    <row r="495" spans="1:13" ht="12.75" x14ac:dyDescent="0.2">
      <c r="A495" s="509" t="s">
        <v>663</v>
      </c>
      <c r="B495" s="515"/>
    </row>
    <row r="496" spans="1:13" ht="50.25" customHeight="1" x14ac:dyDescent="0.15">
      <c r="A496" s="688" t="s">
        <v>572</v>
      </c>
      <c r="B496" s="689"/>
      <c r="C496" s="692" t="s">
        <v>0</v>
      </c>
      <c r="D496" s="692" t="s">
        <v>573</v>
      </c>
      <c r="E496" s="694" t="s">
        <v>664</v>
      </c>
      <c r="F496" s="695"/>
      <c r="G496" s="694" t="s">
        <v>665</v>
      </c>
      <c r="H496" s="696"/>
      <c r="I496" s="695"/>
      <c r="J496" s="352" t="s">
        <v>576</v>
      </c>
      <c r="K496" s="352" t="s">
        <v>577</v>
      </c>
      <c r="L496" s="352" t="s">
        <v>578</v>
      </c>
      <c r="M496" s="369" t="s">
        <v>578</v>
      </c>
    </row>
    <row r="497" spans="1:13" ht="54.75" customHeight="1" x14ac:dyDescent="0.15">
      <c r="A497" s="690"/>
      <c r="B497" s="691"/>
      <c r="C497" s="693"/>
      <c r="D497" s="693"/>
      <c r="E497" s="516" t="s">
        <v>666</v>
      </c>
      <c r="F497" s="516" t="s">
        <v>667</v>
      </c>
      <c r="G497" s="517" t="s">
        <v>668</v>
      </c>
      <c r="H497" s="517" t="s">
        <v>669</v>
      </c>
      <c r="I497" s="518" t="s">
        <v>670</v>
      </c>
      <c r="J497" s="516" t="s">
        <v>666</v>
      </c>
      <c r="K497" s="516" t="s">
        <v>667</v>
      </c>
      <c r="L497" s="516" t="s">
        <v>666</v>
      </c>
      <c r="M497" s="516" t="s">
        <v>667</v>
      </c>
    </row>
    <row r="498" spans="1:13" ht="15" customHeight="1" x14ac:dyDescent="0.15">
      <c r="A498" s="686" t="s">
        <v>195</v>
      </c>
      <c r="B498" s="687" t="s">
        <v>195</v>
      </c>
      <c r="C498" s="519">
        <f>SUM(E498:F498)</f>
        <v>0</v>
      </c>
      <c r="D498" s="520"/>
      <c r="E498" s="520"/>
      <c r="F498" s="520"/>
      <c r="G498" s="520"/>
      <c r="H498" s="520"/>
      <c r="I498" s="520"/>
      <c r="J498" s="520"/>
      <c r="K498" s="520"/>
      <c r="L498" s="520"/>
      <c r="M498" s="520"/>
    </row>
    <row r="499" spans="1:13" ht="15" customHeight="1" x14ac:dyDescent="0.15">
      <c r="A499" s="686" t="s">
        <v>197</v>
      </c>
      <c r="B499" s="687" t="s">
        <v>197</v>
      </c>
      <c r="C499" s="519">
        <f>SUM(E499:F499)</f>
        <v>0</v>
      </c>
      <c r="D499" s="520"/>
      <c r="E499" s="520"/>
      <c r="F499" s="520"/>
      <c r="G499" s="520"/>
      <c r="H499" s="520"/>
      <c r="I499" s="520"/>
      <c r="J499" s="520"/>
      <c r="K499" s="520"/>
      <c r="L499" s="520"/>
      <c r="M499" s="520"/>
    </row>
    <row r="500" spans="1:13" ht="15" customHeight="1" x14ac:dyDescent="0.15">
      <c r="A500" s="686" t="s">
        <v>201</v>
      </c>
      <c r="B500" s="687"/>
      <c r="C500" s="519">
        <f>SUM(E500:F500)</f>
        <v>0</v>
      </c>
      <c r="D500" s="520"/>
      <c r="E500" s="520"/>
      <c r="F500" s="520"/>
      <c r="G500" s="520"/>
      <c r="H500" s="520"/>
      <c r="I500" s="520"/>
      <c r="J500" s="520"/>
      <c r="K500" s="520"/>
      <c r="L500" s="520"/>
      <c r="M500" s="520"/>
    </row>
    <row r="501" spans="1:13" ht="15" customHeight="1" x14ac:dyDescent="0.15">
      <c r="A501" s="686" t="s">
        <v>207</v>
      </c>
      <c r="B501" s="687"/>
      <c r="C501" s="519">
        <f>SUM(E501:F501)</f>
        <v>0</v>
      </c>
      <c r="D501" s="520"/>
      <c r="E501" s="520"/>
      <c r="F501" s="520"/>
      <c r="G501" s="520"/>
      <c r="H501" s="520"/>
      <c r="I501" s="520"/>
      <c r="J501" s="520"/>
      <c r="K501" s="520"/>
      <c r="L501" s="520"/>
      <c r="M501" s="520"/>
    </row>
    <row r="502" spans="1:13" ht="15" customHeight="1" x14ac:dyDescent="0.15">
      <c r="A502" s="686" t="s">
        <v>227</v>
      </c>
      <c r="B502" s="687"/>
      <c r="C502" s="519">
        <f>SUM(E502:F502)</f>
        <v>0</v>
      </c>
      <c r="D502" s="520"/>
      <c r="E502" s="520"/>
      <c r="F502" s="520"/>
      <c r="G502" s="520"/>
      <c r="H502" s="520"/>
      <c r="I502" s="520"/>
      <c r="J502" s="520"/>
      <c r="K502" s="520"/>
      <c r="L502" s="520"/>
      <c r="M502" s="520"/>
    </row>
    <row r="503" spans="1:13" ht="15" customHeight="1" x14ac:dyDescent="0.15">
      <c r="A503" s="621"/>
      <c r="B503" s="622" t="s">
        <v>671</v>
      </c>
      <c r="C503" s="519">
        <f t="shared" ref="C503:I503" si="19">SUM(C498:C502)</f>
        <v>0</v>
      </c>
      <c r="D503" s="519">
        <f t="shared" si="19"/>
        <v>0</v>
      </c>
      <c r="E503" s="519">
        <f t="shared" si="19"/>
        <v>0</v>
      </c>
      <c r="F503" s="519">
        <f t="shared" si="19"/>
        <v>0</v>
      </c>
      <c r="G503" s="519">
        <f t="shared" si="19"/>
        <v>0</v>
      </c>
      <c r="H503" s="519">
        <f t="shared" si="19"/>
        <v>0</v>
      </c>
      <c r="I503" s="519">
        <f t="shared" si="19"/>
        <v>0</v>
      </c>
      <c r="J503" s="519">
        <f>SUM(J498:J502)</f>
        <v>0</v>
      </c>
      <c r="K503" s="519">
        <f t="shared" ref="K503" si="20">SUM(K498:K502)</f>
        <v>0</v>
      </c>
      <c r="L503" s="519">
        <f>SUM(L498:L502)</f>
        <v>0</v>
      </c>
      <c r="M503" s="519">
        <f t="shared" ref="M503" si="21">SUM(M498:M502)</f>
        <v>0</v>
      </c>
    </row>
    <row r="504" spans="1:13" ht="24" customHeight="1" x14ac:dyDescent="0.15">
      <c r="A504" s="676" t="s">
        <v>672</v>
      </c>
      <c r="B504" s="677"/>
      <c r="C504" s="519">
        <f>SUM(E504:F504)</f>
        <v>0</v>
      </c>
      <c r="D504" s="520"/>
      <c r="E504" s="520"/>
      <c r="F504" s="520"/>
      <c r="G504" s="520"/>
      <c r="H504" s="520"/>
      <c r="I504" s="520"/>
      <c r="J504" s="520"/>
      <c r="K504" s="520"/>
      <c r="L504" s="520"/>
      <c r="M504" s="520"/>
    </row>
    <row r="505" spans="1:13" ht="15" customHeight="1" x14ac:dyDescent="0.15">
      <c r="A505" s="676" t="s">
        <v>673</v>
      </c>
      <c r="B505" s="677"/>
      <c r="C505" s="519">
        <f>SUM(E505:F505)</f>
        <v>0</v>
      </c>
      <c r="D505" s="520"/>
      <c r="E505" s="520"/>
      <c r="F505" s="520"/>
      <c r="G505" s="520"/>
      <c r="H505" s="520"/>
      <c r="I505" s="520"/>
      <c r="J505" s="520"/>
      <c r="K505" s="520"/>
      <c r="L505" s="520"/>
      <c r="M505" s="520"/>
    </row>
    <row r="506" spans="1:13" ht="15" customHeight="1" x14ac:dyDescent="0.15">
      <c r="A506" s="676" t="s">
        <v>674</v>
      </c>
      <c r="B506" s="677"/>
      <c r="C506" s="519">
        <f>SUM(E506:F506)</f>
        <v>0</v>
      </c>
      <c r="D506" s="520"/>
      <c r="E506" s="520"/>
      <c r="F506" s="520"/>
      <c r="G506" s="520"/>
      <c r="H506" s="520"/>
      <c r="I506" s="520"/>
      <c r="J506" s="520"/>
      <c r="K506" s="520"/>
      <c r="L506" s="520"/>
      <c r="M506" s="520"/>
    </row>
    <row r="507" spans="1:13" ht="15" customHeight="1" x14ac:dyDescent="0.15">
      <c r="A507" s="676" t="s">
        <v>675</v>
      </c>
      <c r="B507" s="677"/>
      <c r="C507" s="519">
        <f>SUM(E507:F507)</f>
        <v>0</v>
      </c>
      <c r="D507" s="520"/>
      <c r="E507" s="520"/>
      <c r="F507" s="520"/>
      <c r="G507" s="520"/>
      <c r="H507" s="520"/>
      <c r="I507" s="520"/>
      <c r="J507" s="520"/>
      <c r="K507" s="520"/>
      <c r="L507" s="520"/>
      <c r="M507" s="520"/>
    </row>
    <row r="508" spans="1:13" ht="15" customHeight="1" x14ac:dyDescent="0.15">
      <c r="A508" s="684" t="s">
        <v>676</v>
      </c>
      <c r="B508" s="685"/>
      <c r="C508" s="519">
        <f t="shared" ref="C508:M508" si="22">SUM(C504:C507)</f>
        <v>0</v>
      </c>
      <c r="D508" s="519">
        <f t="shared" si="22"/>
        <v>0</v>
      </c>
      <c r="E508" s="519">
        <f t="shared" si="22"/>
        <v>0</v>
      </c>
      <c r="F508" s="519">
        <f t="shared" si="22"/>
        <v>0</v>
      </c>
      <c r="G508" s="519">
        <f t="shared" si="22"/>
        <v>0</v>
      </c>
      <c r="H508" s="519">
        <f t="shared" si="22"/>
        <v>0</v>
      </c>
      <c r="I508" s="519">
        <f t="shared" si="22"/>
        <v>0</v>
      </c>
      <c r="J508" s="519">
        <f t="shared" si="22"/>
        <v>0</v>
      </c>
      <c r="K508" s="519">
        <f t="shared" si="22"/>
        <v>0</v>
      </c>
      <c r="L508" s="519">
        <f t="shared" si="22"/>
        <v>0</v>
      </c>
      <c r="M508" s="519">
        <f t="shared" si="22"/>
        <v>0</v>
      </c>
    </row>
    <row r="509" spans="1:13" ht="15" customHeight="1" x14ac:dyDescent="0.15">
      <c r="A509" s="676" t="s">
        <v>677</v>
      </c>
      <c r="B509" s="677"/>
      <c r="C509" s="519">
        <f t="shared" ref="C509" si="23">SUM(E509:F509)</f>
        <v>0</v>
      </c>
      <c r="D509" s="520"/>
      <c r="E509" s="520"/>
      <c r="F509" s="520"/>
      <c r="G509" s="520"/>
      <c r="H509" s="520"/>
      <c r="I509" s="520"/>
      <c r="J509" s="520"/>
      <c r="K509" s="520"/>
      <c r="L509" s="520"/>
      <c r="M509" s="520"/>
    </row>
    <row r="510" spans="1:13" ht="15" customHeight="1" x14ac:dyDescent="0.15">
      <c r="A510" s="676" t="s">
        <v>678</v>
      </c>
      <c r="B510" s="677"/>
      <c r="C510" s="519">
        <f>SUM(E510:F510)</f>
        <v>0</v>
      </c>
      <c r="D510" s="520"/>
      <c r="E510" s="520"/>
      <c r="F510" s="520"/>
      <c r="G510" s="520"/>
      <c r="H510" s="520"/>
      <c r="I510" s="520"/>
      <c r="J510" s="520"/>
      <c r="K510" s="520"/>
      <c r="L510" s="520"/>
      <c r="M510" s="520"/>
    </row>
    <row r="511" spans="1:13" ht="15" customHeight="1" x14ac:dyDescent="0.15">
      <c r="A511" s="676" t="s">
        <v>679</v>
      </c>
      <c r="B511" s="677"/>
      <c r="C511" s="519">
        <f>SUM(E511:F511)</f>
        <v>0</v>
      </c>
      <c r="D511" s="520"/>
      <c r="E511" s="520"/>
      <c r="F511" s="520"/>
      <c r="G511" s="520"/>
      <c r="H511" s="520"/>
      <c r="I511" s="520"/>
      <c r="J511" s="520"/>
      <c r="K511" s="520"/>
      <c r="L511" s="520"/>
      <c r="M511" s="520"/>
    </row>
    <row r="512" spans="1:13" ht="15" customHeight="1" x14ac:dyDescent="0.15">
      <c r="A512" s="621"/>
      <c r="B512" s="524" t="s">
        <v>680</v>
      </c>
      <c r="C512" s="519">
        <f t="shared" ref="C512:M512" si="24">SUM(C509:C511)</f>
        <v>0</v>
      </c>
      <c r="D512" s="519">
        <f t="shared" si="24"/>
        <v>0</v>
      </c>
      <c r="E512" s="519">
        <f t="shared" si="24"/>
        <v>0</v>
      </c>
      <c r="F512" s="519">
        <f t="shared" si="24"/>
        <v>0</v>
      </c>
      <c r="G512" s="519">
        <f t="shared" si="24"/>
        <v>0</v>
      </c>
      <c r="H512" s="519">
        <f t="shared" si="24"/>
        <v>0</v>
      </c>
      <c r="I512" s="519">
        <f t="shared" si="24"/>
        <v>0</v>
      </c>
      <c r="J512" s="519">
        <f t="shared" si="24"/>
        <v>0</v>
      </c>
      <c r="K512" s="519">
        <f t="shared" si="24"/>
        <v>0</v>
      </c>
      <c r="L512" s="519">
        <f t="shared" si="24"/>
        <v>0</v>
      </c>
      <c r="M512" s="519">
        <f t="shared" si="24"/>
        <v>0</v>
      </c>
    </row>
    <row r="513" spans="1:13" ht="15" customHeight="1" x14ac:dyDescent="0.15">
      <c r="A513" s="676" t="s">
        <v>681</v>
      </c>
      <c r="B513" s="677"/>
      <c r="C513" s="519">
        <f>SUM(E513:F513)</f>
        <v>0</v>
      </c>
      <c r="D513" s="520"/>
      <c r="E513" s="520"/>
      <c r="F513" s="520"/>
      <c r="G513" s="520"/>
      <c r="H513" s="520"/>
      <c r="I513" s="520"/>
      <c r="J513" s="520"/>
      <c r="K513" s="520"/>
      <c r="L513" s="520"/>
      <c r="M513" s="520"/>
    </row>
    <row r="514" spans="1:13" ht="15" customHeight="1" x14ac:dyDescent="0.15">
      <c r="A514" s="678" t="s">
        <v>682</v>
      </c>
      <c r="B514" s="679"/>
      <c r="C514" s="519">
        <f>SUM(E514:F514)</f>
        <v>0</v>
      </c>
      <c r="D514" s="520"/>
      <c r="E514" s="520"/>
      <c r="F514" s="520"/>
      <c r="G514" s="520"/>
      <c r="H514" s="520"/>
      <c r="I514" s="520"/>
      <c r="J514" s="520"/>
      <c r="K514" s="520"/>
      <c r="L514" s="520"/>
      <c r="M514" s="520"/>
    </row>
    <row r="515" spans="1:13" ht="15" customHeight="1" x14ac:dyDescent="0.15">
      <c r="A515" s="676" t="s">
        <v>683</v>
      </c>
      <c r="B515" s="677"/>
      <c r="C515" s="519">
        <f>SUM(E515:F515)</f>
        <v>0</v>
      </c>
      <c r="D515" s="520"/>
      <c r="E515" s="520"/>
      <c r="F515" s="520"/>
      <c r="G515" s="520"/>
      <c r="H515" s="520"/>
      <c r="I515" s="520"/>
      <c r="J515" s="520"/>
      <c r="K515" s="520"/>
      <c r="L515" s="520"/>
      <c r="M515" s="520"/>
    </row>
    <row r="516" spans="1:13" ht="15" customHeight="1" x14ac:dyDescent="0.15">
      <c r="A516" s="621"/>
      <c r="B516" s="524" t="s">
        <v>684</v>
      </c>
      <c r="C516" s="519">
        <f>SUM(C513:C515)</f>
        <v>0</v>
      </c>
      <c r="D516" s="519">
        <f t="shared" ref="D516:F516" si="25">SUM(D513:D515)</f>
        <v>0</v>
      </c>
      <c r="E516" s="519">
        <f t="shared" si="25"/>
        <v>0</v>
      </c>
      <c r="F516" s="519">
        <f t="shared" si="25"/>
        <v>0</v>
      </c>
      <c r="G516" s="519">
        <f>SUM(G513:G515)</f>
        <v>0</v>
      </c>
      <c r="H516" s="519">
        <f>SUM(H513:H515)</f>
        <v>0</v>
      </c>
      <c r="I516" s="519">
        <f>SUM(I513:I515)</f>
        <v>0</v>
      </c>
      <c r="J516" s="519">
        <f t="shared" ref="J516:M516" si="26">SUM(J513:J515)</f>
        <v>0</v>
      </c>
      <c r="K516" s="519">
        <f t="shared" si="26"/>
        <v>0</v>
      </c>
      <c r="L516" s="519">
        <f t="shared" si="26"/>
        <v>0</v>
      </c>
      <c r="M516" s="519">
        <f t="shared" si="26"/>
        <v>0</v>
      </c>
    </row>
    <row r="517" spans="1:13" ht="15" customHeight="1" x14ac:dyDescent="0.15">
      <c r="A517" s="682" t="s">
        <v>685</v>
      </c>
      <c r="B517" s="683" t="s">
        <v>46</v>
      </c>
      <c r="C517" s="519">
        <f t="shared" ref="C517:C524" si="27">SUM(E517:F517)</f>
        <v>0</v>
      </c>
      <c r="D517" s="520"/>
      <c r="E517" s="520"/>
      <c r="F517" s="520"/>
      <c r="G517" s="520"/>
      <c r="H517" s="520"/>
      <c r="I517" s="520"/>
      <c r="J517" s="520"/>
      <c r="K517" s="520"/>
      <c r="L517" s="520"/>
      <c r="M517" s="520"/>
    </row>
    <row r="518" spans="1:13" ht="15" customHeight="1" x14ac:dyDescent="0.15">
      <c r="A518" s="682" t="s">
        <v>686</v>
      </c>
      <c r="B518" s="683" t="s">
        <v>686</v>
      </c>
      <c r="C518" s="519">
        <f t="shared" si="27"/>
        <v>0</v>
      </c>
      <c r="D518" s="520"/>
      <c r="E518" s="520"/>
      <c r="F518" s="520"/>
      <c r="G518" s="520"/>
      <c r="H518" s="520"/>
      <c r="I518" s="520"/>
      <c r="J518" s="520"/>
      <c r="K518" s="520"/>
      <c r="L518" s="520"/>
      <c r="M518" s="520"/>
    </row>
    <row r="519" spans="1:13" ht="15" customHeight="1" x14ac:dyDescent="0.15">
      <c r="A519" s="682" t="s">
        <v>687</v>
      </c>
      <c r="B519" s="683" t="s">
        <v>687</v>
      </c>
      <c r="C519" s="519">
        <f t="shared" si="27"/>
        <v>0</v>
      </c>
      <c r="D519" s="520"/>
      <c r="E519" s="520"/>
      <c r="F519" s="520"/>
      <c r="G519" s="520"/>
      <c r="H519" s="520"/>
      <c r="I519" s="520"/>
      <c r="J519" s="520"/>
      <c r="K519" s="520"/>
      <c r="L519" s="520"/>
      <c r="M519" s="520"/>
    </row>
    <row r="520" spans="1:13" ht="15" customHeight="1" x14ac:dyDescent="0.15">
      <c r="A520" s="680" t="s">
        <v>49</v>
      </c>
      <c r="B520" s="681"/>
      <c r="C520" s="519">
        <f t="shared" si="27"/>
        <v>0</v>
      </c>
      <c r="D520" s="520"/>
      <c r="E520" s="520"/>
      <c r="F520" s="520"/>
      <c r="G520" s="520"/>
      <c r="H520" s="520"/>
      <c r="I520" s="520"/>
      <c r="J520" s="520"/>
      <c r="K520" s="520"/>
      <c r="L520" s="520"/>
      <c r="M520" s="520"/>
    </row>
    <row r="521" spans="1:13" ht="15" customHeight="1" x14ac:dyDescent="0.15">
      <c r="A521" s="680" t="s">
        <v>89</v>
      </c>
      <c r="B521" s="681" t="s">
        <v>89</v>
      </c>
      <c r="C521" s="519">
        <f t="shared" si="27"/>
        <v>0</v>
      </c>
      <c r="D521" s="520"/>
      <c r="E521" s="520"/>
      <c r="F521" s="520"/>
      <c r="G521" s="520"/>
      <c r="H521" s="520"/>
      <c r="I521" s="520"/>
      <c r="J521" s="520"/>
      <c r="K521" s="520"/>
      <c r="L521" s="520"/>
      <c r="M521" s="520"/>
    </row>
    <row r="522" spans="1:13" ht="15" customHeight="1" x14ac:dyDescent="0.15">
      <c r="A522" s="676" t="s">
        <v>71</v>
      </c>
      <c r="B522" s="677"/>
      <c r="C522" s="519">
        <f t="shared" si="27"/>
        <v>0</v>
      </c>
      <c r="D522" s="520"/>
      <c r="E522" s="520"/>
      <c r="F522" s="520"/>
      <c r="G522" s="520"/>
      <c r="H522" s="520"/>
      <c r="I522" s="520"/>
      <c r="J522" s="520"/>
      <c r="K522" s="520"/>
      <c r="L522" s="520"/>
      <c r="M522" s="520"/>
    </row>
    <row r="523" spans="1:13" ht="24" customHeight="1" x14ac:dyDescent="0.15">
      <c r="A523" s="680" t="s">
        <v>688</v>
      </c>
      <c r="B523" s="681" t="s">
        <v>688</v>
      </c>
      <c r="C523" s="519">
        <f t="shared" si="27"/>
        <v>0</v>
      </c>
      <c r="D523" s="520"/>
      <c r="E523" s="520"/>
      <c r="F523" s="520"/>
      <c r="G523" s="520"/>
      <c r="H523" s="520"/>
      <c r="I523" s="520"/>
      <c r="J523" s="520"/>
      <c r="K523" s="520"/>
      <c r="L523" s="520"/>
      <c r="M523" s="520"/>
    </row>
    <row r="524" spans="1:13" ht="15" customHeight="1" x14ac:dyDescent="0.15">
      <c r="A524" s="680" t="s">
        <v>67</v>
      </c>
      <c r="B524" s="681" t="s">
        <v>67</v>
      </c>
      <c r="C524" s="519">
        <f t="shared" si="27"/>
        <v>0</v>
      </c>
      <c r="D524" s="520"/>
      <c r="E524" s="520"/>
      <c r="F524" s="520"/>
      <c r="G524" s="520"/>
      <c r="H524" s="520"/>
      <c r="I524" s="520"/>
      <c r="J524" s="520"/>
      <c r="K524" s="520"/>
      <c r="L524" s="520"/>
      <c r="M524" s="520"/>
    </row>
    <row r="525" spans="1:13" ht="15" customHeight="1" x14ac:dyDescent="0.15">
      <c r="A525" s="623"/>
      <c r="B525" s="524" t="s">
        <v>689</v>
      </c>
      <c r="C525" s="519">
        <f>SUM(C517:C524)</f>
        <v>0</v>
      </c>
      <c r="D525" s="519">
        <f>SUM(D517:D524)</f>
        <v>0</v>
      </c>
      <c r="E525" s="519">
        <f t="shared" ref="E525:M525" si="28">SUM(E517:E524)</f>
        <v>0</v>
      </c>
      <c r="F525" s="519">
        <f t="shared" si="28"/>
        <v>0</v>
      </c>
      <c r="G525" s="519">
        <f t="shared" si="28"/>
        <v>0</v>
      </c>
      <c r="H525" s="519">
        <f t="shared" si="28"/>
        <v>0</v>
      </c>
      <c r="I525" s="519">
        <f t="shared" si="28"/>
        <v>0</v>
      </c>
      <c r="J525" s="519">
        <f t="shared" si="28"/>
        <v>0</v>
      </c>
      <c r="K525" s="519">
        <f t="shared" si="28"/>
        <v>0</v>
      </c>
      <c r="L525" s="519">
        <f t="shared" si="28"/>
        <v>0</v>
      </c>
      <c r="M525" s="519">
        <f t="shared" si="28"/>
        <v>0</v>
      </c>
    </row>
    <row r="526" spans="1:13" ht="15" customHeight="1" x14ac:dyDescent="0.15">
      <c r="A526" s="678" t="s">
        <v>690</v>
      </c>
      <c r="B526" s="679"/>
      <c r="C526" s="519">
        <f t="shared" ref="C526:C531" si="29">SUM(E526:F526)</f>
        <v>0</v>
      </c>
      <c r="D526" s="520"/>
      <c r="E526" s="520"/>
      <c r="F526" s="520"/>
      <c r="G526" s="520"/>
      <c r="H526" s="520"/>
      <c r="I526" s="520"/>
      <c r="J526" s="520"/>
      <c r="K526" s="520"/>
      <c r="L526" s="520"/>
      <c r="M526" s="520"/>
    </row>
    <row r="527" spans="1:13" ht="15" customHeight="1" x14ac:dyDescent="0.15">
      <c r="A527" s="678" t="s">
        <v>691</v>
      </c>
      <c r="B527" s="679"/>
      <c r="C527" s="519">
        <f t="shared" si="29"/>
        <v>0</v>
      </c>
      <c r="D527" s="520"/>
      <c r="E527" s="520"/>
      <c r="F527" s="520"/>
      <c r="G527" s="520"/>
      <c r="H527" s="520"/>
      <c r="I527" s="520"/>
      <c r="J527" s="520"/>
      <c r="K527" s="520"/>
      <c r="L527" s="520"/>
      <c r="M527" s="520"/>
    </row>
    <row r="528" spans="1:13" ht="15" customHeight="1" x14ac:dyDescent="0.15">
      <c r="A528" s="678" t="s">
        <v>692</v>
      </c>
      <c r="B528" s="679"/>
      <c r="C528" s="519">
        <f t="shared" si="29"/>
        <v>0</v>
      </c>
      <c r="D528" s="520"/>
      <c r="E528" s="520"/>
      <c r="F528" s="520"/>
      <c r="G528" s="520"/>
      <c r="H528" s="520"/>
      <c r="I528" s="520"/>
      <c r="J528" s="520"/>
      <c r="K528" s="520"/>
      <c r="L528" s="520"/>
      <c r="M528" s="520"/>
    </row>
    <row r="529" spans="1:13" ht="15" customHeight="1" x14ac:dyDescent="0.15">
      <c r="A529" s="676" t="s">
        <v>693</v>
      </c>
      <c r="B529" s="677"/>
      <c r="C529" s="519">
        <f t="shared" si="29"/>
        <v>0</v>
      </c>
      <c r="D529" s="520"/>
      <c r="E529" s="520"/>
      <c r="F529" s="520"/>
      <c r="G529" s="520"/>
      <c r="H529" s="520"/>
      <c r="I529" s="520"/>
      <c r="J529" s="520"/>
      <c r="K529" s="520"/>
      <c r="L529" s="520"/>
      <c r="M529" s="520"/>
    </row>
    <row r="530" spans="1:13" ht="15" customHeight="1" x14ac:dyDescent="0.15">
      <c r="A530" s="676" t="s">
        <v>694</v>
      </c>
      <c r="B530" s="677"/>
      <c r="C530" s="519">
        <f t="shared" si="29"/>
        <v>0</v>
      </c>
      <c r="D530" s="520"/>
      <c r="E530" s="520"/>
      <c r="F530" s="520"/>
      <c r="G530" s="520"/>
      <c r="H530" s="520"/>
      <c r="I530" s="520"/>
      <c r="J530" s="520"/>
      <c r="K530" s="520"/>
      <c r="L530" s="520"/>
      <c r="M530" s="520"/>
    </row>
    <row r="531" spans="1:13" ht="15" customHeight="1" x14ac:dyDescent="0.15">
      <c r="A531" s="676" t="s">
        <v>695</v>
      </c>
      <c r="B531" s="677"/>
      <c r="C531" s="519">
        <f t="shared" si="29"/>
        <v>0</v>
      </c>
      <c r="D531" s="520"/>
      <c r="E531" s="520"/>
      <c r="F531" s="520"/>
      <c r="G531" s="520"/>
      <c r="H531" s="520"/>
      <c r="I531" s="520"/>
      <c r="J531" s="520"/>
      <c r="K531" s="520"/>
      <c r="L531" s="520"/>
      <c r="M531" s="520"/>
    </row>
    <row r="532" spans="1:13" ht="15" customHeight="1" x14ac:dyDescent="0.15">
      <c r="A532" s="623"/>
      <c r="B532" s="524" t="s">
        <v>530</v>
      </c>
      <c r="C532" s="519">
        <f>SUM(C526:C531)</f>
        <v>0</v>
      </c>
      <c r="D532" s="519">
        <f>SUM(D526:D531)</f>
        <v>0</v>
      </c>
      <c r="E532" s="519">
        <f t="shared" ref="E532:M532" si="30">SUM(E526:E531)</f>
        <v>0</v>
      </c>
      <c r="F532" s="519">
        <f t="shared" si="30"/>
        <v>0</v>
      </c>
      <c r="G532" s="519">
        <f t="shared" si="30"/>
        <v>0</v>
      </c>
      <c r="H532" s="519">
        <f t="shared" si="30"/>
        <v>0</v>
      </c>
      <c r="I532" s="519">
        <f t="shared" si="30"/>
        <v>0</v>
      </c>
      <c r="J532" s="519">
        <f t="shared" si="30"/>
        <v>0</v>
      </c>
      <c r="K532" s="519">
        <f t="shared" si="30"/>
        <v>0</v>
      </c>
      <c r="L532" s="519">
        <f t="shared" si="30"/>
        <v>0</v>
      </c>
      <c r="M532" s="519">
        <f t="shared" si="30"/>
        <v>0</v>
      </c>
    </row>
    <row r="533" spans="1:13" ht="15" customHeight="1" x14ac:dyDescent="0.15">
      <c r="A533" s="676" t="s">
        <v>440</v>
      </c>
      <c r="B533" s="677" t="s">
        <v>440</v>
      </c>
      <c r="C533" s="519">
        <f>SUM(E533:F533)</f>
        <v>0</v>
      </c>
      <c r="D533" s="526"/>
      <c r="E533" s="520"/>
      <c r="F533" s="520"/>
      <c r="G533" s="520"/>
      <c r="H533" s="520"/>
      <c r="I533" s="520"/>
      <c r="J533" s="520"/>
      <c r="K533" s="520"/>
      <c r="L533" s="520"/>
      <c r="M533" s="520"/>
    </row>
    <row r="534" spans="1:13" ht="15" customHeight="1" x14ac:dyDescent="0.15">
      <c r="A534" s="676" t="s">
        <v>442</v>
      </c>
      <c r="B534" s="677" t="s">
        <v>442</v>
      </c>
      <c r="C534" s="519">
        <f>SUM(E534:F534)</f>
        <v>0</v>
      </c>
      <c r="D534" s="526"/>
      <c r="E534" s="520"/>
      <c r="F534" s="520"/>
      <c r="G534" s="520"/>
      <c r="H534" s="520"/>
      <c r="I534" s="520"/>
      <c r="J534" s="520"/>
      <c r="K534" s="520"/>
      <c r="L534" s="520"/>
      <c r="M534" s="520"/>
    </row>
    <row r="535" spans="1:13" ht="24" customHeight="1" x14ac:dyDescent="0.15">
      <c r="A535" s="676" t="s">
        <v>696</v>
      </c>
      <c r="B535" s="677"/>
      <c r="C535" s="519">
        <f>SUM(E535:F535)</f>
        <v>0</v>
      </c>
      <c r="D535" s="526"/>
      <c r="E535" s="526"/>
      <c r="F535" s="526"/>
      <c r="G535" s="526"/>
      <c r="H535" s="526"/>
      <c r="I535" s="526"/>
      <c r="J535" s="526"/>
      <c r="K535" s="526"/>
      <c r="L535" s="526"/>
      <c r="M535" s="526"/>
    </row>
    <row r="536" spans="1:13" ht="15" customHeight="1" x14ac:dyDescent="0.15">
      <c r="A536" s="676" t="s">
        <v>185</v>
      </c>
      <c r="B536" s="677"/>
      <c r="C536" s="527"/>
      <c r="D536" s="528"/>
      <c r="E536" s="528"/>
      <c r="F536" s="528"/>
      <c r="G536" s="528"/>
      <c r="H536" s="528"/>
      <c r="I536" s="528"/>
      <c r="J536" s="528"/>
      <c r="K536" s="528"/>
      <c r="L536" s="528"/>
      <c r="M536" s="528"/>
    </row>
    <row r="537" spans="1:13" ht="15" customHeight="1" x14ac:dyDescent="0.15">
      <c r="A537" s="676" t="s">
        <v>186</v>
      </c>
      <c r="B537" s="677"/>
      <c r="C537" s="527"/>
      <c r="D537" s="528"/>
      <c r="E537" s="528"/>
      <c r="F537" s="528"/>
      <c r="G537" s="528"/>
      <c r="H537" s="528"/>
      <c r="I537" s="528"/>
      <c r="J537" s="528"/>
      <c r="K537" s="528"/>
      <c r="L537" s="528"/>
      <c r="M537" s="528"/>
    </row>
    <row r="538" spans="1:13" ht="15" customHeight="1" x14ac:dyDescent="0.15">
      <c r="A538" s="676" t="s">
        <v>697</v>
      </c>
      <c r="B538" s="677"/>
      <c r="C538" s="519">
        <f>SUM(E538:F538)</f>
        <v>0</v>
      </c>
      <c r="D538" s="526"/>
      <c r="E538" s="526"/>
      <c r="F538" s="526"/>
      <c r="G538" s="526"/>
      <c r="H538" s="526"/>
      <c r="I538" s="526"/>
      <c r="J538" s="520"/>
      <c r="K538" s="520"/>
      <c r="L538" s="520"/>
      <c r="M538" s="520"/>
    </row>
    <row r="539" spans="1:13" ht="15" customHeight="1" x14ac:dyDescent="0.15">
      <c r="A539" s="529"/>
      <c r="B539" s="530" t="s">
        <v>698</v>
      </c>
      <c r="C539" s="519">
        <f>SUM(C533:C535)+C538</f>
        <v>0</v>
      </c>
      <c r="D539" s="519">
        <f>SUM(D533:D535)+D538</f>
        <v>0</v>
      </c>
      <c r="E539" s="519">
        <f t="shared" ref="E539:M539" si="31">SUM(E533:E535)+E538</f>
        <v>0</v>
      </c>
      <c r="F539" s="519">
        <f t="shared" si="31"/>
        <v>0</v>
      </c>
      <c r="G539" s="519">
        <f t="shared" si="31"/>
        <v>0</v>
      </c>
      <c r="H539" s="519">
        <f t="shared" si="31"/>
        <v>0</v>
      </c>
      <c r="I539" s="519">
        <f t="shared" si="31"/>
        <v>0</v>
      </c>
      <c r="J539" s="519">
        <f t="shared" si="31"/>
        <v>0</v>
      </c>
      <c r="K539" s="519">
        <f t="shared" si="31"/>
        <v>0</v>
      </c>
      <c r="L539" s="519">
        <f t="shared" si="31"/>
        <v>0</v>
      </c>
      <c r="M539" s="519">
        <f t="shared" si="31"/>
        <v>0</v>
      </c>
    </row>
    <row r="540" spans="1:13" ht="15" customHeight="1" x14ac:dyDescent="0.15">
      <c r="A540" s="531"/>
      <c r="B540" s="530" t="s">
        <v>0</v>
      </c>
      <c r="C540" s="532">
        <f>SUM(C503+C508+C512+C516+C525+C532+C539)</f>
        <v>0</v>
      </c>
      <c r="D540" s="532">
        <f t="shared" ref="D540:M540" si="32">SUM(D503+D508+D512+D516+D525+D532)</f>
        <v>0</v>
      </c>
      <c r="E540" s="532">
        <f t="shared" si="32"/>
        <v>0</v>
      </c>
      <c r="F540" s="532">
        <f t="shared" si="32"/>
        <v>0</v>
      </c>
      <c r="G540" s="532">
        <f t="shared" si="32"/>
        <v>0</v>
      </c>
      <c r="H540" s="532">
        <f t="shared" si="32"/>
        <v>0</v>
      </c>
      <c r="I540" s="532">
        <f t="shared" si="32"/>
        <v>0</v>
      </c>
      <c r="J540" s="532">
        <f>SUM(J503+J508+J512+J516+J525+J532)</f>
        <v>0</v>
      </c>
      <c r="K540" s="532">
        <f>SUM(K503+K508+K512+K516+K525+K532)</f>
        <v>0</v>
      </c>
      <c r="L540" s="532">
        <f t="shared" si="32"/>
        <v>0</v>
      </c>
      <c r="M540" s="532">
        <f t="shared" si="32"/>
        <v>0</v>
      </c>
    </row>
  </sheetData>
  <mergeCells count="217">
    <mergeCell ref="A8:C8"/>
    <mergeCell ref="A71:B71"/>
    <mergeCell ref="A72:B72"/>
    <mergeCell ref="A78:A81"/>
    <mergeCell ref="A86:B86"/>
    <mergeCell ref="A90:A93"/>
    <mergeCell ref="M327:M328"/>
    <mergeCell ref="O327:O328"/>
    <mergeCell ref="P327:P328"/>
    <mergeCell ref="H326:J326"/>
    <mergeCell ref="K326:M326"/>
    <mergeCell ref="N326:N328"/>
    <mergeCell ref="O326:P326"/>
    <mergeCell ref="A280:B280"/>
    <mergeCell ref="A287:B287"/>
    <mergeCell ref="A299:B299"/>
    <mergeCell ref="A97:E97"/>
    <mergeCell ref="A125:B125"/>
    <mergeCell ref="A203:A204"/>
    <mergeCell ref="A219:B219"/>
    <mergeCell ref="A264:B264"/>
    <mergeCell ref="A274:B274"/>
    <mergeCell ref="Q326:Q328"/>
    <mergeCell ref="D327:D328"/>
    <mergeCell ref="E327:F327"/>
    <mergeCell ref="G327:G328"/>
    <mergeCell ref="H327:H328"/>
    <mergeCell ref="I327:I328"/>
    <mergeCell ref="D326:G326"/>
    <mergeCell ref="A329:B329"/>
    <mergeCell ref="A335:A338"/>
    <mergeCell ref="A343:B343"/>
    <mergeCell ref="A347:A350"/>
    <mergeCell ref="A353:B353"/>
    <mergeCell ref="A354:B354"/>
    <mergeCell ref="J327:J328"/>
    <mergeCell ref="K327:K328"/>
    <mergeCell ref="L327:L328"/>
    <mergeCell ref="A326:B328"/>
    <mergeCell ref="C326:C328"/>
    <mergeCell ref="O357:O358"/>
    <mergeCell ref="P357:P358"/>
    <mergeCell ref="A361:B361"/>
    <mergeCell ref="A362:B362"/>
    <mergeCell ref="A364:B364"/>
    <mergeCell ref="A366:B366"/>
    <mergeCell ref="O356:P356"/>
    <mergeCell ref="Q356:Q358"/>
    <mergeCell ref="D357:D358"/>
    <mergeCell ref="E357:F357"/>
    <mergeCell ref="G357:G358"/>
    <mergeCell ref="H357:H358"/>
    <mergeCell ref="I357:I358"/>
    <mergeCell ref="J357:J358"/>
    <mergeCell ref="K357:K358"/>
    <mergeCell ref="L357:L358"/>
    <mergeCell ref="A356:B358"/>
    <mergeCell ref="C356:C358"/>
    <mergeCell ref="D356:G356"/>
    <mergeCell ref="H356:J356"/>
    <mergeCell ref="K356:M356"/>
    <mergeCell ref="N356:N358"/>
    <mergeCell ref="M357:M358"/>
    <mergeCell ref="Q371:Q373"/>
    <mergeCell ref="D372:D373"/>
    <mergeCell ref="E372:F372"/>
    <mergeCell ref="G372:G373"/>
    <mergeCell ref="H372:H373"/>
    <mergeCell ref="I372:I373"/>
    <mergeCell ref="A367:B367"/>
    <mergeCell ref="A368:B368"/>
    <mergeCell ref="A369:B369"/>
    <mergeCell ref="A371:B373"/>
    <mergeCell ref="C371:C373"/>
    <mergeCell ref="D371:G371"/>
    <mergeCell ref="J372:J373"/>
    <mergeCell ref="K372:K373"/>
    <mergeCell ref="L372:L373"/>
    <mergeCell ref="M372:M373"/>
    <mergeCell ref="O372:O373"/>
    <mergeCell ref="P372:P373"/>
    <mergeCell ref="H371:J371"/>
    <mergeCell ref="K371:M371"/>
    <mergeCell ref="N371:N373"/>
    <mergeCell ref="O371:P371"/>
    <mergeCell ref="K384:K386"/>
    <mergeCell ref="L384:N385"/>
    <mergeCell ref="O384:O386"/>
    <mergeCell ref="P384:Q385"/>
    <mergeCell ref="R384:R386"/>
    <mergeCell ref="E385:G385"/>
    <mergeCell ref="H385:J385"/>
    <mergeCell ref="A382:B382"/>
    <mergeCell ref="A383:B383"/>
    <mergeCell ref="A384:B386"/>
    <mergeCell ref="C384:C386"/>
    <mergeCell ref="D384:D386"/>
    <mergeCell ref="E384:J384"/>
    <mergeCell ref="A411:B411"/>
    <mergeCell ref="A412:B412"/>
    <mergeCell ref="A413:A414"/>
    <mergeCell ref="A415:B415"/>
    <mergeCell ref="A416:B417"/>
    <mergeCell ref="C416:C417"/>
    <mergeCell ref="A407:B407"/>
    <mergeCell ref="A408:F408"/>
    <mergeCell ref="A409:B410"/>
    <mergeCell ref="C409:C410"/>
    <mergeCell ref="D409:D410"/>
    <mergeCell ref="E409:E410"/>
    <mergeCell ref="F409:F410"/>
    <mergeCell ref="Q421:Q423"/>
    <mergeCell ref="D422:D423"/>
    <mergeCell ref="E422:F422"/>
    <mergeCell ref="G422:G423"/>
    <mergeCell ref="H422:H423"/>
    <mergeCell ref="I422:I423"/>
    <mergeCell ref="D416:D417"/>
    <mergeCell ref="A418:B418"/>
    <mergeCell ref="A419:B419"/>
    <mergeCell ref="A420:B420"/>
    <mergeCell ref="A421:B423"/>
    <mergeCell ref="C421:C423"/>
    <mergeCell ref="D421:G421"/>
    <mergeCell ref="J422:J423"/>
    <mergeCell ref="K422:K423"/>
    <mergeCell ref="L422:L423"/>
    <mergeCell ref="M422:M423"/>
    <mergeCell ref="O422:O423"/>
    <mergeCell ref="P422:P423"/>
    <mergeCell ref="H421:J421"/>
    <mergeCell ref="K421:M421"/>
    <mergeCell ref="N421:N423"/>
    <mergeCell ref="O421:P421"/>
    <mergeCell ref="A449:B449"/>
    <mergeCell ref="A450:B450"/>
    <mergeCell ref="A451:B451"/>
    <mergeCell ref="A452:B452"/>
    <mergeCell ref="A453:B453"/>
    <mergeCell ref="A454:B454"/>
    <mergeCell ref="A424:A426"/>
    <mergeCell ref="A431:A433"/>
    <mergeCell ref="A434:A436"/>
    <mergeCell ref="A438:A440"/>
    <mergeCell ref="A441:A443"/>
    <mergeCell ref="A445:A447"/>
    <mergeCell ref="A462:B462"/>
    <mergeCell ref="A463:B463"/>
    <mergeCell ref="A466:A467"/>
    <mergeCell ref="A468:B468"/>
    <mergeCell ref="A470:B471"/>
    <mergeCell ref="C470:C471"/>
    <mergeCell ref="A455:B455"/>
    <mergeCell ref="A456:B456"/>
    <mergeCell ref="A457:B457"/>
    <mergeCell ref="A458:B458"/>
    <mergeCell ref="A459:B459"/>
    <mergeCell ref="A460:B460"/>
    <mergeCell ref="A477:A479"/>
    <mergeCell ref="A481:B481"/>
    <mergeCell ref="A482:B482"/>
    <mergeCell ref="A483:B483"/>
    <mergeCell ref="A486:B486"/>
    <mergeCell ref="A487:B487"/>
    <mergeCell ref="D470:I470"/>
    <mergeCell ref="J470:J471"/>
    <mergeCell ref="A472:B472"/>
    <mergeCell ref="A473:B473"/>
    <mergeCell ref="A474:B474"/>
    <mergeCell ref="A476:B476"/>
    <mergeCell ref="A496:B497"/>
    <mergeCell ref="C496:C497"/>
    <mergeCell ref="D496:D497"/>
    <mergeCell ref="E496:F496"/>
    <mergeCell ref="G496:I496"/>
    <mergeCell ref="A498:B498"/>
    <mergeCell ref="A488:B488"/>
    <mergeCell ref="A489:B489"/>
    <mergeCell ref="A490:B490"/>
    <mergeCell ref="A491:B491"/>
    <mergeCell ref="A492:B492"/>
    <mergeCell ref="A493:B493"/>
    <mergeCell ref="A506:B506"/>
    <mergeCell ref="A507:B507"/>
    <mergeCell ref="A508:B508"/>
    <mergeCell ref="A509:B509"/>
    <mergeCell ref="A510:B510"/>
    <mergeCell ref="A511:B511"/>
    <mergeCell ref="A499:B499"/>
    <mergeCell ref="A500:B500"/>
    <mergeCell ref="A501:B501"/>
    <mergeCell ref="A502:B502"/>
    <mergeCell ref="A504:B504"/>
    <mergeCell ref="A505:B505"/>
    <mergeCell ref="A520:B520"/>
    <mergeCell ref="A521:B521"/>
    <mergeCell ref="A522:B522"/>
    <mergeCell ref="A523:B523"/>
    <mergeCell ref="A524:B524"/>
    <mergeCell ref="A526:B526"/>
    <mergeCell ref="A513:B513"/>
    <mergeCell ref="A514:B514"/>
    <mergeCell ref="A515:B515"/>
    <mergeCell ref="A517:B517"/>
    <mergeCell ref="A518:B518"/>
    <mergeCell ref="A519:B519"/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3:B533"/>
  </mergeCells>
  <dataValidations count="1">
    <dataValidation allowBlank="1" showInputMessage="1" showErrorMessage="1" errorTitle="ERROR" error="Por favor ingrese solo Números." sqref="B517:B518 H497:I503 B487:B497 B540 A535:A539 A508 A512 A516:A525 A532 C1:D503 C504:XFD508 N509:XFD1048576 A541:M1048576 B354:B382 B384:B448 B450:B461 A441:A503 J1:XFD503 B463:B485 A1:A438 H1:I495 E1:F495 C509:M539 B1:B352 E497:F503 G1:G503" xr:uid="{D93E4FC1-6E30-4ABF-9437-4E9B7FF3E46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A. Cisternas Ramírez</dc:creator>
  <cp:lastModifiedBy>Jose Albino   Munoz Mansilla</cp:lastModifiedBy>
  <cp:lastPrinted>2018-07-31T13:56:57Z</cp:lastPrinted>
  <dcterms:created xsi:type="dcterms:W3CDTF">2017-09-12T17:51:24Z</dcterms:created>
  <dcterms:modified xsi:type="dcterms:W3CDTF">2019-01-16T19:49:06Z</dcterms:modified>
</cp:coreProperties>
</file>