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0" yWindow="0" windowWidth="24000" windowHeight="8985" tabRatio="634"/>
  </bookViews>
  <sheets>
    <sheet name="INDICES DE CAMAS H LINARES " sheetId="2" r:id="rId1"/>
    <sheet name="ANÁLISIS GRÁFICO" sheetId="14" r:id="rId2"/>
    <sheet name="POBLACIÓN" sheetId="3" r:id="rId3"/>
    <sheet name="GLOSARIO" sheetId="4" r:id="rId4"/>
    <sheet name="RES N°4179. JUL 2017" sheetId="23" r:id="rId5"/>
    <sheet name="ORD.84 ENE 2017" sheetId="13" r:id="rId6"/>
    <sheet name="RES N°3375. JUL 2016" sheetId="15" r:id="rId7"/>
    <sheet name="RES N°888. FEB 2014" sheetId="22" r:id="rId8"/>
    <sheet name="RES N°523. MAY 2013" sheetId="21" r:id="rId9"/>
    <sheet name="RES N° 222. MAR 2013" sheetId="20" r:id="rId10"/>
    <sheet name="RES N° 1532. DIC 2012" sheetId="19" r:id="rId11"/>
    <sheet name="RES N° 1006, AGO 2012" sheetId="16" r:id="rId12"/>
    <sheet name="RES N°935. JUL 2012 " sheetId="18" r:id="rId13"/>
    <sheet name="RES N°1401. DIC.2008 " sheetId="17" r:id="rId14"/>
    <sheet name="RESOLUCIÓN 452" sheetId="12" state="hidden" r:id="rId15"/>
    <sheet name="RESOLUCIÓN 888" sheetId="11" state="hidden" r:id="rId16"/>
    <sheet name="RESOLUCIÓN 523" sheetId="10" state="hidden" r:id="rId17"/>
    <sheet name="RESOLUCIÓN 222" sheetId="9" state="hidden" r:id="rId18"/>
    <sheet name="RESOLUCIÓN 1532" sheetId="8" state="hidden" r:id="rId19"/>
    <sheet name="RESOLUCIÓN 1006" sheetId="7" state="hidden" r:id="rId20"/>
    <sheet name="RESOLUCIÓN 935" sheetId="6" state="hidden" r:id="rId21"/>
    <sheet name="RESOLUCION 1401" sheetId="5" state="hidden" r:id="rId22"/>
  </sheets>
  <externalReferences>
    <externalReference r:id="rId23"/>
  </externalReferences>
  <calcPr calcId="171027"/>
</workbook>
</file>

<file path=xl/calcChain.xml><?xml version="1.0" encoding="utf-8"?>
<calcChain xmlns="http://schemas.openxmlformats.org/spreadsheetml/2006/main">
  <c r="BE22" i="2" l="1"/>
  <c r="BA22" i="2"/>
  <c r="AW22" i="2"/>
  <c r="AS22" i="2"/>
  <c r="AO22" i="2"/>
  <c r="T22" i="2"/>
  <c r="R22" i="2"/>
  <c r="K22" i="2"/>
  <c r="B366" i="2" l="1"/>
  <c r="R181" i="2" l="1"/>
  <c r="T111" i="2" l="1"/>
  <c r="J91" i="2" l="1"/>
  <c r="BC16" i="2" l="1"/>
  <c r="BA16" i="2"/>
  <c r="AY16" i="2"/>
  <c r="AW16" i="2"/>
  <c r="AU16" i="2"/>
  <c r="AS16" i="2"/>
  <c r="AO16" i="2"/>
  <c r="AQ16" i="2"/>
  <c r="F36" i="23" l="1"/>
  <c r="F37" i="23"/>
  <c r="F37" i="13" l="1"/>
  <c r="F36" i="13"/>
  <c r="D26" i="12"/>
  <c r="F24" i="12"/>
  <c r="AA383" i="2" l="1"/>
  <c r="AA384" i="2"/>
  <c r="AA385" i="2"/>
  <c r="Z382" i="2"/>
  <c r="Z383" i="2"/>
  <c r="Z384" i="2"/>
  <c r="X382" i="2"/>
  <c r="X383" i="2"/>
  <c r="X384" i="2"/>
  <c r="V382" i="2"/>
  <c r="V383" i="2"/>
  <c r="U382" i="2"/>
  <c r="U383" i="2"/>
  <c r="U384" i="2"/>
  <c r="U385" i="2"/>
  <c r="S382" i="2"/>
  <c r="S383" i="2"/>
  <c r="Q382" i="2"/>
  <c r="AA382" i="2"/>
  <c r="W128" i="2" l="1"/>
  <c r="S114" i="2" l="1"/>
  <c r="T114" i="2" s="1"/>
  <c r="J320" i="2" l="1"/>
  <c r="J298" i="2"/>
  <c r="J287" i="2"/>
  <c r="J288" i="2"/>
  <c r="J289" i="2"/>
  <c r="J290" i="2"/>
  <c r="J291" i="2"/>
  <c r="J292" i="2"/>
  <c r="J293" i="2"/>
  <c r="J294" i="2"/>
  <c r="J295" i="2"/>
  <c r="J296" i="2"/>
  <c r="J297" i="2"/>
  <c r="J286" i="2"/>
  <c r="J275" i="2"/>
  <c r="J264" i="2"/>
  <c r="J265" i="2"/>
  <c r="J266" i="2"/>
  <c r="J267" i="2"/>
  <c r="J268" i="2"/>
  <c r="J269" i="2"/>
  <c r="J270" i="2"/>
  <c r="J271" i="2"/>
  <c r="J272" i="2"/>
  <c r="J273" i="2"/>
  <c r="J274" i="2"/>
  <c r="J263" i="2"/>
  <c r="J252" i="2"/>
  <c r="J241" i="2"/>
  <c r="J242" i="2"/>
  <c r="J243" i="2"/>
  <c r="J244" i="2"/>
  <c r="J245" i="2"/>
  <c r="J246" i="2"/>
  <c r="J247" i="2"/>
  <c r="J248" i="2"/>
  <c r="J249" i="2"/>
  <c r="J250" i="2"/>
  <c r="J251" i="2"/>
  <c r="J240" i="2"/>
  <c r="J229" i="2"/>
  <c r="J218" i="2"/>
  <c r="J219" i="2"/>
  <c r="J220" i="2"/>
  <c r="J221" i="2"/>
  <c r="J222" i="2"/>
  <c r="J223" i="2"/>
  <c r="J224" i="2"/>
  <c r="J225" i="2"/>
  <c r="J226" i="2"/>
  <c r="J227" i="2"/>
  <c r="J228" i="2"/>
  <c r="J217" i="2"/>
  <c r="J206" i="2"/>
  <c r="J160" i="2"/>
  <c r="J149" i="2"/>
  <c r="J150" i="2"/>
  <c r="J151" i="2"/>
  <c r="J152" i="2"/>
  <c r="J153" i="2"/>
  <c r="J154" i="2"/>
  <c r="J155" i="2"/>
  <c r="J156" i="2"/>
  <c r="J157" i="2"/>
  <c r="J158" i="2"/>
  <c r="J159" i="2"/>
  <c r="J148" i="2"/>
  <c r="J137" i="2"/>
  <c r="J126" i="2"/>
  <c r="J127" i="2"/>
  <c r="J128" i="2"/>
  <c r="J129" i="2"/>
  <c r="J130" i="2"/>
  <c r="J131" i="2"/>
  <c r="J132" i="2"/>
  <c r="J133" i="2"/>
  <c r="J134" i="2"/>
  <c r="J135" i="2"/>
  <c r="J136" i="2"/>
  <c r="J125" i="2"/>
  <c r="J114" i="2"/>
  <c r="J103" i="2"/>
  <c r="J104" i="2"/>
  <c r="J105" i="2"/>
  <c r="J106" i="2"/>
  <c r="J107" i="2"/>
  <c r="J108" i="2"/>
  <c r="J109" i="2"/>
  <c r="J110" i="2"/>
  <c r="J111" i="2"/>
  <c r="J112" i="2"/>
  <c r="J113" i="2"/>
  <c r="J102" i="2"/>
  <c r="J80" i="2"/>
  <c r="J81" i="2"/>
  <c r="J82" i="2"/>
  <c r="J83" i="2"/>
  <c r="J84" i="2"/>
  <c r="J85" i="2"/>
  <c r="J86" i="2"/>
  <c r="J87" i="2"/>
  <c r="J88" i="2"/>
  <c r="J89" i="2"/>
  <c r="J90" i="2"/>
  <c r="J79" i="2"/>
  <c r="J68" i="2"/>
  <c r="J57" i="2"/>
  <c r="J58" i="2"/>
  <c r="J59" i="2"/>
  <c r="J60" i="2"/>
  <c r="J61" i="2"/>
  <c r="J62" i="2"/>
  <c r="J63" i="2"/>
  <c r="J64" i="2"/>
  <c r="J65" i="2"/>
  <c r="J66" i="2"/>
  <c r="J67" i="2"/>
  <c r="J56" i="2"/>
  <c r="J45" i="2"/>
  <c r="J34" i="2"/>
  <c r="J35" i="2"/>
  <c r="J36" i="2"/>
  <c r="J37" i="2"/>
  <c r="J38" i="2"/>
  <c r="J39" i="2"/>
  <c r="J40" i="2"/>
  <c r="J41" i="2"/>
  <c r="J42" i="2"/>
  <c r="J43" i="2"/>
  <c r="J44" i="2"/>
  <c r="J33" i="2"/>
  <c r="J22" i="2"/>
  <c r="J11" i="2"/>
  <c r="J12" i="2"/>
  <c r="J13" i="2"/>
  <c r="J14" i="2"/>
  <c r="J15" i="2"/>
  <c r="J16" i="2"/>
  <c r="J17" i="2"/>
  <c r="J18" i="2"/>
  <c r="J19" i="2"/>
  <c r="J20" i="2"/>
  <c r="J21" i="2"/>
  <c r="BA11" i="2" l="1"/>
  <c r="AW11" i="2"/>
  <c r="AS11" i="2"/>
  <c r="AO11" i="2"/>
  <c r="T11" i="2"/>
  <c r="R11" i="2"/>
  <c r="R34" i="2"/>
  <c r="T34" i="2"/>
  <c r="T57" i="2"/>
  <c r="R57" i="2"/>
  <c r="R80" i="2"/>
  <c r="T80" i="2"/>
  <c r="T103" i="2"/>
  <c r="R103" i="2"/>
  <c r="R126" i="2"/>
  <c r="T126" i="2"/>
  <c r="T149" i="2"/>
  <c r="R149" i="2"/>
  <c r="R172" i="2"/>
  <c r="T172" i="2"/>
  <c r="T195" i="2"/>
  <c r="R195" i="2"/>
  <c r="R218" i="2"/>
  <c r="T218" i="2"/>
  <c r="T241" i="2"/>
  <c r="R241" i="2"/>
  <c r="R264" i="2"/>
  <c r="T264" i="2"/>
  <c r="T287" i="2"/>
  <c r="R287" i="2"/>
  <c r="D15" i="3" l="1"/>
  <c r="F15" i="3"/>
  <c r="H15" i="3"/>
  <c r="J15" i="3"/>
  <c r="L15" i="3"/>
  <c r="M12" i="3"/>
  <c r="M11" i="3"/>
  <c r="M10" i="3"/>
  <c r="M9" i="3"/>
  <c r="M8" i="3"/>
  <c r="M7" i="3"/>
  <c r="M6" i="3"/>
  <c r="M5" i="3"/>
  <c r="K12" i="3"/>
  <c r="K11" i="3"/>
  <c r="K10" i="3"/>
  <c r="K9" i="3"/>
  <c r="K8" i="3"/>
  <c r="K7" i="3"/>
  <c r="K6" i="3"/>
  <c r="K5" i="3"/>
  <c r="I12" i="3"/>
  <c r="I11" i="3"/>
  <c r="I10" i="3"/>
  <c r="I9" i="3"/>
  <c r="I8" i="3"/>
  <c r="I7" i="3"/>
  <c r="I6" i="3"/>
  <c r="I5" i="3"/>
  <c r="G12" i="3"/>
  <c r="G11" i="3"/>
  <c r="G10" i="3"/>
  <c r="G9" i="3"/>
  <c r="G8" i="3"/>
  <c r="G7" i="3"/>
  <c r="G6" i="3"/>
  <c r="G5" i="3"/>
  <c r="E12" i="3"/>
  <c r="E11" i="3"/>
  <c r="E10" i="3"/>
  <c r="E9" i="3"/>
  <c r="E8" i="3"/>
  <c r="E7" i="3"/>
  <c r="E6" i="3"/>
  <c r="E5" i="3"/>
  <c r="B5" i="3"/>
  <c r="C5" i="3" s="1"/>
  <c r="B6" i="3"/>
  <c r="C6" i="3" s="1"/>
  <c r="B7" i="3"/>
  <c r="C7" i="3" s="1"/>
  <c r="B8" i="3"/>
  <c r="C8" i="3" s="1"/>
  <c r="B9" i="3"/>
  <c r="C9" i="3" s="1"/>
  <c r="B10" i="3"/>
  <c r="C10" i="3" s="1"/>
  <c r="B11" i="3"/>
  <c r="C11" i="3" s="1"/>
  <c r="B12" i="3"/>
  <c r="C12" i="3" s="1"/>
  <c r="F4" i="3"/>
  <c r="D4" i="3"/>
  <c r="B4" i="3" s="1"/>
  <c r="C4" i="3" s="1"/>
  <c r="G15" i="3" l="1"/>
  <c r="I4" i="3"/>
  <c r="K15" i="3"/>
  <c r="M15" i="3"/>
  <c r="K4" i="3"/>
  <c r="E4" i="3"/>
  <c r="G4" i="3"/>
  <c r="C15" i="3"/>
  <c r="B15" i="3"/>
  <c r="I15" i="3"/>
  <c r="E15" i="3"/>
  <c r="M4" i="3"/>
  <c r="B310" i="2"/>
  <c r="J310" i="2" s="1"/>
  <c r="B311" i="2"/>
  <c r="J311" i="2" s="1"/>
  <c r="B312" i="2"/>
  <c r="J312" i="2" s="1"/>
  <c r="B313" i="2"/>
  <c r="J313" i="2" s="1"/>
  <c r="B314" i="2"/>
  <c r="J314" i="2" s="1"/>
  <c r="B315" i="2"/>
  <c r="J315" i="2" s="1"/>
  <c r="B316" i="2"/>
  <c r="J316" i="2" s="1"/>
  <c r="B317" i="2"/>
  <c r="J317" i="2" s="1"/>
  <c r="B318" i="2"/>
  <c r="J318" i="2" s="1"/>
  <c r="B319" i="2"/>
  <c r="J319" i="2" s="1"/>
  <c r="AU10" i="2"/>
  <c r="AU11" i="2"/>
  <c r="AU12" i="2"/>
  <c r="AQ10" i="2"/>
  <c r="AQ11" i="2"/>
  <c r="AQ12" i="2"/>
  <c r="BI10" i="2"/>
  <c r="BI11" i="2"/>
  <c r="T10" i="2" l="1"/>
  <c r="T12" i="2"/>
  <c r="T13" i="2"/>
  <c r="T14" i="2"/>
  <c r="T15" i="2"/>
  <c r="T16" i="2"/>
  <c r="T17" i="2"/>
  <c r="T18" i="2"/>
  <c r="T19" i="2"/>
  <c r="T20" i="2"/>
  <c r="T21" i="2"/>
  <c r="AU21" i="2" l="1"/>
  <c r="Q229" i="2" l="1"/>
  <c r="R229" i="2" s="1"/>
  <c r="BF16" i="2" l="1"/>
  <c r="BF17" i="2"/>
  <c r="BF18" i="2"/>
  <c r="BF19" i="2"/>
  <c r="BF20" i="2"/>
  <c r="BF21" i="2"/>
  <c r="BD16" i="2"/>
  <c r="W44" i="2" l="1"/>
  <c r="H44" i="2"/>
  <c r="I44" i="2"/>
  <c r="N44" i="2" l="1"/>
  <c r="K44" i="2"/>
  <c r="AB44" i="2"/>
  <c r="L44" i="2"/>
  <c r="O44" i="2"/>
  <c r="S252" i="2"/>
  <c r="T252" i="2" s="1"/>
  <c r="W126" i="2" l="1"/>
  <c r="W125" i="2"/>
  <c r="T125" i="2"/>
  <c r="R125" i="2"/>
  <c r="K126" i="2" l="1"/>
  <c r="AB126" i="2"/>
  <c r="K125" i="2"/>
  <c r="AB125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AA389" i="2"/>
  <c r="Z389" i="2"/>
  <c r="Y389" i="2"/>
  <c r="X389" i="2"/>
  <c r="V389" i="2"/>
  <c r="U389" i="2"/>
  <c r="AA388" i="2"/>
  <c r="Z388" i="2"/>
  <c r="Y388" i="2"/>
  <c r="X388" i="2"/>
  <c r="V388" i="2"/>
  <c r="U388" i="2"/>
  <c r="AA387" i="2"/>
  <c r="Z387" i="2"/>
  <c r="Y387" i="2"/>
  <c r="X387" i="2"/>
  <c r="V387" i="2"/>
  <c r="U387" i="2"/>
  <c r="AA386" i="2"/>
  <c r="Z386" i="2"/>
  <c r="Y386" i="2"/>
  <c r="X386" i="2"/>
  <c r="V386" i="2"/>
  <c r="U386" i="2"/>
  <c r="Z385" i="2"/>
  <c r="Y385" i="2"/>
  <c r="X385" i="2"/>
  <c r="V385" i="2"/>
  <c r="Y384" i="2"/>
  <c r="V384" i="2"/>
  <c r="Y383" i="2"/>
  <c r="Y382" i="2"/>
  <c r="AA381" i="2"/>
  <c r="Z381" i="2"/>
  <c r="Y381" i="2"/>
  <c r="X381" i="2"/>
  <c r="V381" i="2"/>
  <c r="U381" i="2"/>
  <c r="AA380" i="2"/>
  <c r="Z380" i="2"/>
  <c r="Y380" i="2"/>
  <c r="X380" i="2"/>
  <c r="V380" i="2"/>
  <c r="U380" i="2"/>
  <c r="AA379" i="2"/>
  <c r="Z379" i="2"/>
  <c r="Y379" i="2"/>
  <c r="X379" i="2"/>
  <c r="V379" i="2"/>
  <c r="U379" i="2"/>
  <c r="AA378" i="2"/>
  <c r="Z378" i="2"/>
  <c r="X378" i="2"/>
  <c r="V378" i="2"/>
  <c r="U378" i="2"/>
  <c r="S389" i="2"/>
  <c r="S388" i="2"/>
  <c r="T388" i="2" s="1"/>
  <c r="S387" i="2"/>
  <c r="T387" i="2" s="1"/>
  <c r="S386" i="2"/>
  <c r="T386" i="2" s="1"/>
  <c r="S385" i="2"/>
  <c r="S384" i="2"/>
  <c r="T384" i="2" s="1"/>
  <c r="T383" i="2"/>
  <c r="T382" i="2"/>
  <c r="S381" i="2"/>
  <c r="S380" i="2"/>
  <c r="T380" i="2" s="1"/>
  <c r="S379" i="2"/>
  <c r="T379" i="2" s="1"/>
  <c r="S378" i="2"/>
  <c r="Q389" i="2"/>
  <c r="R389" i="2" s="1"/>
  <c r="F389" i="2" s="1"/>
  <c r="Q388" i="2"/>
  <c r="Q387" i="2"/>
  <c r="Q386" i="2"/>
  <c r="R386" i="2" s="1"/>
  <c r="Q385" i="2"/>
  <c r="R385" i="2" s="1"/>
  <c r="Q384" i="2"/>
  <c r="Q383" i="2"/>
  <c r="R382" i="2"/>
  <c r="Q381" i="2"/>
  <c r="R381" i="2" s="1"/>
  <c r="F381" i="2" s="1"/>
  <c r="Q380" i="2"/>
  <c r="Q379" i="2"/>
  <c r="R379" i="2" s="1"/>
  <c r="Q378" i="2"/>
  <c r="B379" i="2"/>
  <c r="J379" i="2" s="1"/>
  <c r="B380" i="2"/>
  <c r="J380" i="2" s="1"/>
  <c r="B381" i="2"/>
  <c r="J381" i="2" s="1"/>
  <c r="B382" i="2"/>
  <c r="J382" i="2" s="1"/>
  <c r="B383" i="2"/>
  <c r="J383" i="2" s="1"/>
  <c r="B384" i="2"/>
  <c r="J384" i="2" s="1"/>
  <c r="B385" i="2"/>
  <c r="J385" i="2" s="1"/>
  <c r="B386" i="2"/>
  <c r="J386" i="2" s="1"/>
  <c r="B387" i="2"/>
  <c r="J387" i="2" s="1"/>
  <c r="B388" i="2"/>
  <c r="J388" i="2" s="1"/>
  <c r="B389" i="2"/>
  <c r="J389" i="2" s="1"/>
  <c r="B378" i="2"/>
  <c r="AA342" i="2"/>
  <c r="Z342" i="2"/>
  <c r="Y342" i="2"/>
  <c r="X342" i="2"/>
  <c r="AA341" i="2"/>
  <c r="Z341" i="2"/>
  <c r="Y341" i="2"/>
  <c r="X341" i="2"/>
  <c r="AA340" i="2"/>
  <c r="Z340" i="2"/>
  <c r="Y340" i="2"/>
  <c r="X340" i="2"/>
  <c r="AA339" i="2"/>
  <c r="Z339" i="2"/>
  <c r="Y339" i="2"/>
  <c r="X339" i="2"/>
  <c r="AA338" i="2"/>
  <c r="Z338" i="2"/>
  <c r="Y338" i="2"/>
  <c r="X338" i="2"/>
  <c r="AA337" i="2"/>
  <c r="Z337" i="2"/>
  <c r="Y337" i="2"/>
  <c r="X337" i="2"/>
  <c r="AA336" i="2"/>
  <c r="Z336" i="2"/>
  <c r="Y336" i="2"/>
  <c r="X336" i="2"/>
  <c r="AA335" i="2"/>
  <c r="Z335" i="2"/>
  <c r="Y335" i="2"/>
  <c r="X335" i="2"/>
  <c r="AA334" i="2"/>
  <c r="Z334" i="2"/>
  <c r="Y334" i="2"/>
  <c r="X334" i="2"/>
  <c r="AA333" i="2"/>
  <c r="Z333" i="2"/>
  <c r="Y333" i="2"/>
  <c r="X333" i="2"/>
  <c r="AA332" i="2"/>
  <c r="Z332" i="2"/>
  <c r="Y332" i="2"/>
  <c r="X332" i="2"/>
  <c r="AA331" i="2"/>
  <c r="Z331" i="2"/>
  <c r="X331" i="2"/>
  <c r="V342" i="2"/>
  <c r="U342" i="2"/>
  <c r="V341" i="2"/>
  <c r="U341" i="2"/>
  <c r="G341" i="2" s="1"/>
  <c r="V340" i="2"/>
  <c r="U340" i="2"/>
  <c r="V339" i="2"/>
  <c r="U339" i="2"/>
  <c r="V338" i="2"/>
  <c r="U338" i="2"/>
  <c r="V337" i="2"/>
  <c r="U337" i="2"/>
  <c r="V336" i="2"/>
  <c r="U336" i="2"/>
  <c r="V335" i="2"/>
  <c r="U335" i="2"/>
  <c r="V334" i="2"/>
  <c r="U334" i="2"/>
  <c r="V333" i="2"/>
  <c r="U333" i="2"/>
  <c r="V332" i="2"/>
  <c r="U332" i="2"/>
  <c r="V331" i="2"/>
  <c r="U331" i="2"/>
  <c r="S342" i="2"/>
  <c r="S341" i="2"/>
  <c r="T341" i="2" s="1"/>
  <c r="S340" i="2"/>
  <c r="T340" i="2" s="1"/>
  <c r="S339" i="2"/>
  <c r="T339" i="2" s="1"/>
  <c r="S338" i="2"/>
  <c r="T338" i="2" s="1"/>
  <c r="S337" i="2"/>
  <c r="S336" i="2"/>
  <c r="T336" i="2" s="1"/>
  <c r="S335" i="2"/>
  <c r="T335" i="2" s="1"/>
  <c r="S334" i="2"/>
  <c r="T334" i="2" s="1"/>
  <c r="S333" i="2"/>
  <c r="T333" i="2" s="1"/>
  <c r="S332" i="2"/>
  <c r="T332" i="2" s="1"/>
  <c r="S331" i="2"/>
  <c r="T331" i="2" s="1"/>
  <c r="Q342" i="2"/>
  <c r="Q341" i="2"/>
  <c r="R341" i="2" s="1"/>
  <c r="Q340" i="2"/>
  <c r="R340" i="2" s="1"/>
  <c r="F340" i="2" s="1"/>
  <c r="Q339" i="2"/>
  <c r="R339" i="2" s="1"/>
  <c r="Q338" i="2"/>
  <c r="R338" i="2" s="1"/>
  <c r="Q337" i="2"/>
  <c r="R337" i="2" s="1"/>
  <c r="F337" i="2" s="1"/>
  <c r="Q336" i="2"/>
  <c r="R336" i="2" s="1"/>
  <c r="F336" i="2" s="1"/>
  <c r="Q335" i="2"/>
  <c r="R335" i="2" s="1"/>
  <c r="Q334" i="2"/>
  <c r="R334" i="2" s="1"/>
  <c r="F334" i="2" s="1"/>
  <c r="Q333" i="2"/>
  <c r="R333" i="2" s="1"/>
  <c r="D333" i="2" s="1"/>
  <c r="Q332" i="2"/>
  <c r="R332" i="2" s="1"/>
  <c r="Q331" i="2"/>
  <c r="R331" i="2" s="1"/>
  <c r="D331" i="2" s="1"/>
  <c r="B332" i="2"/>
  <c r="J332" i="2" s="1"/>
  <c r="B333" i="2"/>
  <c r="J333" i="2" s="1"/>
  <c r="B334" i="2"/>
  <c r="J334" i="2" s="1"/>
  <c r="B335" i="2"/>
  <c r="J335" i="2" s="1"/>
  <c r="B336" i="2"/>
  <c r="J336" i="2" s="1"/>
  <c r="B337" i="2"/>
  <c r="J337" i="2" s="1"/>
  <c r="B338" i="2"/>
  <c r="J338" i="2" s="1"/>
  <c r="B339" i="2"/>
  <c r="J339" i="2" s="1"/>
  <c r="B340" i="2"/>
  <c r="J340" i="2" s="1"/>
  <c r="B341" i="2"/>
  <c r="J341" i="2" s="1"/>
  <c r="B342" i="2"/>
  <c r="J342" i="2" s="1"/>
  <c r="B331" i="2"/>
  <c r="J331" i="2" s="1"/>
  <c r="S319" i="2"/>
  <c r="S318" i="2"/>
  <c r="S317" i="2"/>
  <c r="S316" i="2"/>
  <c r="S315" i="2"/>
  <c r="S314" i="2"/>
  <c r="S313" i="2"/>
  <c r="S312" i="2"/>
  <c r="S311" i="2"/>
  <c r="T311" i="2" s="1"/>
  <c r="S310" i="2"/>
  <c r="T310" i="2" s="1"/>
  <c r="S309" i="2"/>
  <c r="T309" i="2" s="1"/>
  <c r="S308" i="2"/>
  <c r="AA319" i="2"/>
  <c r="Z319" i="2"/>
  <c r="Y319" i="2"/>
  <c r="X319" i="2"/>
  <c r="AA318" i="2"/>
  <c r="Z318" i="2"/>
  <c r="Y318" i="2"/>
  <c r="X318" i="2"/>
  <c r="AA317" i="2"/>
  <c r="Z317" i="2"/>
  <c r="Y317" i="2"/>
  <c r="X317" i="2"/>
  <c r="AA316" i="2"/>
  <c r="Z316" i="2"/>
  <c r="Y316" i="2"/>
  <c r="X316" i="2"/>
  <c r="AA315" i="2"/>
  <c r="Z315" i="2"/>
  <c r="Y315" i="2"/>
  <c r="X315" i="2"/>
  <c r="AA314" i="2"/>
  <c r="Z314" i="2"/>
  <c r="Y314" i="2"/>
  <c r="X314" i="2"/>
  <c r="AA313" i="2"/>
  <c r="Z313" i="2"/>
  <c r="Y313" i="2"/>
  <c r="X313" i="2"/>
  <c r="AA312" i="2"/>
  <c r="Z312" i="2"/>
  <c r="Y312" i="2"/>
  <c r="X312" i="2"/>
  <c r="AA311" i="2"/>
  <c r="Z311" i="2"/>
  <c r="Y311" i="2"/>
  <c r="X311" i="2"/>
  <c r="AA310" i="2"/>
  <c r="Z310" i="2"/>
  <c r="Y310" i="2"/>
  <c r="X310" i="2"/>
  <c r="AA309" i="2"/>
  <c r="Z309" i="2"/>
  <c r="Y309" i="2"/>
  <c r="X309" i="2"/>
  <c r="AA308" i="2"/>
  <c r="Z308" i="2"/>
  <c r="X308" i="2"/>
  <c r="V319" i="2"/>
  <c r="U319" i="2"/>
  <c r="V318" i="2"/>
  <c r="U318" i="2"/>
  <c r="G318" i="2" s="1"/>
  <c r="V317" i="2"/>
  <c r="U317" i="2"/>
  <c r="V316" i="2"/>
  <c r="U316" i="2"/>
  <c r="V315" i="2"/>
  <c r="U315" i="2"/>
  <c r="V314" i="2"/>
  <c r="U314" i="2"/>
  <c r="V313" i="2"/>
  <c r="U313" i="2"/>
  <c r="V312" i="2"/>
  <c r="U312" i="2"/>
  <c r="V311" i="2"/>
  <c r="U311" i="2"/>
  <c r="V310" i="2"/>
  <c r="U310" i="2"/>
  <c r="V309" i="2"/>
  <c r="U309" i="2"/>
  <c r="V308" i="2"/>
  <c r="U308" i="2"/>
  <c r="Q319" i="2"/>
  <c r="R319" i="2" s="1"/>
  <c r="D319" i="2" s="1"/>
  <c r="Q318" i="2"/>
  <c r="R318" i="2" s="1"/>
  <c r="Q317" i="2"/>
  <c r="R317" i="2" s="1"/>
  <c r="Q316" i="2"/>
  <c r="R316" i="2" s="1"/>
  <c r="Q315" i="2"/>
  <c r="R315" i="2" s="1"/>
  <c r="Q314" i="2"/>
  <c r="R314" i="2" s="1"/>
  <c r="Q313" i="2"/>
  <c r="R313" i="2" s="1"/>
  <c r="Q312" i="2"/>
  <c r="R312" i="2" s="1"/>
  <c r="Q311" i="2"/>
  <c r="Q310" i="2"/>
  <c r="Q309" i="2"/>
  <c r="R309" i="2" s="1"/>
  <c r="Q308" i="2"/>
  <c r="R308" i="2" s="1"/>
  <c r="B309" i="2"/>
  <c r="J309" i="2" s="1"/>
  <c r="B308" i="2"/>
  <c r="J308" i="2" s="1"/>
  <c r="AA298" i="2"/>
  <c r="Z298" i="2"/>
  <c r="X298" i="2"/>
  <c r="V298" i="2"/>
  <c r="U298" i="2"/>
  <c r="S298" i="2"/>
  <c r="T298" i="2" s="1"/>
  <c r="Q298" i="2"/>
  <c r="R298" i="2" s="1"/>
  <c r="W297" i="2"/>
  <c r="T297" i="2"/>
  <c r="R297" i="2"/>
  <c r="F297" i="2" s="1"/>
  <c r="I297" i="2"/>
  <c r="H297" i="2"/>
  <c r="G297" i="2"/>
  <c r="W296" i="2"/>
  <c r="T296" i="2"/>
  <c r="R296" i="2"/>
  <c r="F296" i="2" s="1"/>
  <c r="I296" i="2"/>
  <c r="H296" i="2"/>
  <c r="G296" i="2"/>
  <c r="W295" i="2"/>
  <c r="T295" i="2"/>
  <c r="R295" i="2"/>
  <c r="F295" i="2" s="1"/>
  <c r="I295" i="2"/>
  <c r="H295" i="2"/>
  <c r="G295" i="2"/>
  <c r="W294" i="2"/>
  <c r="T294" i="2"/>
  <c r="R294" i="2"/>
  <c r="F294" i="2" s="1"/>
  <c r="I294" i="2"/>
  <c r="H294" i="2"/>
  <c r="G294" i="2"/>
  <c r="W293" i="2"/>
  <c r="T293" i="2"/>
  <c r="R293" i="2"/>
  <c r="F293" i="2" s="1"/>
  <c r="I293" i="2"/>
  <c r="H293" i="2"/>
  <c r="G293" i="2"/>
  <c r="W292" i="2"/>
  <c r="T292" i="2"/>
  <c r="R292" i="2"/>
  <c r="F292" i="2" s="1"/>
  <c r="I292" i="2"/>
  <c r="H292" i="2"/>
  <c r="G292" i="2"/>
  <c r="W291" i="2"/>
  <c r="T291" i="2"/>
  <c r="R291" i="2"/>
  <c r="F291" i="2" s="1"/>
  <c r="I291" i="2"/>
  <c r="H291" i="2"/>
  <c r="G291" i="2"/>
  <c r="W290" i="2"/>
  <c r="T290" i="2"/>
  <c r="R290" i="2"/>
  <c r="F290" i="2" s="1"/>
  <c r="I290" i="2"/>
  <c r="H290" i="2"/>
  <c r="G290" i="2"/>
  <c r="W289" i="2"/>
  <c r="T289" i="2"/>
  <c r="R289" i="2"/>
  <c r="D289" i="2" s="1"/>
  <c r="I289" i="2"/>
  <c r="H289" i="2"/>
  <c r="G289" i="2"/>
  <c r="W288" i="2"/>
  <c r="T288" i="2"/>
  <c r="R288" i="2"/>
  <c r="D288" i="2" s="1"/>
  <c r="C288" i="2" s="1"/>
  <c r="I288" i="2"/>
  <c r="H288" i="2"/>
  <c r="G288" i="2"/>
  <c r="W287" i="2"/>
  <c r="D287" i="2"/>
  <c r="I287" i="2"/>
  <c r="H287" i="2"/>
  <c r="G287" i="2"/>
  <c r="W286" i="2"/>
  <c r="T286" i="2"/>
  <c r="R286" i="2"/>
  <c r="D286" i="2" s="1"/>
  <c r="E286" i="2" s="1"/>
  <c r="I286" i="2"/>
  <c r="H286" i="2"/>
  <c r="G286" i="2"/>
  <c r="AA275" i="2"/>
  <c r="Z275" i="2"/>
  <c r="X275" i="2"/>
  <c r="V275" i="2"/>
  <c r="U275" i="2"/>
  <c r="S275" i="2"/>
  <c r="T275" i="2" s="1"/>
  <c r="Q275" i="2"/>
  <c r="R275" i="2" s="1"/>
  <c r="W274" i="2"/>
  <c r="T274" i="2"/>
  <c r="R274" i="2"/>
  <c r="F274" i="2" s="1"/>
  <c r="I274" i="2"/>
  <c r="H274" i="2"/>
  <c r="G274" i="2"/>
  <c r="W273" i="2"/>
  <c r="T273" i="2"/>
  <c r="R273" i="2"/>
  <c r="F273" i="2" s="1"/>
  <c r="I273" i="2"/>
  <c r="H273" i="2"/>
  <c r="G273" i="2"/>
  <c r="W272" i="2"/>
  <c r="T272" i="2"/>
  <c r="R272" i="2"/>
  <c r="F272" i="2" s="1"/>
  <c r="I272" i="2"/>
  <c r="H272" i="2"/>
  <c r="G272" i="2"/>
  <c r="W271" i="2"/>
  <c r="T271" i="2"/>
  <c r="R271" i="2"/>
  <c r="F271" i="2" s="1"/>
  <c r="I271" i="2"/>
  <c r="H271" i="2"/>
  <c r="G271" i="2"/>
  <c r="W270" i="2"/>
  <c r="T270" i="2"/>
  <c r="R270" i="2"/>
  <c r="F270" i="2" s="1"/>
  <c r="I270" i="2"/>
  <c r="H270" i="2"/>
  <c r="G270" i="2"/>
  <c r="W269" i="2"/>
  <c r="T269" i="2"/>
  <c r="R269" i="2"/>
  <c r="F269" i="2" s="1"/>
  <c r="I269" i="2"/>
  <c r="H269" i="2"/>
  <c r="G269" i="2"/>
  <c r="W268" i="2"/>
  <c r="T268" i="2"/>
  <c r="R268" i="2"/>
  <c r="F268" i="2" s="1"/>
  <c r="I268" i="2"/>
  <c r="H268" i="2"/>
  <c r="G268" i="2"/>
  <c r="W267" i="2"/>
  <c r="T267" i="2"/>
  <c r="R267" i="2"/>
  <c r="F267" i="2" s="1"/>
  <c r="I267" i="2"/>
  <c r="H267" i="2"/>
  <c r="G267" i="2"/>
  <c r="W266" i="2"/>
  <c r="T266" i="2"/>
  <c r="R266" i="2"/>
  <c r="D266" i="2" s="1"/>
  <c r="I266" i="2"/>
  <c r="H266" i="2"/>
  <c r="G266" i="2"/>
  <c r="W265" i="2"/>
  <c r="T265" i="2"/>
  <c r="R265" i="2"/>
  <c r="D265" i="2" s="1"/>
  <c r="C265" i="2" s="1"/>
  <c r="I265" i="2"/>
  <c r="H265" i="2"/>
  <c r="G265" i="2"/>
  <c r="W264" i="2"/>
  <c r="D264" i="2"/>
  <c r="I264" i="2"/>
  <c r="H264" i="2"/>
  <c r="G264" i="2"/>
  <c r="W263" i="2"/>
  <c r="T263" i="2"/>
  <c r="R263" i="2"/>
  <c r="D263" i="2" s="1"/>
  <c r="E263" i="2" s="1"/>
  <c r="I263" i="2"/>
  <c r="H263" i="2"/>
  <c r="G263" i="2"/>
  <c r="W171" i="2"/>
  <c r="W172" i="2"/>
  <c r="W173" i="2"/>
  <c r="W174" i="2"/>
  <c r="W175" i="2"/>
  <c r="AB175" i="2" s="1"/>
  <c r="W176" i="2"/>
  <c r="W177" i="2"/>
  <c r="AB177" i="2" s="1"/>
  <c r="W178" i="2"/>
  <c r="AB178" i="2" s="1"/>
  <c r="W179" i="2"/>
  <c r="L179" i="2" s="1"/>
  <c r="W180" i="2"/>
  <c r="W181" i="2"/>
  <c r="AB181" i="2" s="1"/>
  <c r="AA137" i="2"/>
  <c r="Z137" i="2"/>
  <c r="X137" i="2"/>
  <c r="V137" i="2"/>
  <c r="U137" i="2"/>
  <c r="G137" i="2" s="1"/>
  <c r="C358" i="2" s="1"/>
  <c r="S137" i="2"/>
  <c r="T137" i="2" s="1"/>
  <c r="Q137" i="2"/>
  <c r="R137" i="2" s="1"/>
  <c r="W136" i="2"/>
  <c r="T136" i="2"/>
  <c r="R136" i="2"/>
  <c r="F136" i="2" s="1"/>
  <c r="I136" i="2"/>
  <c r="H136" i="2"/>
  <c r="G136" i="2"/>
  <c r="W135" i="2"/>
  <c r="T135" i="2"/>
  <c r="R135" i="2"/>
  <c r="F135" i="2" s="1"/>
  <c r="I135" i="2"/>
  <c r="H135" i="2"/>
  <c r="G135" i="2"/>
  <c r="W134" i="2"/>
  <c r="T134" i="2"/>
  <c r="R134" i="2"/>
  <c r="D134" i="2" s="1"/>
  <c r="C134" i="2" s="1"/>
  <c r="I134" i="2"/>
  <c r="H134" i="2"/>
  <c r="G134" i="2"/>
  <c r="W133" i="2"/>
  <c r="T133" i="2"/>
  <c r="R133" i="2"/>
  <c r="F133" i="2" s="1"/>
  <c r="I133" i="2"/>
  <c r="H133" i="2"/>
  <c r="G133" i="2"/>
  <c r="W132" i="2"/>
  <c r="T132" i="2"/>
  <c r="R132" i="2"/>
  <c r="D132" i="2" s="1"/>
  <c r="E132" i="2" s="1"/>
  <c r="I132" i="2"/>
  <c r="H132" i="2"/>
  <c r="G132" i="2"/>
  <c r="W131" i="2"/>
  <c r="T131" i="2"/>
  <c r="R131" i="2"/>
  <c r="F131" i="2" s="1"/>
  <c r="I131" i="2"/>
  <c r="H131" i="2"/>
  <c r="G131" i="2"/>
  <c r="W130" i="2"/>
  <c r="T130" i="2"/>
  <c r="R130" i="2"/>
  <c r="D130" i="2" s="1"/>
  <c r="C130" i="2" s="1"/>
  <c r="I130" i="2"/>
  <c r="H130" i="2"/>
  <c r="G130" i="2"/>
  <c r="W129" i="2"/>
  <c r="T129" i="2"/>
  <c r="R129" i="2"/>
  <c r="F129" i="2" s="1"/>
  <c r="I129" i="2"/>
  <c r="H129" i="2"/>
  <c r="G129" i="2"/>
  <c r="T128" i="2"/>
  <c r="R128" i="2"/>
  <c r="F128" i="2" s="1"/>
  <c r="I128" i="2"/>
  <c r="H128" i="2"/>
  <c r="G128" i="2"/>
  <c r="W127" i="2"/>
  <c r="T127" i="2"/>
  <c r="R127" i="2"/>
  <c r="F127" i="2" s="1"/>
  <c r="I127" i="2"/>
  <c r="H127" i="2"/>
  <c r="G127" i="2"/>
  <c r="D126" i="2"/>
  <c r="C126" i="2" s="1"/>
  <c r="I126" i="2"/>
  <c r="H126" i="2"/>
  <c r="G126" i="2"/>
  <c r="F125" i="2"/>
  <c r="I125" i="2"/>
  <c r="H125" i="2"/>
  <c r="G125" i="2"/>
  <c r="AA114" i="2"/>
  <c r="Z114" i="2"/>
  <c r="X114" i="2"/>
  <c r="V114" i="2"/>
  <c r="U114" i="2"/>
  <c r="G114" i="2" s="1"/>
  <c r="C357" i="2" s="1"/>
  <c r="Q114" i="2"/>
  <c r="R114" i="2" s="1"/>
  <c r="W113" i="2"/>
  <c r="T113" i="2"/>
  <c r="R113" i="2"/>
  <c r="F113" i="2" s="1"/>
  <c r="I113" i="2"/>
  <c r="H113" i="2"/>
  <c r="G113" i="2"/>
  <c r="W112" i="2"/>
  <c r="T112" i="2"/>
  <c r="R112" i="2"/>
  <c r="F112" i="2" s="1"/>
  <c r="I112" i="2"/>
  <c r="H112" i="2"/>
  <c r="G112" i="2"/>
  <c r="W111" i="2"/>
  <c r="R111" i="2"/>
  <c r="F111" i="2" s="1"/>
  <c r="I111" i="2"/>
  <c r="H111" i="2"/>
  <c r="G111" i="2"/>
  <c r="W110" i="2"/>
  <c r="T110" i="2"/>
  <c r="R110" i="2"/>
  <c r="D110" i="2" s="1"/>
  <c r="C110" i="2" s="1"/>
  <c r="I110" i="2"/>
  <c r="H110" i="2"/>
  <c r="G110" i="2"/>
  <c r="W109" i="2"/>
  <c r="T109" i="2"/>
  <c r="R109" i="2"/>
  <c r="I109" i="2"/>
  <c r="H109" i="2"/>
  <c r="G109" i="2"/>
  <c r="W108" i="2"/>
  <c r="T108" i="2"/>
  <c r="R108" i="2"/>
  <c r="F108" i="2" s="1"/>
  <c r="I108" i="2"/>
  <c r="H108" i="2"/>
  <c r="G108" i="2"/>
  <c r="W107" i="2"/>
  <c r="T107" i="2"/>
  <c r="R107" i="2"/>
  <c r="F107" i="2" s="1"/>
  <c r="I107" i="2"/>
  <c r="H107" i="2"/>
  <c r="G107" i="2"/>
  <c r="W106" i="2"/>
  <c r="T106" i="2"/>
  <c r="R106" i="2"/>
  <c r="F106" i="2" s="1"/>
  <c r="I106" i="2"/>
  <c r="H106" i="2"/>
  <c r="G106" i="2"/>
  <c r="W105" i="2"/>
  <c r="T105" i="2"/>
  <c r="R105" i="2"/>
  <c r="I105" i="2"/>
  <c r="H105" i="2"/>
  <c r="G105" i="2"/>
  <c r="W104" i="2"/>
  <c r="T104" i="2"/>
  <c r="R104" i="2"/>
  <c r="I104" i="2"/>
  <c r="H104" i="2"/>
  <c r="G104" i="2"/>
  <c r="W103" i="2"/>
  <c r="AB103" i="2" s="1"/>
  <c r="I103" i="2"/>
  <c r="H103" i="2"/>
  <c r="G103" i="2"/>
  <c r="W102" i="2"/>
  <c r="AB102" i="2" s="1"/>
  <c r="T102" i="2"/>
  <c r="R102" i="2"/>
  <c r="D102" i="2" s="1"/>
  <c r="I102" i="2"/>
  <c r="H102" i="2"/>
  <c r="G102" i="2"/>
  <c r="AE93" i="2"/>
  <c r="J390" i="2"/>
  <c r="B368" i="2"/>
  <c r="AA252" i="2"/>
  <c r="Z252" i="2"/>
  <c r="X252" i="2"/>
  <c r="V252" i="2"/>
  <c r="U252" i="2"/>
  <c r="Q252" i="2"/>
  <c r="R252" i="2" s="1"/>
  <c r="W251" i="2"/>
  <c r="T251" i="2"/>
  <c r="R251" i="2"/>
  <c r="D251" i="2" s="1"/>
  <c r="I251" i="2"/>
  <c r="H251" i="2"/>
  <c r="G251" i="2"/>
  <c r="W250" i="2"/>
  <c r="T250" i="2"/>
  <c r="R250" i="2"/>
  <c r="F250" i="2" s="1"/>
  <c r="I250" i="2"/>
  <c r="H250" i="2"/>
  <c r="G250" i="2"/>
  <c r="W249" i="2"/>
  <c r="T249" i="2"/>
  <c r="R249" i="2"/>
  <c r="F249" i="2" s="1"/>
  <c r="I249" i="2"/>
  <c r="H249" i="2"/>
  <c r="G249" i="2"/>
  <c r="W248" i="2"/>
  <c r="T248" i="2"/>
  <c r="R248" i="2"/>
  <c r="I248" i="2"/>
  <c r="H248" i="2"/>
  <c r="G248" i="2"/>
  <c r="W247" i="2"/>
  <c r="T247" i="2"/>
  <c r="R247" i="2"/>
  <c r="D247" i="2" s="1"/>
  <c r="I247" i="2"/>
  <c r="H247" i="2"/>
  <c r="G247" i="2"/>
  <c r="W246" i="2"/>
  <c r="T246" i="2"/>
  <c r="R246" i="2"/>
  <c r="F246" i="2" s="1"/>
  <c r="I246" i="2"/>
  <c r="H246" i="2"/>
  <c r="G246" i="2"/>
  <c r="W245" i="2"/>
  <c r="T245" i="2"/>
  <c r="R245" i="2"/>
  <c r="D245" i="2" s="1"/>
  <c r="I245" i="2"/>
  <c r="H245" i="2"/>
  <c r="G245" i="2"/>
  <c r="W244" i="2"/>
  <c r="T244" i="2"/>
  <c r="R244" i="2"/>
  <c r="I244" i="2"/>
  <c r="H244" i="2"/>
  <c r="G244" i="2"/>
  <c r="W243" i="2"/>
  <c r="T243" i="2"/>
  <c r="R243" i="2"/>
  <c r="D243" i="2" s="1"/>
  <c r="I243" i="2"/>
  <c r="H243" i="2"/>
  <c r="G243" i="2"/>
  <c r="W242" i="2"/>
  <c r="T242" i="2"/>
  <c r="R242" i="2"/>
  <c r="D242" i="2" s="1"/>
  <c r="I242" i="2"/>
  <c r="H242" i="2"/>
  <c r="G242" i="2"/>
  <c r="W241" i="2"/>
  <c r="D241" i="2"/>
  <c r="I241" i="2"/>
  <c r="H241" i="2"/>
  <c r="G241" i="2"/>
  <c r="W240" i="2"/>
  <c r="T240" i="2"/>
  <c r="R240" i="2"/>
  <c r="D240" i="2" s="1"/>
  <c r="C240" i="2" s="1"/>
  <c r="I240" i="2"/>
  <c r="H240" i="2"/>
  <c r="G240" i="2"/>
  <c r="AA229" i="2"/>
  <c r="Z229" i="2"/>
  <c r="X229" i="2"/>
  <c r="V229" i="2"/>
  <c r="U229" i="2"/>
  <c r="S229" i="2"/>
  <c r="T229" i="2" s="1"/>
  <c r="W228" i="2"/>
  <c r="T228" i="2"/>
  <c r="R228" i="2"/>
  <c r="I228" i="2"/>
  <c r="H228" i="2"/>
  <c r="G228" i="2"/>
  <c r="W227" i="2"/>
  <c r="T227" i="2"/>
  <c r="R227" i="2"/>
  <c r="I227" i="2"/>
  <c r="H227" i="2"/>
  <c r="G227" i="2"/>
  <c r="W226" i="2"/>
  <c r="T226" i="2"/>
  <c r="R226" i="2"/>
  <c r="I226" i="2"/>
  <c r="H226" i="2"/>
  <c r="G226" i="2"/>
  <c r="W225" i="2"/>
  <c r="T225" i="2"/>
  <c r="R225" i="2"/>
  <c r="F225" i="2" s="1"/>
  <c r="I225" i="2"/>
  <c r="H225" i="2"/>
  <c r="G225" i="2"/>
  <c r="W224" i="2"/>
  <c r="T224" i="2"/>
  <c r="R224" i="2"/>
  <c r="I224" i="2"/>
  <c r="H224" i="2"/>
  <c r="G224" i="2"/>
  <c r="W223" i="2"/>
  <c r="T223" i="2"/>
  <c r="R223" i="2"/>
  <c r="I223" i="2"/>
  <c r="H223" i="2"/>
  <c r="G223" i="2"/>
  <c r="W222" i="2"/>
  <c r="T222" i="2"/>
  <c r="R222" i="2"/>
  <c r="I222" i="2"/>
  <c r="H222" i="2"/>
  <c r="G222" i="2"/>
  <c r="W221" i="2"/>
  <c r="T221" i="2"/>
  <c r="R221" i="2"/>
  <c r="F221" i="2" s="1"/>
  <c r="I221" i="2"/>
  <c r="H221" i="2"/>
  <c r="G221" i="2"/>
  <c r="W220" i="2"/>
  <c r="T220" i="2"/>
  <c r="R220" i="2"/>
  <c r="I220" i="2"/>
  <c r="H220" i="2"/>
  <c r="G220" i="2"/>
  <c r="W219" i="2"/>
  <c r="T219" i="2"/>
  <c r="R219" i="2"/>
  <c r="I219" i="2"/>
  <c r="H219" i="2"/>
  <c r="G219" i="2"/>
  <c r="W218" i="2"/>
  <c r="I218" i="2"/>
  <c r="H218" i="2"/>
  <c r="G218" i="2"/>
  <c r="W217" i="2"/>
  <c r="T217" i="2"/>
  <c r="R217" i="2"/>
  <c r="F217" i="2" s="1"/>
  <c r="I217" i="2"/>
  <c r="H217" i="2"/>
  <c r="G217" i="2"/>
  <c r="AA206" i="2"/>
  <c r="Z206" i="2"/>
  <c r="X206" i="2"/>
  <c r="V206" i="2"/>
  <c r="U206" i="2"/>
  <c r="S206" i="2"/>
  <c r="T206" i="2" s="1"/>
  <c r="Q206" i="2"/>
  <c r="R206" i="2" s="1"/>
  <c r="W205" i="2"/>
  <c r="AB205" i="2" s="1"/>
  <c r="T205" i="2"/>
  <c r="R205" i="2"/>
  <c r="F205" i="2" s="1"/>
  <c r="J205" i="2"/>
  <c r="I205" i="2"/>
  <c r="H205" i="2"/>
  <c r="G205" i="2"/>
  <c r="W204" i="2"/>
  <c r="T204" i="2"/>
  <c r="R204" i="2"/>
  <c r="D204" i="2" s="1"/>
  <c r="C204" i="2" s="1"/>
  <c r="J204" i="2"/>
  <c r="I204" i="2"/>
  <c r="H204" i="2"/>
  <c r="G204" i="2"/>
  <c r="W203" i="2"/>
  <c r="AB203" i="2" s="1"/>
  <c r="T203" i="2"/>
  <c r="R203" i="2"/>
  <c r="F203" i="2" s="1"/>
  <c r="J203" i="2"/>
  <c r="I203" i="2"/>
  <c r="H203" i="2"/>
  <c r="G203" i="2"/>
  <c r="W202" i="2"/>
  <c r="T202" i="2"/>
  <c r="R202" i="2"/>
  <c r="J202" i="2"/>
  <c r="I202" i="2"/>
  <c r="H202" i="2"/>
  <c r="G202" i="2"/>
  <c r="W201" i="2"/>
  <c r="AB201" i="2" s="1"/>
  <c r="T201" i="2"/>
  <c r="R201" i="2"/>
  <c r="F201" i="2" s="1"/>
  <c r="J201" i="2"/>
  <c r="I201" i="2"/>
  <c r="H201" i="2"/>
  <c r="G201" i="2"/>
  <c r="W200" i="2"/>
  <c r="T200" i="2"/>
  <c r="R200" i="2"/>
  <c r="D200" i="2" s="1"/>
  <c r="J200" i="2"/>
  <c r="I200" i="2"/>
  <c r="H200" i="2"/>
  <c r="G200" i="2"/>
  <c r="W199" i="2"/>
  <c r="AB199" i="2" s="1"/>
  <c r="T199" i="2"/>
  <c r="R199" i="2"/>
  <c r="F199" i="2" s="1"/>
  <c r="J199" i="2"/>
  <c r="I199" i="2"/>
  <c r="H199" i="2"/>
  <c r="G199" i="2"/>
  <c r="W198" i="2"/>
  <c r="T198" i="2"/>
  <c r="R198" i="2"/>
  <c r="F198" i="2" s="1"/>
  <c r="J198" i="2"/>
  <c r="I198" i="2"/>
  <c r="H198" i="2"/>
  <c r="G198" i="2"/>
  <c r="W197" i="2"/>
  <c r="AB197" i="2" s="1"/>
  <c r="T197" i="2"/>
  <c r="R197" i="2"/>
  <c r="F197" i="2" s="1"/>
  <c r="J197" i="2"/>
  <c r="I197" i="2"/>
  <c r="H197" i="2"/>
  <c r="G197" i="2"/>
  <c r="W196" i="2"/>
  <c r="T196" i="2"/>
  <c r="R196" i="2"/>
  <c r="D196" i="2" s="1"/>
  <c r="J196" i="2"/>
  <c r="I196" i="2"/>
  <c r="H196" i="2"/>
  <c r="G196" i="2"/>
  <c r="W195" i="2"/>
  <c r="AB195" i="2" s="1"/>
  <c r="J195" i="2"/>
  <c r="I195" i="2"/>
  <c r="H195" i="2"/>
  <c r="G195" i="2"/>
  <c r="W194" i="2"/>
  <c r="AB194" i="2" s="1"/>
  <c r="T194" i="2"/>
  <c r="R194" i="2"/>
  <c r="D194" i="2" s="1"/>
  <c r="J194" i="2"/>
  <c r="I194" i="2"/>
  <c r="H194" i="2"/>
  <c r="G194" i="2"/>
  <c r="AA183" i="2"/>
  <c r="Z183" i="2"/>
  <c r="X183" i="2"/>
  <c r="V183" i="2"/>
  <c r="U183" i="2"/>
  <c r="S183" i="2"/>
  <c r="T183" i="2" s="1"/>
  <c r="Q183" i="2"/>
  <c r="R183" i="2" s="1"/>
  <c r="J183" i="2"/>
  <c r="W182" i="2"/>
  <c r="T182" i="2"/>
  <c r="R182" i="2"/>
  <c r="J182" i="2"/>
  <c r="I182" i="2"/>
  <c r="H182" i="2"/>
  <c r="G182" i="2"/>
  <c r="T181" i="2"/>
  <c r="F181" i="2"/>
  <c r="J181" i="2"/>
  <c r="I181" i="2"/>
  <c r="H181" i="2"/>
  <c r="G181" i="2"/>
  <c r="T180" i="2"/>
  <c r="R180" i="2"/>
  <c r="F180" i="2" s="1"/>
  <c r="J180" i="2"/>
  <c r="I180" i="2"/>
  <c r="H180" i="2"/>
  <c r="G180" i="2"/>
  <c r="T179" i="2"/>
  <c r="R179" i="2"/>
  <c r="J179" i="2"/>
  <c r="I179" i="2"/>
  <c r="H179" i="2"/>
  <c r="G179" i="2"/>
  <c r="T178" i="2"/>
  <c r="R178" i="2"/>
  <c r="F178" i="2" s="1"/>
  <c r="J178" i="2"/>
  <c r="I178" i="2"/>
  <c r="H178" i="2"/>
  <c r="G178" i="2"/>
  <c r="T177" i="2"/>
  <c r="R177" i="2"/>
  <c r="F177" i="2" s="1"/>
  <c r="J177" i="2"/>
  <c r="I177" i="2"/>
  <c r="H177" i="2"/>
  <c r="G177" i="2"/>
  <c r="T176" i="2"/>
  <c r="R176" i="2"/>
  <c r="J176" i="2"/>
  <c r="I176" i="2"/>
  <c r="H176" i="2"/>
  <c r="G176" i="2"/>
  <c r="T175" i="2"/>
  <c r="R175" i="2"/>
  <c r="F175" i="2" s="1"/>
  <c r="J175" i="2"/>
  <c r="I175" i="2"/>
  <c r="H175" i="2"/>
  <c r="G175" i="2"/>
  <c r="T174" i="2"/>
  <c r="R174" i="2"/>
  <c r="F174" i="2" s="1"/>
  <c r="J174" i="2"/>
  <c r="I174" i="2"/>
  <c r="H174" i="2"/>
  <c r="G174" i="2"/>
  <c r="T173" i="2"/>
  <c r="R173" i="2"/>
  <c r="F173" i="2" s="1"/>
  <c r="J173" i="2"/>
  <c r="I173" i="2"/>
  <c r="H173" i="2"/>
  <c r="G173" i="2"/>
  <c r="J172" i="2"/>
  <c r="I172" i="2"/>
  <c r="H172" i="2"/>
  <c r="G172" i="2"/>
  <c r="T171" i="2"/>
  <c r="R171" i="2"/>
  <c r="F171" i="2" s="1"/>
  <c r="J171" i="2"/>
  <c r="I171" i="2"/>
  <c r="H171" i="2"/>
  <c r="G171" i="2"/>
  <c r="AA160" i="2"/>
  <c r="Z160" i="2"/>
  <c r="X160" i="2"/>
  <c r="V160" i="2"/>
  <c r="U160" i="2"/>
  <c r="G160" i="2" s="1"/>
  <c r="C359" i="2" s="1"/>
  <c r="S160" i="2"/>
  <c r="T160" i="2" s="1"/>
  <c r="Q160" i="2"/>
  <c r="R160" i="2" s="1"/>
  <c r="W159" i="2"/>
  <c r="T159" i="2"/>
  <c r="R159" i="2"/>
  <c r="F159" i="2" s="1"/>
  <c r="I159" i="2"/>
  <c r="H159" i="2"/>
  <c r="G159" i="2"/>
  <c r="W158" i="2"/>
  <c r="T158" i="2"/>
  <c r="R158" i="2"/>
  <c r="F158" i="2" s="1"/>
  <c r="I158" i="2"/>
  <c r="H158" i="2"/>
  <c r="G158" i="2"/>
  <c r="W157" i="2"/>
  <c r="AB157" i="2" s="1"/>
  <c r="T157" i="2"/>
  <c r="R157" i="2"/>
  <c r="F157" i="2" s="1"/>
  <c r="I157" i="2"/>
  <c r="H157" i="2"/>
  <c r="G157" i="2"/>
  <c r="W156" i="2"/>
  <c r="T156" i="2"/>
  <c r="R156" i="2"/>
  <c r="I156" i="2"/>
  <c r="H156" i="2"/>
  <c r="G156" i="2"/>
  <c r="W155" i="2"/>
  <c r="T155" i="2"/>
  <c r="R155" i="2"/>
  <c r="I155" i="2"/>
  <c r="H155" i="2"/>
  <c r="G155" i="2"/>
  <c r="W154" i="2"/>
  <c r="T154" i="2"/>
  <c r="R154" i="2"/>
  <c r="F154" i="2" s="1"/>
  <c r="I154" i="2"/>
  <c r="H154" i="2"/>
  <c r="G154" i="2"/>
  <c r="W153" i="2"/>
  <c r="T153" i="2"/>
  <c r="R153" i="2"/>
  <c r="I153" i="2"/>
  <c r="H153" i="2"/>
  <c r="G153" i="2"/>
  <c r="W152" i="2"/>
  <c r="AB152" i="2" s="1"/>
  <c r="T152" i="2"/>
  <c r="R152" i="2"/>
  <c r="I152" i="2"/>
  <c r="H152" i="2"/>
  <c r="G152" i="2"/>
  <c r="W151" i="2"/>
  <c r="AB151" i="2" s="1"/>
  <c r="T151" i="2"/>
  <c r="R151" i="2"/>
  <c r="F151" i="2" s="1"/>
  <c r="I151" i="2"/>
  <c r="H151" i="2"/>
  <c r="G151" i="2"/>
  <c r="W150" i="2"/>
  <c r="T150" i="2"/>
  <c r="R150" i="2"/>
  <c r="F150" i="2" s="1"/>
  <c r="I150" i="2"/>
  <c r="H150" i="2"/>
  <c r="G150" i="2"/>
  <c r="W149" i="2"/>
  <c r="F149" i="2"/>
  <c r="I149" i="2"/>
  <c r="H149" i="2"/>
  <c r="G149" i="2"/>
  <c r="W148" i="2"/>
  <c r="T148" i="2"/>
  <c r="R148" i="2"/>
  <c r="I148" i="2"/>
  <c r="H148" i="2"/>
  <c r="G148" i="2"/>
  <c r="AA91" i="2"/>
  <c r="Z91" i="2"/>
  <c r="X91" i="2"/>
  <c r="V91" i="2"/>
  <c r="U91" i="2"/>
  <c r="G91" i="2" s="1"/>
  <c r="C356" i="2" s="1"/>
  <c r="S91" i="2"/>
  <c r="T91" i="2" s="1"/>
  <c r="Q91" i="2"/>
  <c r="R91" i="2" s="1"/>
  <c r="W90" i="2"/>
  <c r="T90" i="2"/>
  <c r="R90" i="2"/>
  <c r="F90" i="2" s="1"/>
  <c r="I90" i="2"/>
  <c r="H90" i="2"/>
  <c r="G90" i="2"/>
  <c r="W89" i="2"/>
  <c r="T89" i="2"/>
  <c r="R89" i="2"/>
  <c r="F89" i="2" s="1"/>
  <c r="I89" i="2"/>
  <c r="H89" i="2"/>
  <c r="G89" i="2"/>
  <c r="W88" i="2"/>
  <c r="T88" i="2"/>
  <c r="R88" i="2"/>
  <c r="F88" i="2" s="1"/>
  <c r="I88" i="2"/>
  <c r="H88" i="2"/>
  <c r="G88" i="2"/>
  <c r="W87" i="2"/>
  <c r="T87" i="2"/>
  <c r="R87" i="2"/>
  <c r="D87" i="2" s="1"/>
  <c r="I87" i="2"/>
  <c r="H87" i="2"/>
  <c r="G87" i="2"/>
  <c r="W86" i="2"/>
  <c r="T86" i="2"/>
  <c r="R86" i="2"/>
  <c r="F86" i="2" s="1"/>
  <c r="I86" i="2"/>
  <c r="H86" i="2"/>
  <c r="G86" i="2"/>
  <c r="W85" i="2"/>
  <c r="T85" i="2"/>
  <c r="R85" i="2"/>
  <c r="F85" i="2" s="1"/>
  <c r="I85" i="2"/>
  <c r="H85" i="2"/>
  <c r="G85" i="2"/>
  <c r="W84" i="2"/>
  <c r="T84" i="2"/>
  <c r="R84" i="2"/>
  <c r="F84" i="2" s="1"/>
  <c r="I84" i="2"/>
  <c r="H84" i="2"/>
  <c r="G84" i="2"/>
  <c r="W83" i="2"/>
  <c r="T83" i="2"/>
  <c r="R83" i="2"/>
  <c r="D83" i="2" s="1"/>
  <c r="I83" i="2"/>
  <c r="H83" i="2"/>
  <c r="G83" i="2"/>
  <c r="W82" i="2"/>
  <c r="T82" i="2"/>
  <c r="R82" i="2"/>
  <c r="F82" i="2" s="1"/>
  <c r="I82" i="2"/>
  <c r="H82" i="2"/>
  <c r="G82" i="2"/>
  <c r="W81" i="2"/>
  <c r="T81" i="2"/>
  <c r="R81" i="2"/>
  <c r="F81" i="2" s="1"/>
  <c r="I81" i="2"/>
  <c r="H81" i="2"/>
  <c r="G81" i="2"/>
  <c r="W80" i="2"/>
  <c r="F80" i="2"/>
  <c r="I80" i="2"/>
  <c r="H80" i="2"/>
  <c r="G80" i="2"/>
  <c r="W79" i="2"/>
  <c r="T79" i="2"/>
  <c r="R79" i="2"/>
  <c r="F79" i="2" s="1"/>
  <c r="I79" i="2"/>
  <c r="H79" i="2"/>
  <c r="G79" i="2"/>
  <c r="AA68" i="2"/>
  <c r="Z68" i="2"/>
  <c r="X68" i="2"/>
  <c r="V68" i="2"/>
  <c r="U68" i="2"/>
  <c r="G68" i="2" s="1"/>
  <c r="C355" i="2" s="1"/>
  <c r="S68" i="2"/>
  <c r="T68" i="2" s="1"/>
  <c r="Q68" i="2"/>
  <c r="R68" i="2" s="1"/>
  <c r="W67" i="2"/>
  <c r="T67" i="2"/>
  <c r="R67" i="2"/>
  <c r="F67" i="2" s="1"/>
  <c r="I67" i="2"/>
  <c r="H67" i="2"/>
  <c r="G67" i="2"/>
  <c r="W66" i="2"/>
  <c r="T66" i="2"/>
  <c r="R66" i="2"/>
  <c r="D66" i="2" s="1"/>
  <c r="C66" i="2" s="1"/>
  <c r="I66" i="2"/>
  <c r="H66" i="2"/>
  <c r="G66" i="2"/>
  <c r="W65" i="2"/>
  <c r="T65" i="2"/>
  <c r="R65" i="2"/>
  <c r="D65" i="2" s="1"/>
  <c r="C65" i="2" s="1"/>
  <c r="I65" i="2"/>
  <c r="H65" i="2"/>
  <c r="G65" i="2"/>
  <c r="W64" i="2"/>
  <c r="T64" i="2"/>
  <c r="R64" i="2"/>
  <c r="F64" i="2" s="1"/>
  <c r="I64" i="2"/>
  <c r="H64" i="2"/>
  <c r="G64" i="2"/>
  <c r="W63" i="2"/>
  <c r="T63" i="2"/>
  <c r="R63" i="2"/>
  <c r="F63" i="2" s="1"/>
  <c r="I63" i="2"/>
  <c r="H63" i="2"/>
  <c r="G63" i="2"/>
  <c r="W62" i="2"/>
  <c r="T62" i="2"/>
  <c r="R62" i="2"/>
  <c r="D62" i="2" s="1"/>
  <c r="C62" i="2" s="1"/>
  <c r="I62" i="2"/>
  <c r="H62" i="2"/>
  <c r="G62" i="2"/>
  <c r="W61" i="2"/>
  <c r="T61" i="2"/>
  <c r="R61" i="2"/>
  <c r="F61" i="2" s="1"/>
  <c r="I61" i="2"/>
  <c r="H61" i="2"/>
  <c r="G61" i="2"/>
  <c r="W60" i="2"/>
  <c r="T60" i="2"/>
  <c r="R60" i="2"/>
  <c r="F60" i="2" s="1"/>
  <c r="I60" i="2"/>
  <c r="H60" i="2"/>
  <c r="G60" i="2"/>
  <c r="W59" i="2"/>
  <c r="T59" i="2"/>
  <c r="R59" i="2"/>
  <c r="F59" i="2" s="1"/>
  <c r="I59" i="2"/>
  <c r="H59" i="2"/>
  <c r="G59" i="2"/>
  <c r="W58" i="2"/>
  <c r="T58" i="2"/>
  <c r="R58" i="2"/>
  <c r="F58" i="2" s="1"/>
  <c r="I58" i="2"/>
  <c r="H58" i="2"/>
  <c r="G58" i="2"/>
  <c r="W57" i="2"/>
  <c r="F57" i="2"/>
  <c r="I57" i="2"/>
  <c r="H57" i="2"/>
  <c r="G57" i="2"/>
  <c r="W56" i="2"/>
  <c r="T56" i="2"/>
  <c r="R56" i="2"/>
  <c r="F56" i="2" s="1"/>
  <c r="I56" i="2"/>
  <c r="H56" i="2"/>
  <c r="G56" i="2"/>
  <c r="AE46" i="2"/>
  <c r="AG46" i="2" s="1"/>
  <c r="AE45" i="2"/>
  <c r="AG45" i="2" s="1"/>
  <c r="AA45" i="2"/>
  <c r="Z45" i="2"/>
  <c r="X45" i="2"/>
  <c r="V45" i="2"/>
  <c r="U45" i="2"/>
  <c r="G45" i="2" s="1"/>
  <c r="C354" i="2" s="1"/>
  <c r="S45" i="2"/>
  <c r="T45" i="2" s="1"/>
  <c r="Q45" i="2"/>
  <c r="R45" i="2" s="1"/>
  <c r="AE44" i="2"/>
  <c r="AG44" i="2" s="1"/>
  <c r="T44" i="2"/>
  <c r="R44" i="2"/>
  <c r="F44" i="2" s="1"/>
  <c r="M44" i="2" s="1"/>
  <c r="G44" i="2"/>
  <c r="AE43" i="2"/>
  <c r="AG43" i="2" s="1"/>
  <c r="W43" i="2"/>
  <c r="T43" i="2"/>
  <c r="R43" i="2"/>
  <c r="F43" i="2" s="1"/>
  <c r="I43" i="2"/>
  <c r="H43" i="2"/>
  <c r="G43" i="2"/>
  <c r="W42" i="2"/>
  <c r="T42" i="2"/>
  <c r="R42" i="2"/>
  <c r="F42" i="2" s="1"/>
  <c r="I42" i="2"/>
  <c r="H42" i="2"/>
  <c r="G42" i="2"/>
  <c r="W41" i="2"/>
  <c r="T41" i="2"/>
  <c r="R41" i="2"/>
  <c r="F41" i="2" s="1"/>
  <c r="I41" i="2"/>
  <c r="H41" i="2"/>
  <c r="G41" i="2"/>
  <c r="W40" i="2"/>
  <c r="T40" i="2"/>
  <c r="R40" i="2"/>
  <c r="F40" i="2" s="1"/>
  <c r="I40" i="2"/>
  <c r="H40" i="2"/>
  <c r="G40" i="2"/>
  <c r="W39" i="2"/>
  <c r="T39" i="2"/>
  <c r="R39" i="2"/>
  <c r="F39" i="2" s="1"/>
  <c r="I39" i="2"/>
  <c r="H39" i="2"/>
  <c r="G39" i="2"/>
  <c r="W38" i="2"/>
  <c r="T38" i="2"/>
  <c r="R38" i="2"/>
  <c r="F38" i="2" s="1"/>
  <c r="I38" i="2"/>
  <c r="H38" i="2"/>
  <c r="G38" i="2"/>
  <c r="W37" i="2"/>
  <c r="T37" i="2"/>
  <c r="R37" i="2"/>
  <c r="F37" i="2" s="1"/>
  <c r="I37" i="2"/>
  <c r="H37" i="2"/>
  <c r="G37" i="2"/>
  <c r="W36" i="2"/>
  <c r="T36" i="2"/>
  <c r="R36" i="2"/>
  <c r="F36" i="2" s="1"/>
  <c r="I36" i="2"/>
  <c r="H36" i="2"/>
  <c r="G36" i="2"/>
  <c r="W35" i="2"/>
  <c r="T35" i="2"/>
  <c r="R35" i="2"/>
  <c r="F35" i="2" s="1"/>
  <c r="I35" i="2"/>
  <c r="H35" i="2"/>
  <c r="G35" i="2"/>
  <c r="W34" i="2"/>
  <c r="F34" i="2"/>
  <c r="I34" i="2"/>
  <c r="H34" i="2"/>
  <c r="G34" i="2"/>
  <c r="W33" i="2"/>
  <c r="T33" i="2"/>
  <c r="R33" i="2"/>
  <c r="F33" i="2" s="1"/>
  <c r="I33" i="2"/>
  <c r="H33" i="2"/>
  <c r="G33" i="2"/>
  <c r="BB22" i="2"/>
  <c r="AZ22" i="2"/>
  <c r="AX22" i="2"/>
  <c r="AV22" i="2"/>
  <c r="AT22" i="2"/>
  <c r="AR22" i="2"/>
  <c r="AP22" i="2"/>
  <c r="AN22" i="2"/>
  <c r="AK22" i="2"/>
  <c r="BI21" i="2"/>
  <c r="BL21" i="2" s="1"/>
  <c r="BD21" i="2"/>
  <c r="BE21" i="2" s="1"/>
  <c r="BC21" i="2"/>
  <c r="BA21" i="2"/>
  <c r="AY21" i="2"/>
  <c r="AW21" i="2"/>
  <c r="AS21" i="2"/>
  <c r="AQ21" i="2"/>
  <c r="AO21" i="2"/>
  <c r="BI20" i="2"/>
  <c r="BD20" i="2"/>
  <c r="BE20" i="2" s="1"/>
  <c r="BC20" i="2"/>
  <c r="BA20" i="2"/>
  <c r="AY20" i="2"/>
  <c r="AW20" i="2"/>
  <c r="AU20" i="2"/>
  <c r="AS20" i="2"/>
  <c r="AQ20" i="2"/>
  <c r="AO20" i="2"/>
  <c r="BI19" i="2"/>
  <c r="BL19" i="2" s="1"/>
  <c r="BD19" i="2"/>
  <c r="BE19" i="2" s="1"/>
  <c r="BC19" i="2"/>
  <c r="BA19" i="2"/>
  <c r="AY19" i="2"/>
  <c r="AW19" i="2"/>
  <c r="AU19" i="2"/>
  <c r="AS19" i="2"/>
  <c r="AQ19" i="2"/>
  <c r="AO19" i="2"/>
  <c r="AA22" i="2"/>
  <c r="Z22" i="2"/>
  <c r="X22" i="2"/>
  <c r="V22" i="2"/>
  <c r="U22" i="2"/>
  <c r="S22" i="2"/>
  <c r="Q22" i="2"/>
  <c r="BI18" i="2"/>
  <c r="BL18" i="2" s="1"/>
  <c r="BD18" i="2"/>
  <c r="BE18" i="2" s="1"/>
  <c r="BC18" i="2"/>
  <c r="BA18" i="2"/>
  <c r="AY18" i="2"/>
  <c r="AW18" i="2"/>
  <c r="AU18" i="2"/>
  <c r="AS18" i="2"/>
  <c r="AQ18" i="2"/>
  <c r="AO18" i="2"/>
  <c r="W21" i="2"/>
  <c r="R21" i="2"/>
  <c r="F21" i="2" s="1"/>
  <c r="I21" i="2"/>
  <c r="H21" i="2"/>
  <c r="G21" i="2"/>
  <c r="BI17" i="2"/>
  <c r="BL17" i="2" s="1"/>
  <c r="BD17" i="2"/>
  <c r="BE17" i="2" s="1"/>
  <c r="BC17" i="2"/>
  <c r="BA17" i="2"/>
  <c r="AY17" i="2"/>
  <c r="AW17" i="2"/>
  <c r="AU17" i="2"/>
  <c r="AS17" i="2"/>
  <c r="AQ17" i="2"/>
  <c r="AO17" i="2"/>
  <c r="W20" i="2"/>
  <c r="R20" i="2"/>
  <c r="F20" i="2" s="1"/>
  <c r="I20" i="2"/>
  <c r="H20" i="2"/>
  <c r="G20" i="2"/>
  <c r="BI16" i="2"/>
  <c r="BL16" i="2" s="1"/>
  <c r="BE16" i="2"/>
  <c r="W19" i="2"/>
  <c r="R19" i="2"/>
  <c r="F19" i="2" s="1"/>
  <c r="I19" i="2"/>
  <c r="H19" i="2"/>
  <c r="G19" i="2"/>
  <c r="BI15" i="2"/>
  <c r="BF15" i="2"/>
  <c r="BD15" i="2"/>
  <c r="BE15" i="2" s="1"/>
  <c r="BC15" i="2"/>
  <c r="BA15" i="2"/>
  <c r="AY15" i="2"/>
  <c r="AW15" i="2"/>
  <c r="AU15" i="2"/>
  <c r="AS15" i="2"/>
  <c r="AQ15" i="2"/>
  <c r="AO15" i="2"/>
  <c r="W18" i="2"/>
  <c r="R18" i="2"/>
  <c r="D18" i="2" s="1"/>
  <c r="I18" i="2"/>
  <c r="H18" i="2"/>
  <c r="G18" i="2"/>
  <c r="BI14" i="2"/>
  <c r="BL14" i="2" s="1"/>
  <c r="BF14" i="2"/>
  <c r="BD14" i="2"/>
  <c r="BE14" i="2" s="1"/>
  <c r="BC14" i="2"/>
  <c r="BA14" i="2"/>
  <c r="AY14" i="2"/>
  <c r="AW14" i="2"/>
  <c r="AU14" i="2"/>
  <c r="AS14" i="2"/>
  <c r="AQ14" i="2"/>
  <c r="AO14" i="2"/>
  <c r="W17" i="2"/>
  <c r="R17" i="2"/>
  <c r="F17" i="2" s="1"/>
  <c r="I17" i="2"/>
  <c r="H17" i="2"/>
  <c r="G17" i="2"/>
  <c r="BI13" i="2"/>
  <c r="BL13" i="2" s="1"/>
  <c r="BF13" i="2"/>
  <c r="BD13" i="2"/>
  <c r="BE13" i="2" s="1"/>
  <c r="BC13" i="2"/>
  <c r="BA13" i="2"/>
  <c r="AY13" i="2"/>
  <c r="AW13" i="2"/>
  <c r="AU13" i="2"/>
  <c r="AS13" i="2"/>
  <c r="AQ13" i="2"/>
  <c r="AO13" i="2"/>
  <c r="W16" i="2"/>
  <c r="R16" i="2"/>
  <c r="F16" i="2" s="1"/>
  <c r="I16" i="2"/>
  <c r="H16" i="2"/>
  <c r="G16" i="2"/>
  <c r="BI12" i="2"/>
  <c r="BL12" i="2" s="1"/>
  <c r="BF12" i="2"/>
  <c r="BD12" i="2"/>
  <c r="BE12" i="2" s="1"/>
  <c r="BC12" i="2"/>
  <c r="BA12" i="2"/>
  <c r="AY12" i="2"/>
  <c r="AW12" i="2"/>
  <c r="AS12" i="2"/>
  <c r="AO12" i="2"/>
  <c r="W15" i="2"/>
  <c r="R15" i="2"/>
  <c r="F15" i="2" s="1"/>
  <c r="I15" i="2"/>
  <c r="H15" i="2"/>
  <c r="G15" i="2"/>
  <c r="BL11" i="2"/>
  <c r="BF11" i="2"/>
  <c r="BD11" i="2"/>
  <c r="BE11" i="2" s="1"/>
  <c r="BC11" i="2"/>
  <c r="AY11" i="2"/>
  <c r="AJ11" i="2"/>
  <c r="AJ12" i="2" s="1"/>
  <c r="AJ13" i="2" s="1"/>
  <c r="AJ14" i="2" s="1"/>
  <c r="AJ15" i="2" s="1"/>
  <c r="AJ16" i="2" s="1"/>
  <c r="AJ17" i="2" s="1"/>
  <c r="AJ18" i="2" s="1"/>
  <c r="AJ19" i="2" s="1"/>
  <c r="AJ20" i="2" s="1"/>
  <c r="AJ21" i="2" s="1"/>
  <c r="W14" i="2"/>
  <c r="R14" i="2"/>
  <c r="F14" i="2" s="1"/>
  <c r="I14" i="2"/>
  <c r="H14" i="2"/>
  <c r="G14" i="2"/>
  <c r="BL10" i="2"/>
  <c r="BF10" i="2"/>
  <c r="BD10" i="2"/>
  <c r="BE10" i="2" s="1"/>
  <c r="BC10" i="2"/>
  <c r="BA10" i="2"/>
  <c r="AY10" i="2"/>
  <c r="AW10" i="2"/>
  <c r="AS10" i="2"/>
  <c r="AO10" i="2"/>
  <c r="W13" i="2"/>
  <c r="R13" i="2"/>
  <c r="D13" i="2" s="1"/>
  <c r="E13" i="2" s="1"/>
  <c r="I13" i="2"/>
  <c r="H13" i="2"/>
  <c r="G13" i="2"/>
  <c r="W12" i="2"/>
  <c r="R12" i="2"/>
  <c r="F12" i="2" s="1"/>
  <c r="I12" i="2"/>
  <c r="H12" i="2"/>
  <c r="G12" i="2"/>
  <c r="W11" i="2"/>
  <c r="F11" i="2"/>
  <c r="I11" i="2"/>
  <c r="H11" i="2"/>
  <c r="G11" i="2"/>
  <c r="W10" i="2"/>
  <c r="AB10" i="2" s="1"/>
  <c r="R10" i="2"/>
  <c r="D10" i="2" s="1"/>
  <c r="J10" i="2"/>
  <c r="I10" i="2"/>
  <c r="H10" i="2"/>
  <c r="G10" i="2"/>
  <c r="BH11" i="2" l="1"/>
  <c r="BH10" i="2"/>
  <c r="L263" i="2"/>
  <c r="AB263" i="2"/>
  <c r="L33" i="2"/>
  <c r="K33" i="2"/>
  <c r="AB33" i="2"/>
  <c r="L57" i="2"/>
  <c r="K57" i="2"/>
  <c r="AB57" i="2"/>
  <c r="L149" i="2"/>
  <c r="AB149" i="2"/>
  <c r="O287" i="2"/>
  <c r="AB287" i="2"/>
  <c r="K287" i="2"/>
  <c r="K34" i="2"/>
  <c r="AB34" i="2"/>
  <c r="K80" i="2"/>
  <c r="AB80" i="2"/>
  <c r="K217" i="2"/>
  <c r="AB217" i="2"/>
  <c r="N218" i="2"/>
  <c r="K218" i="2"/>
  <c r="AB218" i="2"/>
  <c r="M240" i="2"/>
  <c r="AB240" i="2"/>
  <c r="O172" i="2"/>
  <c r="AB172" i="2"/>
  <c r="K264" i="2"/>
  <c r="AB264" i="2"/>
  <c r="L79" i="2"/>
  <c r="K79" i="2"/>
  <c r="AB79" i="2"/>
  <c r="L56" i="2"/>
  <c r="K56" i="2"/>
  <c r="AB56" i="2"/>
  <c r="K148" i="2"/>
  <c r="AB148" i="2"/>
  <c r="M241" i="2"/>
  <c r="K241" i="2"/>
  <c r="AB241" i="2"/>
  <c r="L171" i="2"/>
  <c r="AB171" i="2"/>
  <c r="L286" i="2"/>
  <c r="AB286" i="2"/>
  <c r="K286" i="2"/>
  <c r="M289" i="2"/>
  <c r="K289" i="2"/>
  <c r="AB289" i="2"/>
  <c r="M266" i="2"/>
  <c r="AB266" i="2"/>
  <c r="K266" i="2"/>
  <c r="Y343" i="2"/>
  <c r="J343" i="2" s="1"/>
  <c r="W383" i="2"/>
  <c r="AF15" i="2" s="1"/>
  <c r="W382" i="2"/>
  <c r="W384" i="2"/>
  <c r="AF16" i="2" s="1"/>
  <c r="N309" i="2"/>
  <c r="K11" i="2"/>
  <c r="AB11" i="2"/>
  <c r="M12" i="2"/>
  <c r="N295" i="2"/>
  <c r="AB295" i="2"/>
  <c r="K295" i="2"/>
  <c r="N291" i="2"/>
  <c r="AB291" i="2"/>
  <c r="K291" i="2"/>
  <c r="N293" i="2"/>
  <c r="AB293" i="2"/>
  <c r="K293" i="2"/>
  <c r="N290" i="2"/>
  <c r="K290" i="2"/>
  <c r="AB290" i="2"/>
  <c r="N292" i="2"/>
  <c r="AB292" i="2"/>
  <c r="K292" i="2"/>
  <c r="N294" i="2"/>
  <c r="K294" i="2"/>
  <c r="AB294" i="2"/>
  <c r="N296" i="2"/>
  <c r="AB296" i="2"/>
  <c r="K296" i="2"/>
  <c r="N297" i="2"/>
  <c r="AB297" i="2"/>
  <c r="K297" i="2"/>
  <c r="K270" i="2"/>
  <c r="AB270" i="2"/>
  <c r="N267" i="2"/>
  <c r="K267" i="2"/>
  <c r="AB267" i="2"/>
  <c r="N269" i="2"/>
  <c r="AB269" i="2"/>
  <c r="K269" i="2"/>
  <c r="N271" i="2"/>
  <c r="K271" i="2"/>
  <c r="AB271" i="2"/>
  <c r="N273" i="2"/>
  <c r="AB273" i="2"/>
  <c r="K273" i="2"/>
  <c r="K268" i="2"/>
  <c r="AB268" i="2"/>
  <c r="N272" i="2"/>
  <c r="AB272" i="2"/>
  <c r="K272" i="2"/>
  <c r="N274" i="2"/>
  <c r="K274" i="2"/>
  <c r="AB274" i="2"/>
  <c r="M243" i="2"/>
  <c r="K243" i="2"/>
  <c r="AB243" i="2"/>
  <c r="N244" i="2"/>
  <c r="K244" i="2"/>
  <c r="AB244" i="2"/>
  <c r="L246" i="2"/>
  <c r="K246" i="2"/>
  <c r="AB246" i="2"/>
  <c r="N248" i="2"/>
  <c r="K248" i="2"/>
  <c r="AB248" i="2"/>
  <c r="K250" i="2"/>
  <c r="AB250" i="2"/>
  <c r="N245" i="2"/>
  <c r="K245" i="2"/>
  <c r="AB245" i="2"/>
  <c r="L247" i="2"/>
  <c r="K247" i="2"/>
  <c r="AB247" i="2"/>
  <c r="K249" i="2"/>
  <c r="AB249" i="2"/>
  <c r="L251" i="2"/>
  <c r="K251" i="2"/>
  <c r="AB251" i="2"/>
  <c r="L220" i="2"/>
  <c r="K220" i="2"/>
  <c r="AB220" i="2"/>
  <c r="K226" i="2"/>
  <c r="AB226" i="2"/>
  <c r="L228" i="2"/>
  <c r="K228" i="2"/>
  <c r="AB228" i="2"/>
  <c r="N222" i="2"/>
  <c r="K222" i="2"/>
  <c r="AB222" i="2"/>
  <c r="N224" i="2"/>
  <c r="K224" i="2"/>
  <c r="AB224" i="2"/>
  <c r="K221" i="2"/>
  <c r="AB221" i="2"/>
  <c r="K223" i="2"/>
  <c r="AB223" i="2"/>
  <c r="K225" i="2"/>
  <c r="AB225" i="2"/>
  <c r="N227" i="2"/>
  <c r="K227" i="2"/>
  <c r="AB227" i="2"/>
  <c r="N200" i="2"/>
  <c r="AB200" i="2"/>
  <c r="N204" i="2"/>
  <c r="AB204" i="2"/>
  <c r="N198" i="2"/>
  <c r="AB198" i="2"/>
  <c r="N202" i="2"/>
  <c r="AB202" i="2"/>
  <c r="O174" i="2"/>
  <c r="AB174" i="2"/>
  <c r="O180" i="2"/>
  <c r="AB180" i="2"/>
  <c r="O182" i="2"/>
  <c r="AB182" i="2"/>
  <c r="O176" i="2"/>
  <c r="AB176" i="2"/>
  <c r="O179" i="2"/>
  <c r="AB179" i="2"/>
  <c r="L154" i="2"/>
  <c r="AB154" i="2"/>
  <c r="L156" i="2"/>
  <c r="AB156" i="2"/>
  <c r="L158" i="2"/>
  <c r="AB158" i="2"/>
  <c r="L153" i="2"/>
  <c r="AB153" i="2"/>
  <c r="L155" i="2"/>
  <c r="AB155" i="2"/>
  <c r="L159" i="2"/>
  <c r="AB159" i="2"/>
  <c r="K128" i="2"/>
  <c r="AB128" i="2"/>
  <c r="K132" i="2"/>
  <c r="AB132" i="2"/>
  <c r="K134" i="2"/>
  <c r="AB134" i="2"/>
  <c r="K136" i="2"/>
  <c r="AB136" i="2"/>
  <c r="K130" i="2"/>
  <c r="AB130" i="2"/>
  <c r="K129" i="2"/>
  <c r="AB129" i="2"/>
  <c r="K131" i="2"/>
  <c r="AB131" i="2"/>
  <c r="K133" i="2"/>
  <c r="AB133" i="2"/>
  <c r="K135" i="2"/>
  <c r="AB135" i="2"/>
  <c r="L105" i="2"/>
  <c r="AB105" i="2"/>
  <c r="L106" i="2"/>
  <c r="AB106" i="2"/>
  <c r="L108" i="2"/>
  <c r="AB108" i="2"/>
  <c r="L110" i="2"/>
  <c r="AB110" i="2"/>
  <c r="L112" i="2"/>
  <c r="AB112" i="2"/>
  <c r="L107" i="2"/>
  <c r="AB107" i="2"/>
  <c r="L109" i="2"/>
  <c r="AB109" i="2"/>
  <c r="L111" i="2"/>
  <c r="AB111" i="2"/>
  <c r="L113" i="2"/>
  <c r="AB113" i="2"/>
  <c r="K82" i="2"/>
  <c r="AB82" i="2"/>
  <c r="L84" i="2"/>
  <c r="K84" i="2"/>
  <c r="AB84" i="2"/>
  <c r="L86" i="2"/>
  <c r="K86" i="2"/>
  <c r="AB86" i="2"/>
  <c r="O83" i="2"/>
  <c r="K83" i="2"/>
  <c r="AB83" i="2"/>
  <c r="K85" i="2"/>
  <c r="AB85" i="2"/>
  <c r="N87" i="2"/>
  <c r="K87" i="2"/>
  <c r="AB87" i="2"/>
  <c r="O89" i="2"/>
  <c r="K89" i="2"/>
  <c r="AB89" i="2"/>
  <c r="N88" i="2"/>
  <c r="K88" i="2"/>
  <c r="AB88" i="2"/>
  <c r="K90" i="2"/>
  <c r="AB90" i="2"/>
  <c r="L59" i="2"/>
  <c r="K59" i="2"/>
  <c r="AB59" i="2"/>
  <c r="L61" i="2"/>
  <c r="K61" i="2"/>
  <c r="AB61" i="2"/>
  <c r="L63" i="2"/>
  <c r="K63" i="2"/>
  <c r="AB63" i="2"/>
  <c r="L65" i="2"/>
  <c r="K65" i="2"/>
  <c r="AB65" i="2"/>
  <c r="L67" i="2"/>
  <c r="K67" i="2"/>
  <c r="AB67" i="2"/>
  <c r="L60" i="2"/>
  <c r="K60" i="2"/>
  <c r="AB60" i="2"/>
  <c r="L62" i="2"/>
  <c r="K62" i="2"/>
  <c r="AB62" i="2"/>
  <c r="L64" i="2"/>
  <c r="K64" i="2"/>
  <c r="AB64" i="2"/>
  <c r="L66" i="2"/>
  <c r="K66" i="2"/>
  <c r="AB66" i="2"/>
  <c r="L36" i="2"/>
  <c r="K36" i="2"/>
  <c r="AB36" i="2"/>
  <c r="L37" i="2"/>
  <c r="K37" i="2"/>
  <c r="AB37" i="2"/>
  <c r="L39" i="2"/>
  <c r="K39" i="2"/>
  <c r="AB39" i="2"/>
  <c r="L41" i="2"/>
  <c r="K41" i="2"/>
  <c r="AB41" i="2"/>
  <c r="L43" i="2"/>
  <c r="K43" i="2"/>
  <c r="AB43" i="2"/>
  <c r="L38" i="2"/>
  <c r="K38" i="2"/>
  <c r="AB38" i="2"/>
  <c r="O40" i="2"/>
  <c r="K40" i="2"/>
  <c r="AB40" i="2"/>
  <c r="L42" i="2"/>
  <c r="K42" i="2"/>
  <c r="AB42" i="2"/>
  <c r="K15" i="2"/>
  <c r="AB15" i="2"/>
  <c r="N21" i="2"/>
  <c r="K21" i="2"/>
  <c r="AB21" i="2"/>
  <c r="K14" i="2"/>
  <c r="AB14" i="2"/>
  <c r="K20" i="2"/>
  <c r="AB20" i="2"/>
  <c r="K16" i="2"/>
  <c r="AB16" i="2"/>
  <c r="N17" i="2"/>
  <c r="K17" i="2"/>
  <c r="AB17" i="2"/>
  <c r="K18" i="2"/>
  <c r="AB18" i="2"/>
  <c r="N19" i="2"/>
  <c r="K19" i="2"/>
  <c r="AB19" i="2"/>
  <c r="K13" i="2"/>
  <c r="AB13" i="2"/>
  <c r="M288" i="2"/>
  <c r="AB288" i="2"/>
  <c r="K288" i="2"/>
  <c r="L265" i="2"/>
  <c r="AB265" i="2"/>
  <c r="K265" i="2"/>
  <c r="N242" i="2"/>
  <c r="K242" i="2"/>
  <c r="AB242" i="2"/>
  <c r="N219" i="2"/>
  <c r="K219" i="2"/>
  <c r="AB219" i="2"/>
  <c r="N196" i="2"/>
  <c r="AB196" i="2"/>
  <c r="O173" i="2"/>
  <c r="AB173" i="2"/>
  <c r="L150" i="2"/>
  <c r="AB150" i="2"/>
  <c r="K127" i="2"/>
  <c r="AB127" i="2"/>
  <c r="L104" i="2"/>
  <c r="AB104" i="2"/>
  <c r="K81" i="2"/>
  <c r="AB81" i="2"/>
  <c r="L58" i="2"/>
  <c r="K58" i="2"/>
  <c r="AB58" i="2"/>
  <c r="L35" i="2"/>
  <c r="K35" i="2"/>
  <c r="AB35" i="2"/>
  <c r="N12" i="2"/>
  <c r="K12" i="2"/>
  <c r="AB12" i="2"/>
  <c r="O264" i="2"/>
  <c r="N264" i="2"/>
  <c r="N308" i="2"/>
  <c r="N335" i="2"/>
  <c r="N337" i="2"/>
  <c r="N334" i="2"/>
  <c r="N336" i="2"/>
  <c r="G311" i="2"/>
  <c r="N311" i="2"/>
  <c r="G313" i="2"/>
  <c r="N313" i="2"/>
  <c r="G332" i="2"/>
  <c r="N332" i="2"/>
  <c r="G310" i="2"/>
  <c r="N310" i="2"/>
  <c r="G312" i="2"/>
  <c r="N312" i="2"/>
  <c r="G314" i="2"/>
  <c r="N314" i="2"/>
  <c r="G331" i="2"/>
  <c r="N331" i="2"/>
  <c r="G333" i="2"/>
  <c r="N333" i="2"/>
  <c r="N10" i="2"/>
  <c r="O10" i="2"/>
  <c r="N342" i="2"/>
  <c r="N341" i="2"/>
  <c r="N319" i="2"/>
  <c r="N318" i="2"/>
  <c r="N340" i="2"/>
  <c r="G317" i="2"/>
  <c r="N317" i="2"/>
  <c r="G316" i="2"/>
  <c r="N316" i="2"/>
  <c r="G339" i="2"/>
  <c r="N339" i="2"/>
  <c r="G315" i="2"/>
  <c r="N315" i="2"/>
  <c r="G338" i="2"/>
  <c r="N338" i="2"/>
  <c r="T337" i="2"/>
  <c r="BH16" i="2"/>
  <c r="BK16" i="2" s="1"/>
  <c r="BM16" i="2" s="1"/>
  <c r="F204" i="2"/>
  <c r="M204" i="2" s="1"/>
  <c r="D205" i="2"/>
  <c r="C205" i="2" s="1"/>
  <c r="D249" i="2"/>
  <c r="C249" i="2" s="1"/>
  <c r="D250" i="2"/>
  <c r="C250" i="2" s="1"/>
  <c r="L274" i="2"/>
  <c r="D274" i="2"/>
  <c r="E274" i="2" s="1"/>
  <c r="F251" i="2"/>
  <c r="M251" i="2" s="1"/>
  <c r="M205" i="2"/>
  <c r="K159" i="2"/>
  <c r="L267" i="2"/>
  <c r="F66" i="2"/>
  <c r="M66" i="2" s="1"/>
  <c r="D67" i="2"/>
  <c r="C67" i="2" s="1"/>
  <c r="N148" i="2"/>
  <c r="N153" i="2"/>
  <c r="L242" i="2"/>
  <c r="M268" i="2"/>
  <c r="L294" i="2"/>
  <c r="L295" i="2"/>
  <c r="L296" i="2"/>
  <c r="L297" i="2"/>
  <c r="V343" i="2"/>
  <c r="X343" i="2"/>
  <c r="D16" i="2"/>
  <c r="E16" i="2" s="1"/>
  <c r="F110" i="2"/>
  <c r="M110" i="2" s="1"/>
  <c r="D111" i="2"/>
  <c r="C111" i="2" s="1"/>
  <c r="Z343" i="2"/>
  <c r="N221" i="2"/>
  <c r="N263" i="2"/>
  <c r="N265" i="2"/>
  <c r="L271" i="2"/>
  <c r="AA343" i="2"/>
  <c r="G342" i="2"/>
  <c r="U343" i="2"/>
  <c r="T342" i="2"/>
  <c r="S343" i="2"/>
  <c r="T343" i="2" s="1"/>
  <c r="R342" i="2"/>
  <c r="Q343" i="2"/>
  <c r="R343" i="2" s="1"/>
  <c r="M250" i="2"/>
  <c r="W318" i="2"/>
  <c r="K318" i="2" s="1"/>
  <c r="F245" i="2"/>
  <c r="M245" i="2" s="1"/>
  <c r="D203" i="2"/>
  <c r="E203" i="2" s="1"/>
  <c r="D201" i="2"/>
  <c r="C201" i="2" s="1"/>
  <c r="L176" i="2"/>
  <c r="F130" i="2"/>
  <c r="M130" i="2" s="1"/>
  <c r="W137" i="2"/>
  <c r="D63" i="2"/>
  <c r="C63" i="2" s="1"/>
  <c r="W312" i="2"/>
  <c r="O312" i="2" s="1"/>
  <c r="W339" i="2"/>
  <c r="K339" i="2" s="1"/>
  <c r="W316" i="2"/>
  <c r="K316" i="2" s="1"/>
  <c r="L273" i="2"/>
  <c r="L272" i="2"/>
  <c r="D272" i="2"/>
  <c r="E272" i="2" s="1"/>
  <c r="D271" i="2"/>
  <c r="E271" i="2" s="1"/>
  <c r="L269" i="2"/>
  <c r="W314" i="2"/>
  <c r="K314" i="2" s="1"/>
  <c r="L292" i="2"/>
  <c r="D268" i="2"/>
  <c r="E268" i="2" s="1"/>
  <c r="L291" i="2"/>
  <c r="D267" i="2"/>
  <c r="E267" i="2" s="1"/>
  <c r="L290" i="2"/>
  <c r="L288" i="2"/>
  <c r="N288" i="2"/>
  <c r="N150" i="2"/>
  <c r="O150" i="2"/>
  <c r="D150" i="2"/>
  <c r="E150" i="2" s="1"/>
  <c r="F137" i="2"/>
  <c r="F114" i="2"/>
  <c r="D68" i="2"/>
  <c r="W310" i="2"/>
  <c r="L310" i="2" s="1"/>
  <c r="D45" i="2"/>
  <c r="E45" i="2" s="1"/>
  <c r="F22" i="2"/>
  <c r="M22" i="2" s="1"/>
  <c r="N286" i="2"/>
  <c r="I298" i="2"/>
  <c r="E365" i="2" s="1"/>
  <c r="M263" i="2"/>
  <c r="O263" i="2"/>
  <c r="I183" i="2"/>
  <c r="E360" i="2" s="1"/>
  <c r="D149" i="2"/>
  <c r="C149" i="2" s="1"/>
  <c r="O148" i="2"/>
  <c r="L148" i="2"/>
  <c r="J378" i="2"/>
  <c r="I114" i="2"/>
  <c r="E357" i="2" s="1"/>
  <c r="N11" i="2"/>
  <c r="O11" i="2"/>
  <c r="L11" i="2"/>
  <c r="W308" i="2"/>
  <c r="F10" i="2"/>
  <c r="M10" i="2" s="1"/>
  <c r="I45" i="2"/>
  <c r="E354" i="2" s="1"/>
  <c r="M57" i="2"/>
  <c r="D270" i="2"/>
  <c r="E270" i="2" s="1"/>
  <c r="M270" i="2"/>
  <c r="W332" i="2"/>
  <c r="K332" i="2" s="1"/>
  <c r="W381" i="2"/>
  <c r="N381" i="2" s="1"/>
  <c r="BI22" i="2"/>
  <c r="D34" i="2"/>
  <c r="E34" i="2" s="1"/>
  <c r="D35" i="2"/>
  <c r="C35" i="2" s="1"/>
  <c r="D36" i="2"/>
  <c r="E36" i="2" s="1"/>
  <c r="D37" i="2"/>
  <c r="E37" i="2" s="1"/>
  <c r="D38" i="2"/>
  <c r="E38" i="2" s="1"/>
  <c r="D39" i="2"/>
  <c r="E39" i="2" s="1"/>
  <c r="D40" i="2"/>
  <c r="E40" i="2" s="1"/>
  <c r="D178" i="2"/>
  <c r="E178" i="2" s="1"/>
  <c r="D197" i="2"/>
  <c r="E197" i="2" s="1"/>
  <c r="E204" i="2"/>
  <c r="L248" i="2"/>
  <c r="F132" i="2"/>
  <c r="M132" i="2" s="1"/>
  <c r="D133" i="2"/>
  <c r="C133" i="2" s="1"/>
  <c r="F134" i="2"/>
  <c r="M134" i="2" s="1"/>
  <c r="D135" i="2"/>
  <c r="C135" i="2" s="1"/>
  <c r="O265" i="2"/>
  <c r="L266" i="2"/>
  <c r="L270" i="2"/>
  <c r="D273" i="2"/>
  <c r="E273" i="2" s="1"/>
  <c r="M274" i="2"/>
  <c r="O286" i="2"/>
  <c r="N287" i="2"/>
  <c r="O288" i="2"/>
  <c r="L289" i="2"/>
  <c r="D297" i="2"/>
  <c r="E297" i="2" s="1"/>
  <c r="W335" i="2"/>
  <c r="K335" i="2" s="1"/>
  <c r="W379" i="2"/>
  <c r="N379" i="2" s="1"/>
  <c r="W378" i="2"/>
  <c r="W388" i="2"/>
  <c r="AF20" i="2" s="1"/>
  <c r="W337" i="2"/>
  <c r="K337" i="2" s="1"/>
  <c r="W386" i="2"/>
  <c r="W341" i="2"/>
  <c r="K341" i="2" s="1"/>
  <c r="M171" i="2"/>
  <c r="D173" i="2"/>
  <c r="C173" i="2" s="1"/>
  <c r="D174" i="2"/>
  <c r="E174" i="2" s="1"/>
  <c r="F194" i="2"/>
  <c r="M194" i="2" s="1"/>
  <c r="N217" i="2"/>
  <c r="L243" i="2"/>
  <c r="H342" i="2"/>
  <c r="F102" i="2"/>
  <c r="M102" i="2" s="1"/>
  <c r="W114" i="2"/>
  <c r="M265" i="2"/>
  <c r="L268" i="2"/>
  <c r="D269" i="2"/>
  <c r="E269" i="2" s="1"/>
  <c r="M286" i="2"/>
  <c r="L293" i="2"/>
  <c r="W309" i="2"/>
  <c r="L309" i="2" s="1"/>
  <c r="W311" i="2"/>
  <c r="W313" i="2"/>
  <c r="O313" i="2" s="1"/>
  <c r="W315" i="2"/>
  <c r="W317" i="2"/>
  <c r="L317" i="2" s="1"/>
  <c r="W319" i="2"/>
  <c r="W331" i="2"/>
  <c r="K331" i="2" s="1"/>
  <c r="W340" i="2"/>
  <c r="W387" i="2"/>
  <c r="O387" i="2" s="1"/>
  <c r="W333" i="2"/>
  <c r="K333" i="2" s="1"/>
  <c r="W380" i="2"/>
  <c r="AF12" i="2" s="1"/>
  <c r="W336" i="2"/>
  <c r="K336" i="2" s="1"/>
  <c r="W334" i="2"/>
  <c r="K334" i="2" s="1"/>
  <c r="W338" i="2"/>
  <c r="K338" i="2" s="1"/>
  <c r="W342" i="2"/>
  <c r="K342" i="2" s="1"/>
  <c r="W385" i="2"/>
  <c r="W389" i="2"/>
  <c r="G319" i="2"/>
  <c r="N241" i="2"/>
  <c r="F319" i="2"/>
  <c r="G298" i="2"/>
  <c r="C365" i="2" s="1"/>
  <c r="N289" i="2"/>
  <c r="H298" i="2"/>
  <c r="D365" i="2" s="1"/>
  <c r="M290" i="2"/>
  <c r="M292" i="2"/>
  <c r="M294" i="2"/>
  <c r="M296" i="2"/>
  <c r="D291" i="2"/>
  <c r="E291" i="2" s="1"/>
  <c r="D293" i="2"/>
  <c r="E293" i="2" s="1"/>
  <c r="D295" i="2"/>
  <c r="E295" i="2" s="1"/>
  <c r="D290" i="2"/>
  <c r="E290" i="2" s="1"/>
  <c r="D292" i="2"/>
  <c r="E292" i="2" s="1"/>
  <c r="D294" i="2"/>
  <c r="E294" i="2" s="1"/>
  <c r="D296" i="2"/>
  <c r="E296" i="2" s="1"/>
  <c r="G275" i="2"/>
  <c r="C364" i="2" s="1"/>
  <c r="K263" i="2"/>
  <c r="I275" i="2"/>
  <c r="E364" i="2" s="1"/>
  <c r="N266" i="2"/>
  <c r="N268" i="2"/>
  <c r="N270" i="2"/>
  <c r="M273" i="2"/>
  <c r="H275" i="2"/>
  <c r="D364" i="2" s="1"/>
  <c r="M272" i="2"/>
  <c r="M271" i="2"/>
  <c r="L217" i="2"/>
  <c r="O217" i="2"/>
  <c r="L224" i="2"/>
  <c r="N225" i="2"/>
  <c r="C289" i="2"/>
  <c r="E289" i="2"/>
  <c r="D298" i="2"/>
  <c r="F298" i="2"/>
  <c r="E287" i="2"/>
  <c r="C287" i="2"/>
  <c r="M291" i="2"/>
  <c r="M293" i="2"/>
  <c r="M295" i="2"/>
  <c r="M297" i="2"/>
  <c r="L287" i="2"/>
  <c r="W298" i="2"/>
  <c r="C286" i="2"/>
  <c r="M287" i="2"/>
  <c r="E288" i="2"/>
  <c r="O289" i="2"/>
  <c r="O290" i="2"/>
  <c r="O291" i="2"/>
  <c r="O292" i="2"/>
  <c r="O293" i="2"/>
  <c r="O294" i="2"/>
  <c r="O295" i="2"/>
  <c r="O296" i="2"/>
  <c r="O297" i="2"/>
  <c r="C266" i="2"/>
  <c r="E266" i="2"/>
  <c r="M267" i="2"/>
  <c r="M269" i="2"/>
  <c r="D275" i="2"/>
  <c r="F275" i="2"/>
  <c r="E264" i="2"/>
  <c r="C264" i="2"/>
  <c r="L264" i="2"/>
  <c r="W275" i="2"/>
  <c r="C263" i="2"/>
  <c r="M264" i="2"/>
  <c r="E265" i="2"/>
  <c r="O266" i="2"/>
  <c r="O267" i="2"/>
  <c r="O268" i="2"/>
  <c r="O269" i="2"/>
  <c r="O270" i="2"/>
  <c r="O271" i="2"/>
  <c r="O272" i="2"/>
  <c r="O273" i="2"/>
  <c r="O274" i="2"/>
  <c r="AU22" i="2"/>
  <c r="BC22" i="2"/>
  <c r="D42" i="2"/>
  <c r="E42" i="2" s="1"/>
  <c r="D43" i="2"/>
  <c r="E43" i="2" s="1"/>
  <c r="M60" i="2"/>
  <c r="W68" i="2"/>
  <c r="F87" i="2"/>
  <c r="M87" i="2" s="1"/>
  <c r="D88" i="2"/>
  <c r="E88" i="2" s="1"/>
  <c r="D89" i="2"/>
  <c r="E89" i="2" s="1"/>
  <c r="W91" i="2"/>
  <c r="M159" i="2"/>
  <c r="D175" i="2"/>
  <c r="E175" i="2" s="1"/>
  <c r="D180" i="2"/>
  <c r="E180" i="2" s="1"/>
  <c r="D198" i="2"/>
  <c r="C198" i="2" s="1"/>
  <c r="O221" i="2"/>
  <c r="O225" i="2"/>
  <c r="O241" i="2"/>
  <c r="M127" i="2"/>
  <c r="M177" i="2"/>
  <c r="I68" i="2"/>
  <c r="E355" i="2" s="1"/>
  <c r="M198" i="2"/>
  <c r="I252" i="2"/>
  <c r="D107" i="2"/>
  <c r="C107" i="2" s="1"/>
  <c r="D112" i="2"/>
  <c r="C112" i="2" s="1"/>
  <c r="M125" i="2"/>
  <c r="D128" i="2"/>
  <c r="E128" i="2" s="1"/>
  <c r="D136" i="2"/>
  <c r="E136" i="2" s="1"/>
  <c r="F18" i="2"/>
  <c r="M18" i="2" s="1"/>
  <c r="D21" i="2"/>
  <c r="C21" i="2" s="1"/>
  <c r="F62" i="2"/>
  <c r="M62" i="2" s="1"/>
  <c r="F65" i="2"/>
  <c r="M65" i="2" s="1"/>
  <c r="L172" i="2"/>
  <c r="D177" i="2"/>
  <c r="C177" i="2" s="1"/>
  <c r="L221" i="2"/>
  <c r="L225" i="2"/>
  <c r="L241" i="2"/>
  <c r="D389" i="2"/>
  <c r="E389" i="2" s="1"/>
  <c r="D108" i="2"/>
  <c r="C108" i="2" s="1"/>
  <c r="D113" i="2"/>
  <c r="C113" i="2" s="1"/>
  <c r="F126" i="2"/>
  <c r="M126" i="2" s="1"/>
  <c r="W206" i="2"/>
  <c r="F196" i="2"/>
  <c r="M196" i="2" s="1"/>
  <c r="M197" i="2"/>
  <c r="F200" i="2"/>
  <c r="M200" i="2" s="1"/>
  <c r="L177" i="2"/>
  <c r="O177" i="2"/>
  <c r="M150" i="2"/>
  <c r="BK10" i="2"/>
  <c r="BM10" i="2" s="1"/>
  <c r="D151" i="2"/>
  <c r="D157" i="2"/>
  <c r="E157" i="2" s="1"/>
  <c r="D158" i="2"/>
  <c r="E158" i="2" s="1"/>
  <c r="C196" i="2"/>
  <c r="E196" i="2"/>
  <c r="C200" i="2"/>
  <c r="E200" i="2"/>
  <c r="O151" i="2"/>
  <c r="K151" i="2"/>
  <c r="O223" i="2"/>
  <c r="L223" i="2"/>
  <c r="O228" i="2"/>
  <c r="C102" i="2"/>
  <c r="E102" i="2"/>
  <c r="L102" i="2"/>
  <c r="AY22" i="2"/>
  <c r="W45" i="2"/>
  <c r="N149" i="2"/>
  <c r="F153" i="2"/>
  <c r="M153" i="2" s="1"/>
  <c r="D153" i="2"/>
  <c r="E153" i="2" s="1"/>
  <c r="D159" i="2"/>
  <c r="E159" i="2" s="1"/>
  <c r="L173" i="2"/>
  <c r="O175" i="2"/>
  <c r="N175" i="2"/>
  <c r="O181" i="2"/>
  <c r="L181" i="2"/>
  <c r="N223" i="2"/>
  <c r="O226" i="2"/>
  <c r="L226" i="2"/>
  <c r="N228" i="2"/>
  <c r="L103" i="2"/>
  <c r="N103" i="2"/>
  <c r="F105" i="2"/>
  <c r="M105" i="2" s="1"/>
  <c r="D105" i="2"/>
  <c r="C105" i="2" s="1"/>
  <c r="D109" i="2"/>
  <c r="F109" i="2"/>
  <c r="M109" i="2" s="1"/>
  <c r="D15" i="2"/>
  <c r="E15" i="2" s="1"/>
  <c r="W22" i="2"/>
  <c r="D44" i="2"/>
  <c r="E44" i="2" s="1"/>
  <c r="D57" i="2"/>
  <c r="E57" i="2" s="1"/>
  <c r="M79" i="2"/>
  <c r="D84" i="2"/>
  <c r="E84" i="2" s="1"/>
  <c r="D85" i="2"/>
  <c r="C85" i="2" s="1"/>
  <c r="K150" i="2"/>
  <c r="M151" i="2"/>
  <c r="O159" i="2"/>
  <c r="N159" i="2"/>
  <c r="L175" i="2"/>
  <c r="F179" i="2"/>
  <c r="M179" i="2" s="1"/>
  <c r="D179" i="2"/>
  <c r="E179" i="2" s="1"/>
  <c r="L180" i="2"/>
  <c r="D181" i="2"/>
  <c r="C181" i="2" s="1"/>
  <c r="F182" i="2"/>
  <c r="M182" i="2" s="1"/>
  <c r="D182" i="2"/>
  <c r="C182" i="2" s="1"/>
  <c r="D199" i="2"/>
  <c r="M199" i="2"/>
  <c r="O219" i="2"/>
  <c r="L219" i="2"/>
  <c r="F220" i="2"/>
  <c r="M220" i="2" s="1"/>
  <c r="D220" i="2"/>
  <c r="F223" i="2"/>
  <c r="M223" i="2" s="1"/>
  <c r="D223" i="2"/>
  <c r="E223" i="2" s="1"/>
  <c r="O224" i="2"/>
  <c r="N226" i="2"/>
  <c r="O227" i="2"/>
  <c r="L227" i="2"/>
  <c r="F228" i="2"/>
  <c r="M228" i="2" s="1"/>
  <c r="D228" i="2"/>
  <c r="L240" i="2"/>
  <c r="K240" i="2"/>
  <c r="N240" i="2"/>
  <c r="M242" i="2"/>
  <c r="O242" i="2"/>
  <c r="D244" i="2"/>
  <c r="F244" i="2"/>
  <c r="M244" i="2" s="1"/>
  <c r="D386" i="2"/>
  <c r="C386" i="2" s="1"/>
  <c r="F386" i="2"/>
  <c r="F104" i="2"/>
  <c r="M104" i="2" s="1"/>
  <c r="D104" i="2"/>
  <c r="C104" i="2" s="1"/>
  <c r="M113" i="2"/>
  <c r="D125" i="2"/>
  <c r="C125" i="2" s="1"/>
  <c r="D127" i="2"/>
  <c r="C127" i="2" s="1"/>
  <c r="M129" i="2"/>
  <c r="M131" i="2"/>
  <c r="L157" i="2"/>
  <c r="N157" i="2"/>
  <c r="F195" i="2"/>
  <c r="M195" i="2" s="1"/>
  <c r="D195" i="2"/>
  <c r="F219" i="2"/>
  <c r="M219" i="2" s="1"/>
  <c r="D219" i="2"/>
  <c r="E219" i="2" s="1"/>
  <c r="O220" i="2"/>
  <c r="F224" i="2"/>
  <c r="M224" i="2" s="1"/>
  <c r="D224" i="2"/>
  <c r="F227" i="2"/>
  <c r="M227" i="2" s="1"/>
  <c r="D227" i="2"/>
  <c r="E227" i="2" s="1"/>
  <c r="AQ22" i="2"/>
  <c r="N79" i="2"/>
  <c r="F172" i="2"/>
  <c r="M172" i="2" s="1"/>
  <c r="D172" i="2"/>
  <c r="E172" i="2" s="1"/>
  <c r="N179" i="2"/>
  <c r="E194" i="2"/>
  <c r="C194" i="2"/>
  <c r="O218" i="2"/>
  <c r="L218" i="2"/>
  <c r="N220" i="2"/>
  <c r="L244" i="2"/>
  <c r="L250" i="2"/>
  <c r="D12" i="2"/>
  <c r="C12" i="2" s="1"/>
  <c r="F13" i="2"/>
  <c r="M13" i="2" s="1"/>
  <c r="M56" i="2"/>
  <c r="M58" i="2"/>
  <c r="M80" i="2"/>
  <c r="D82" i="2"/>
  <c r="E82" i="2" s="1"/>
  <c r="D90" i="2"/>
  <c r="K152" i="2"/>
  <c r="N152" i="2"/>
  <c r="F155" i="2"/>
  <c r="M155" i="2" s="1"/>
  <c r="D155" i="2"/>
  <c r="E155" i="2" s="1"/>
  <c r="D171" i="2"/>
  <c r="E171" i="2" s="1"/>
  <c r="O171" i="2"/>
  <c r="N171" i="2"/>
  <c r="M175" i="2"/>
  <c r="F176" i="2"/>
  <c r="M176" i="2" s="1"/>
  <c r="D176" i="2"/>
  <c r="C176" i="2" s="1"/>
  <c r="O178" i="2"/>
  <c r="M178" i="2"/>
  <c r="D202" i="2"/>
  <c r="F202" i="2"/>
  <c r="M202" i="2" s="1"/>
  <c r="O222" i="2"/>
  <c r="L222" i="2"/>
  <c r="D246" i="2"/>
  <c r="C246" i="2" s="1"/>
  <c r="F103" i="2"/>
  <c r="M103" i="2" s="1"/>
  <c r="D103" i="2"/>
  <c r="D129" i="2"/>
  <c r="C129" i="2" s="1"/>
  <c r="D131" i="2"/>
  <c r="C131" i="2" s="1"/>
  <c r="M133" i="2"/>
  <c r="M135" i="2"/>
  <c r="M180" i="2"/>
  <c r="G206" i="2"/>
  <c r="C361" i="2" s="1"/>
  <c r="G229" i="2"/>
  <c r="C362" i="2" s="1"/>
  <c r="M217" i="2"/>
  <c r="M221" i="2"/>
  <c r="M225" i="2"/>
  <c r="I229" i="2"/>
  <c r="E362" i="2" s="1"/>
  <c r="W252" i="2"/>
  <c r="M106" i="2"/>
  <c r="I137" i="2"/>
  <c r="E358" i="2" s="1"/>
  <c r="M128" i="2"/>
  <c r="N156" i="2"/>
  <c r="O152" i="2"/>
  <c r="O153" i="2"/>
  <c r="N154" i="2"/>
  <c r="O156" i="2"/>
  <c r="M173" i="2"/>
  <c r="N174" i="2"/>
  <c r="M181" i="2"/>
  <c r="M112" i="2"/>
  <c r="L21" i="2"/>
  <c r="W160" i="2"/>
  <c r="K153" i="2"/>
  <c r="N155" i="2"/>
  <c r="K156" i="2"/>
  <c r="K157" i="2"/>
  <c r="M157" i="2"/>
  <c r="G183" i="2"/>
  <c r="C360" i="2" s="1"/>
  <c r="N173" i="2"/>
  <c r="N177" i="2"/>
  <c r="N181" i="2"/>
  <c r="D106" i="2"/>
  <c r="C106" i="2" s="1"/>
  <c r="M107" i="2"/>
  <c r="M174" i="2"/>
  <c r="O157" i="2"/>
  <c r="N178" i="2"/>
  <c r="N182" i="2"/>
  <c r="E126" i="2"/>
  <c r="M17" i="2"/>
  <c r="M43" i="2"/>
  <c r="N151" i="2"/>
  <c r="L152" i="2"/>
  <c r="N158" i="2"/>
  <c r="N172" i="2"/>
  <c r="L174" i="2"/>
  <c r="N176" i="2"/>
  <c r="L178" i="2"/>
  <c r="N180" i="2"/>
  <c r="L182" i="2"/>
  <c r="E110" i="2"/>
  <c r="N113" i="2"/>
  <c r="N126" i="2"/>
  <c r="O149" i="2"/>
  <c r="L151" i="2"/>
  <c r="O154" i="2"/>
  <c r="O155" i="2"/>
  <c r="O158" i="2"/>
  <c r="M111" i="2"/>
  <c r="E130" i="2"/>
  <c r="C132" i="2"/>
  <c r="E134" i="2"/>
  <c r="K149" i="2"/>
  <c r="M149" i="2"/>
  <c r="K154" i="2"/>
  <c r="M154" i="2"/>
  <c r="K155" i="2"/>
  <c r="K158" i="2"/>
  <c r="M158" i="2"/>
  <c r="L80" i="2"/>
  <c r="N81" i="2"/>
  <c r="M108" i="2"/>
  <c r="N109" i="2"/>
  <c r="M136" i="2"/>
  <c r="N128" i="2"/>
  <c r="N130" i="2"/>
  <c r="N131" i="2"/>
  <c r="N133" i="2"/>
  <c r="N134" i="2"/>
  <c r="N135" i="2"/>
  <c r="N104" i="2"/>
  <c r="N105" i="2"/>
  <c r="N106" i="2"/>
  <c r="N107" i="2"/>
  <c r="N110" i="2"/>
  <c r="O131" i="2"/>
  <c r="O132" i="2"/>
  <c r="O134" i="2"/>
  <c r="K102" i="2"/>
  <c r="O102" i="2"/>
  <c r="K103" i="2"/>
  <c r="O103" i="2"/>
  <c r="K104" i="2"/>
  <c r="O104" i="2"/>
  <c r="K105" i="2"/>
  <c r="O105" i="2"/>
  <c r="K106" i="2"/>
  <c r="O106" i="2"/>
  <c r="K107" i="2"/>
  <c r="O107" i="2"/>
  <c r="K108" i="2"/>
  <c r="O108" i="2"/>
  <c r="K109" i="2"/>
  <c r="O109" i="2"/>
  <c r="K110" i="2"/>
  <c r="O110" i="2"/>
  <c r="K111" i="2"/>
  <c r="O111" i="2"/>
  <c r="K112" i="2"/>
  <c r="O112" i="2"/>
  <c r="K113" i="2"/>
  <c r="O113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H137" i="2"/>
  <c r="D358" i="2" s="1"/>
  <c r="N125" i="2"/>
  <c r="N127" i="2"/>
  <c r="N129" i="2"/>
  <c r="N132" i="2"/>
  <c r="N136" i="2"/>
  <c r="N102" i="2"/>
  <c r="N108" i="2"/>
  <c r="N111" i="2"/>
  <c r="N112" i="2"/>
  <c r="O125" i="2"/>
  <c r="O126" i="2"/>
  <c r="O127" i="2"/>
  <c r="O128" i="2"/>
  <c r="O129" i="2"/>
  <c r="O130" i="2"/>
  <c r="O133" i="2"/>
  <c r="O135" i="2"/>
  <c r="O136" i="2"/>
  <c r="H114" i="2"/>
  <c r="D357" i="2" s="1"/>
  <c r="N90" i="2"/>
  <c r="M35" i="2"/>
  <c r="D61" i="2"/>
  <c r="E61" i="2" s="1"/>
  <c r="M42" i="2"/>
  <c r="D58" i="2"/>
  <c r="L12" i="2"/>
  <c r="L17" i="2"/>
  <c r="D59" i="2"/>
  <c r="E62" i="2"/>
  <c r="O81" i="2"/>
  <c r="N34" i="2"/>
  <c r="M63" i="2"/>
  <c r="M67" i="2"/>
  <c r="N80" i="2"/>
  <c r="L81" i="2"/>
  <c r="AE10" i="2"/>
  <c r="O79" i="2"/>
  <c r="O80" i="2"/>
  <c r="M81" i="2"/>
  <c r="I91" i="2"/>
  <c r="E356" i="2" s="1"/>
  <c r="F83" i="2"/>
  <c r="M83" i="2" s="1"/>
  <c r="D80" i="2"/>
  <c r="C80" i="2" s="1"/>
  <c r="D86" i="2"/>
  <c r="M59" i="2"/>
  <c r="I310" i="2"/>
  <c r="I311" i="2"/>
  <c r="N56" i="2"/>
  <c r="M61" i="2"/>
  <c r="N66" i="2"/>
  <c r="N57" i="2"/>
  <c r="D64" i="2"/>
  <c r="C64" i="2" s="1"/>
  <c r="D60" i="2"/>
  <c r="D334" i="2"/>
  <c r="C334" i="2" s="1"/>
  <c r="I378" i="2"/>
  <c r="O34" i="2"/>
  <c r="N38" i="2"/>
  <c r="AE11" i="2"/>
  <c r="N33" i="2"/>
  <c r="M39" i="2"/>
  <c r="M33" i="2"/>
  <c r="L34" i="2"/>
  <c r="M37" i="2"/>
  <c r="I318" i="2"/>
  <c r="AE16" i="2"/>
  <c r="O33" i="2"/>
  <c r="M36" i="2"/>
  <c r="M38" i="2"/>
  <c r="N39" i="2"/>
  <c r="N40" i="2"/>
  <c r="D308" i="2"/>
  <c r="C308" i="2" s="1"/>
  <c r="F308" i="2"/>
  <c r="D41" i="2"/>
  <c r="C41" i="2" s="1"/>
  <c r="D33" i="2"/>
  <c r="X390" i="2"/>
  <c r="M11" i="2"/>
  <c r="I314" i="2"/>
  <c r="I316" i="2"/>
  <c r="I312" i="2"/>
  <c r="G335" i="2"/>
  <c r="BH19" i="2"/>
  <c r="BK19" i="2" s="1"/>
  <c r="BM19" i="2" s="1"/>
  <c r="H384" i="2"/>
  <c r="BH13" i="2"/>
  <c r="BK13" i="2" s="1"/>
  <c r="BM13" i="2" s="1"/>
  <c r="BH14" i="2"/>
  <c r="BK14" i="2" s="1"/>
  <c r="BM14" i="2" s="1"/>
  <c r="D14" i="2"/>
  <c r="E14" i="2" s="1"/>
  <c r="D20" i="2"/>
  <c r="E20" i="2" s="1"/>
  <c r="D11" i="2"/>
  <c r="C11" i="2" s="1"/>
  <c r="D17" i="2"/>
  <c r="C17" i="2" s="1"/>
  <c r="D19" i="2"/>
  <c r="C19" i="2" s="1"/>
  <c r="H308" i="2"/>
  <c r="F331" i="2"/>
  <c r="H334" i="2"/>
  <c r="D336" i="2"/>
  <c r="C336" i="2" s="1"/>
  <c r="D381" i="2"/>
  <c r="E381" i="2" s="1"/>
  <c r="H331" i="2"/>
  <c r="D337" i="2"/>
  <c r="C337" i="2" s="1"/>
  <c r="D340" i="2"/>
  <c r="C340" i="2" s="1"/>
  <c r="N42" i="2"/>
  <c r="D56" i="2"/>
  <c r="E65" i="2"/>
  <c r="E66" i="2"/>
  <c r="BG15" i="2"/>
  <c r="N36" i="2"/>
  <c r="N63" i="2"/>
  <c r="M64" i="2"/>
  <c r="M40" i="2"/>
  <c r="N15" i="2"/>
  <c r="AE15" i="2"/>
  <c r="AE20" i="2"/>
  <c r="M21" i="2"/>
  <c r="M34" i="2"/>
  <c r="O36" i="2"/>
  <c r="O38" i="2"/>
  <c r="L40" i="2"/>
  <c r="O42" i="2"/>
  <c r="N14" i="2"/>
  <c r="AE14" i="2"/>
  <c r="N16" i="2"/>
  <c r="AE18" i="2"/>
  <c r="BG20" i="2"/>
  <c r="N37" i="2"/>
  <c r="M41" i="2"/>
  <c r="N43" i="2"/>
  <c r="BL20" i="2"/>
  <c r="M19" i="2"/>
  <c r="N20" i="2"/>
  <c r="BG17" i="2"/>
  <c r="BF22" i="2"/>
  <c r="D332" i="2"/>
  <c r="C332" i="2" s="1"/>
  <c r="F332" i="2"/>
  <c r="H335" i="2"/>
  <c r="H338" i="2"/>
  <c r="G340" i="2"/>
  <c r="E10" i="2"/>
  <c r="C10" i="2"/>
  <c r="C13" i="2"/>
  <c r="BG11" i="2"/>
  <c r="BG13" i="2"/>
  <c r="BL15" i="2"/>
  <c r="BH20" i="2"/>
  <c r="BK20" i="2" s="1"/>
  <c r="BH21" i="2"/>
  <c r="BK21" i="2" s="1"/>
  <c r="BM21" i="2" s="1"/>
  <c r="I313" i="2"/>
  <c r="I317" i="2"/>
  <c r="F333" i="2"/>
  <c r="H333" i="2"/>
  <c r="H336" i="2"/>
  <c r="H339" i="2"/>
  <c r="H341" i="2"/>
  <c r="AA390" i="2"/>
  <c r="E18" i="2"/>
  <c r="C18" i="2"/>
  <c r="F385" i="2"/>
  <c r="D385" i="2"/>
  <c r="C385" i="2" s="1"/>
  <c r="G22" i="2"/>
  <c r="C353" i="2" s="1"/>
  <c r="BH15" i="2"/>
  <c r="BK15" i="2" s="1"/>
  <c r="L19" i="2"/>
  <c r="BG19" i="2"/>
  <c r="I308" i="2"/>
  <c r="X320" i="2"/>
  <c r="H309" i="2"/>
  <c r="I315" i="2"/>
  <c r="G337" i="2"/>
  <c r="G379" i="2"/>
  <c r="I379" i="2"/>
  <c r="F382" i="2"/>
  <c r="D382" i="2"/>
  <c r="C382" i="2" s="1"/>
  <c r="V390" i="2"/>
  <c r="BD22" i="2"/>
  <c r="BH12" i="2"/>
  <c r="BK12" i="2" s="1"/>
  <c r="BM12" i="2" s="1"/>
  <c r="BH17" i="2"/>
  <c r="BK17" i="2" s="1"/>
  <c r="BM17" i="2" s="1"/>
  <c r="BH18" i="2"/>
  <c r="BK18" i="2" s="1"/>
  <c r="BM18" i="2" s="1"/>
  <c r="G334" i="2"/>
  <c r="G336" i="2"/>
  <c r="H337" i="2"/>
  <c r="H340" i="2"/>
  <c r="H387" i="2"/>
  <c r="F183" i="2"/>
  <c r="D183" i="2"/>
  <c r="N18" i="2"/>
  <c r="D91" i="2"/>
  <c r="F91" i="2"/>
  <c r="H160" i="2"/>
  <c r="D359" i="2" s="1"/>
  <c r="L201" i="2"/>
  <c r="O201" i="2"/>
  <c r="K201" i="2"/>
  <c r="F222" i="2"/>
  <c r="M222" i="2" s="1"/>
  <c r="D222" i="2"/>
  <c r="F226" i="2"/>
  <c r="M226" i="2" s="1"/>
  <c r="D226" i="2"/>
  <c r="C245" i="2"/>
  <c r="E245" i="2"/>
  <c r="F309" i="2"/>
  <c r="D309" i="2"/>
  <c r="C309" i="2" s="1"/>
  <c r="I331" i="2"/>
  <c r="O14" i="2"/>
  <c r="N35" i="2"/>
  <c r="N58" i="2"/>
  <c r="N59" i="2"/>
  <c r="N60" i="2"/>
  <c r="D79" i="2"/>
  <c r="M82" i="2"/>
  <c r="O82" i="2"/>
  <c r="N83" i="2"/>
  <c r="M84" i="2"/>
  <c r="O84" i="2"/>
  <c r="M85" i="2"/>
  <c r="L85" i="2"/>
  <c r="M86" i="2"/>
  <c r="O86" i="2"/>
  <c r="L87" i="2"/>
  <c r="L88" i="2"/>
  <c r="N89" i="2"/>
  <c r="H91" i="2"/>
  <c r="D356" i="2" s="1"/>
  <c r="F148" i="2"/>
  <c r="M148" i="2" s="1"/>
  <c r="D148" i="2"/>
  <c r="F156" i="2"/>
  <c r="M156" i="2" s="1"/>
  <c r="D156" i="2"/>
  <c r="H183" i="2"/>
  <c r="D360" i="2" s="1"/>
  <c r="W183" i="2"/>
  <c r="L194" i="2"/>
  <c r="O194" i="2"/>
  <c r="K194" i="2"/>
  <c r="L195" i="2"/>
  <c r="O195" i="2"/>
  <c r="K195" i="2"/>
  <c r="N195" i="2"/>
  <c r="N201" i="2"/>
  <c r="L203" i="2"/>
  <c r="O203" i="2"/>
  <c r="K203" i="2"/>
  <c r="N203" i="2"/>
  <c r="H229" i="2"/>
  <c r="D362" i="2" s="1"/>
  <c r="O249" i="2"/>
  <c r="L249" i="2"/>
  <c r="N249" i="2"/>
  <c r="H332" i="2"/>
  <c r="C333" i="2"/>
  <c r="L10" i="2"/>
  <c r="AE13" i="2"/>
  <c r="L14" i="2"/>
  <c r="L15" i="2"/>
  <c r="BG12" i="2"/>
  <c r="L16" i="2"/>
  <c r="BG14" i="2"/>
  <c r="L18" i="2"/>
  <c r="BG16" i="2"/>
  <c r="L20" i="2"/>
  <c r="BG18" i="2"/>
  <c r="H22" i="2"/>
  <c r="D353" i="2" s="1"/>
  <c r="BG21" i="2"/>
  <c r="O35" i="2"/>
  <c r="O37" i="2"/>
  <c r="O39" i="2"/>
  <c r="O41" i="2"/>
  <c r="O43" i="2"/>
  <c r="O56" i="2"/>
  <c r="O57" i="2"/>
  <c r="O58" i="2"/>
  <c r="O59" i="2"/>
  <c r="O60" i="2"/>
  <c r="O61" i="2"/>
  <c r="O62" i="2"/>
  <c r="O63" i="2"/>
  <c r="O64" i="2"/>
  <c r="O65" i="2"/>
  <c r="O66" i="2"/>
  <c r="O67" i="2"/>
  <c r="N82" i="2"/>
  <c r="E83" i="2"/>
  <c r="C83" i="2"/>
  <c r="N84" i="2"/>
  <c r="O85" i="2"/>
  <c r="N86" i="2"/>
  <c r="E87" i="2"/>
  <c r="C87" i="2"/>
  <c r="O87" i="2"/>
  <c r="M90" i="2"/>
  <c r="L90" i="2"/>
  <c r="N194" i="2"/>
  <c r="L197" i="2"/>
  <c r="O197" i="2"/>
  <c r="K197" i="2"/>
  <c r="M203" i="2"/>
  <c r="L205" i="2"/>
  <c r="O205" i="2"/>
  <c r="K205" i="2"/>
  <c r="C243" i="2"/>
  <c r="E243" i="2"/>
  <c r="M249" i="2"/>
  <c r="G309" i="2"/>
  <c r="I309" i="2"/>
  <c r="E331" i="2"/>
  <c r="C331" i="2"/>
  <c r="I338" i="2"/>
  <c r="I341" i="2"/>
  <c r="F160" i="2"/>
  <c r="D160" i="2"/>
  <c r="M201" i="2"/>
  <c r="F218" i="2"/>
  <c r="M218" i="2" s="1"/>
  <c r="D218" i="2"/>
  <c r="C241" i="2"/>
  <c r="E241" i="2"/>
  <c r="O246" i="2"/>
  <c r="N246" i="2"/>
  <c r="M246" i="2"/>
  <c r="D248" i="2"/>
  <c r="F248" i="2"/>
  <c r="M248" i="2" s="1"/>
  <c r="E333" i="2"/>
  <c r="R388" i="2"/>
  <c r="H388" i="2"/>
  <c r="K10" i="2"/>
  <c r="N13" i="2"/>
  <c r="O15" i="2"/>
  <c r="O16" i="2"/>
  <c r="O18" i="2"/>
  <c r="O20" i="2"/>
  <c r="N41" i="2"/>
  <c r="N61" i="2"/>
  <c r="N62" i="2"/>
  <c r="N64" i="2"/>
  <c r="N65" i="2"/>
  <c r="N67" i="2"/>
  <c r="L82" i="2"/>
  <c r="L83" i="2"/>
  <c r="N85" i="2"/>
  <c r="M88" i="2"/>
  <c r="O88" i="2"/>
  <c r="M89" i="2"/>
  <c r="L89" i="2"/>
  <c r="L202" i="2"/>
  <c r="O202" i="2"/>
  <c r="K202" i="2"/>
  <c r="H252" i="2"/>
  <c r="D363" i="2" s="1"/>
  <c r="I333" i="2"/>
  <c r="O13" i="2"/>
  <c r="BG10" i="2"/>
  <c r="O12" i="2"/>
  <c r="AE12" i="2"/>
  <c r="L13" i="2"/>
  <c r="M14" i="2"/>
  <c r="BK11" i="2"/>
  <c r="M15" i="2"/>
  <c r="M16" i="2"/>
  <c r="O17" i="2"/>
  <c r="AE17" i="2"/>
  <c r="O19" i="2"/>
  <c r="AE19" i="2"/>
  <c r="M20" i="2"/>
  <c r="O21" i="2"/>
  <c r="AE21" i="2"/>
  <c r="I22" i="2"/>
  <c r="E353" i="2" s="1"/>
  <c r="H45" i="2"/>
  <c r="D354" i="2" s="1"/>
  <c r="H68" i="2"/>
  <c r="D355" i="2" s="1"/>
  <c r="D81" i="2"/>
  <c r="O90" i="2"/>
  <c r="F152" i="2"/>
  <c r="M152" i="2" s="1"/>
  <c r="D152" i="2"/>
  <c r="D154" i="2"/>
  <c r="N197" i="2"/>
  <c r="L198" i="2"/>
  <c r="O198" i="2"/>
  <c r="K198" i="2"/>
  <c r="L199" i="2"/>
  <c r="O199" i="2"/>
  <c r="K199" i="2"/>
  <c r="N199" i="2"/>
  <c r="N205" i="2"/>
  <c r="E242" i="2"/>
  <c r="C242" i="2"/>
  <c r="C251" i="2"/>
  <c r="E251" i="2"/>
  <c r="H311" i="2"/>
  <c r="R311" i="2"/>
  <c r="I160" i="2"/>
  <c r="E359" i="2" s="1"/>
  <c r="L196" i="2"/>
  <c r="O196" i="2"/>
  <c r="K196" i="2"/>
  <c r="L200" i="2"/>
  <c r="O200" i="2"/>
  <c r="K200" i="2"/>
  <c r="L204" i="2"/>
  <c r="O204" i="2"/>
  <c r="K204" i="2"/>
  <c r="G252" i="2"/>
  <c r="C363" i="2" s="1"/>
  <c r="O245" i="2"/>
  <c r="L245" i="2"/>
  <c r="F247" i="2"/>
  <c r="M247" i="2" s="1"/>
  <c r="V320" i="2"/>
  <c r="H310" i="2"/>
  <c r="R310" i="2"/>
  <c r="Q320" i="2"/>
  <c r="R320" i="2" s="1"/>
  <c r="I342" i="2"/>
  <c r="R380" i="2"/>
  <c r="H380" i="2"/>
  <c r="R383" i="2"/>
  <c r="H383" i="2"/>
  <c r="C247" i="2"/>
  <c r="E247" i="2"/>
  <c r="O250" i="2"/>
  <c r="N250" i="2"/>
  <c r="S320" i="2"/>
  <c r="T320" i="2" s="1"/>
  <c r="T308" i="2"/>
  <c r="D312" i="2"/>
  <c r="C312" i="2" s="1"/>
  <c r="F312" i="2"/>
  <c r="D313" i="2"/>
  <c r="C313" i="2" s="1"/>
  <c r="F313" i="2"/>
  <c r="D314" i="2"/>
  <c r="C314" i="2" s="1"/>
  <c r="F314" i="2"/>
  <c r="D315" i="2"/>
  <c r="C315" i="2" s="1"/>
  <c r="F315" i="2"/>
  <c r="D316" i="2"/>
  <c r="C316" i="2" s="1"/>
  <c r="F316" i="2"/>
  <c r="D317" i="2"/>
  <c r="C317" i="2" s="1"/>
  <c r="F317" i="2"/>
  <c r="D318" i="2"/>
  <c r="C318" i="2" s="1"/>
  <c r="F318" i="2"/>
  <c r="E319" i="2"/>
  <c r="I332" i="2"/>
  <c r="I334" i="2"/>
  <c r="I337" i="2"/>
  <c r="W229" i="2"/>
  <c r="O243" i="2"/>
  <c r="O247" i="2"/>
  <c r="O251" i="2"/>
  <c r="U320" i="2"/>
  <c r="G308" i="2"/>
  <c r="Z320" i="2"/>
  <c r="H312" i="2"/>
  <c r="T312" i="2"/>
  <c r="H313" i="2"/>
  <c r="T313" i="2"/>
  <c r="H314" i="2"/>
  <c r="T314" i="2"/>
  <c r="H315" i="2"/>
  <c r="T315" i="2"/>
  <c r="H316" i="2"/>
  <c r="T316" i="2"/>
  <c r="H317" i="2"/>
  <c r="T317" i="2"/>
  <c r="H318" i="2"/>
  <c r="T318" i="2"/>
  <c r="C319" i="2"/>
  <c r="I336" i="2"/>
  <c r="I340" i="2"/>
  <c r="Q390" i="2"/>
  <c r="R390" i="2" s="1"/>
  <c r="H378" i="2"/>
  <c r="R378" i="2"/>
  <c r="T385" i="2"/>
  <c r="H385" i="2"/>
  <c r="G386" i="2"/>
  <c r="I386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H206" i="2"/>
  <c r="D361" i="2" s="1"/>
  <c r="I206" i="2"/>
  <c r="E361" i="2" s="1"/>
  <c r="D217" i="2"/>
  <c r="D221" i="2"/>
  <c r="D225" i="2"/>
  <c r="E240" i="2"/>
  <c r="O240" i="2"/>
  <c r="N243" i="2"/>
  <c r="O244" i="2"/>
  <c r="N247" i="2"/>
  <c r="O248" i="2"/>
  <c r="N251" i="2"/>
  <c r="AA320" i="2"/>
  <c r="T319" i="2"/>
  <c r="H319" i="2"/>
  <c r="I335" i="2"/>
  <c r="I339" i="2"/>
  <c r="Z390" i="2"/>
  <c r="H379" i="2"/>
  <c r="G385" i="2"/>
  <c r="I385" i="2"/>
  <c r="I319" i="2"/>
  <c r="U390" i="2"/>
  <c r="G378" i="2"/>
  <c r="T381" i="2"/>
  <c r="H381" i="2"/>
  <c r="R387" i="2"/>
  <c r="T389" i="2"/>
  <c r="H389" i="2"/>
  <c r="G381" i="2"/>
  <c r="I381" i="2"/>
  <c r="G382" i="2"/>
  <c r="I382" i="2"/>
  <c r="R384" i="2"/>
  <c r="G389" i="2"/>
  <c r="I389" i="2"/>
  <c r="G380" i="2"/>
  <c r="I380" i="2"/>
  <c r="H382" i="2"/>
  <c r="G384" i="2"/>
  <c r="I384" i="2"/>
  <c r="H386" i="2"/>
  <c r="G388" i="2"/>
  <c r="I388" i="2"/>
  <c r="T378" i="2"/>
  <c r="S390" i="2"/>
  <c r="T390" i="2" s="1"/>
  <c r="G383" i="2"/>
  <c r="I383" i="2"/>
  <c r="G387" i="2"/>
  <c r="I387" i="2"/>
  <c r="G353" i="2" l="1"/>
  <c r="M275" i="2"/>
  <c r="G364" i="2" s="1"/>
  <c r="K275" i="2"/>
  <c r="K252" i="2"/>
  <c r="K45" i="2"/>
  <c r="K206" i="2"/>
  <c r="K114" i="2"/>
  <c r="M114" i="2"/>
  <c r="G357" i="2" s="1"/>
  <c r="K229" i="2"/>
  <c r="M137" i="2"/>
  <c r="G358" i="2" s="1"/>
  <c r="K137" i="2"/>
  <c r="K160" i="2"/>
  <c r="M160" i="2"/>
  <c r="M183" i="2"/>
  <c r="G360" i="2" s="1"/>
  <c r="K183" i="2"/>
  <c r="M91" i="2"/>
  <c r="G356" i="2" s="1"/>
  <c r="K91" i="2"/>
  <c r="K68" i="2"/>
  <c r="M298" i="2"/>
  <c r="G365" i="2" s="1"/>
  <c r="K298" i="2"/>
  <c r="C269" i="2"/>
  <c r="C89" i="2"/>
  <c r="C180" i="2"/>
  <c r="C268" i="2"/>
  <c r="E111" i="2"/>
  <c r="E205" i="2"/>
  <c r="E177" i="2"/>
  <c r="G359" i="2"/>
  <c r="E113" i="2"/>
  <c r="AB45" i="2"/>
  <c r="M340" i="2"/>
  <c r="K340" i="2"/>
  <c r="AB298" i="2"/>
  <c r="AB275" i="2"/>
  <c r="AB252" i="2"/>
  <c r="AB229" i="2"/>
  <c r="AB206" i="2"/>
  <c r="AB183" i="2"/>
  <c r="AB160" i="2"/>
  <c r="AB137" i="2"/>
  <c r="AB114" i="2"/>
  <c r="AB91" i="2"/>
  <c r="AB68" i="2"/>
  <c r="AB22" i="2"/>
  <c r="N343" i="2"/>
  <c r="C296" i="2"/>
  <c r="E133" i="2"/>
  <c r="C273" i="2"/>
  <c r="E182" i="2"/>
  <c r="N160" i="2"/>
  <c r="H359" i="2" s="1"/>
  <c r="C44" i="2"/>
  <c r="C88" i="2"/>
  <c r="C294" i="2"/>
  <c r="C271" i="2"/>
  <c r="G320" i="2"/>
  <c r="C366" i="2" s="1"/>
  <c r="N320" i="2"/>
  <c r="C36" i="2"/>
  <c r="E173" i="2"/>
  <c r="E250" i="2"/>
  <c r="E176" i="2"/>
  <c r="C178" i="2"/>
  <c r="C203" i="2"/>
  <c r="C171" i="2"/>
  <c r="C34" i="2"/>
  <c r="C274" i="2"/>
  <c r="E249" i="2"/>
  <c r="O206" i="2"/>
  <c r="C175" i="2"/>
  <c r="C158" i="2"/>
  <c r="C136" i="2"/>
  <c r="C42" i="2"/>
  <c r="C40" i="2"/>
  <c r="E35" i="2"/>
  <c r="C16" i="2"/>
  <c r="E85" i="2"/>
  <c r="E135" i="2"/>
  <c r="C197" i="2"/>
  <c r="E201" i="2"/>
  <c r="E67" i="2"/>
  <c r="E149" i="2"/>
  <c r="C389" i="2"/>
  <c r="W343" i="2"/>
  <c r="F68" i="2"/>
  <c r="M68" i="2" s="1"/>
  <c r="C223" i="2"/>
  <c r="C157" i="2"/>
  <c r="O137" i="2"/>
  <c r="N137" i="2"/>
  <c r="H358" i="2" s="1"/>
  <c r="L137" i="2"/>
  <c r="F358" i="2" s="1"/>
  <c r="D137" i="2"/>
  <c r="E137" i="2" s="1"/>
  <c r="E107" i="2"/>
  <c r="E63" i="2"/>
  <c r="C38" i="2"/>
  <c r="F45" i="2"/>
  <c r="M45" i="2" s="1"/>
  <c r="AE35" i="2"/>
  <c r="AG35" i="2" s="1"/>
  <c r="D22" i="2"/>
  <c r="E22" i="2" s="1"/>
  <c r="L387" i="2"/>
  <c r="N387" i="2"/>
  <c r="AF19" i="2"/>
  <c r="AG19" i="2" s="1"/>
  <c r="K387" i="2"/>
  <c r="C272" i="2"/>
  <c r="E386" i="2"/>
  <c r="C270" i="2"/>
  <c r="C291" i="2"/>
  <c r="C267" i="2"/>
  <c r="N298" i="2"/>
  <c r="H365" i="2" s="1"/>
  <c r="C174" i="2"/>
  <c r="D114" i="2"/>
  <c r="C68" i="2"/>
  <c r="E68" i="2"/>
  <c r="C45" i="2"/>
  <c r="N252" i="2"/>
  <c r="H363" i="2" s="1"/>
  <c r="L229" i="2"/>
  <c r="F362" i="2" s="1"/>
  <c r="N206" i="2"/>
  <c r="H361" i="2" s="1"/>
  <c r="L183" i="2"/>
  <c r="F360" i="2" s="1"/>
  <c r="C150" i="2"/>
  <c r="N68" i="2"/>
  <c r="H355" i="2" s="1"/>
  <c r="O45" i="2"/>
  <c r="N22" i="2"/>
  <c r="H353" i="2" s="1"/>
  <c r="L252" i="2"/>
  <c r="F363" i="2" s="1"/>
  <c r="AE42" i="2"/>
  <c r="AG42" i="2" s="1"/>
  <c r="E363" i="2"/>
  <c r="AE39" i="2"/>
  <c r="AG39" i="2" s="1"/>
  <c r="C172" i="2"/>
  <c r="N114" i="2"/>
  <c r="H357" i="2" s="1"/>
  <c r="L114" i="2"/>
  <c r="F357" i="2" s="1"/>
  <c r="O114" i="2"/>
  <c r="O91" i="2"/>
  <c r="N45" i="2"/>
  <c r="H354" i="2" s="1"/>
  <c r="E246" i="2"/>
  <c r="C219" i="2"/>
  <c r="L91" i="2"/>
  <c r="F356" i="2" s="1"/>
  <c r="C37" i="2"/>
  <c r="AE36" i="2"/>
  <c r="AG36" i="2" s="1"/>
  <c r="E112" i="2"/>
  <c r="C297" i="2"/>
  <c r="C290" i="2"/>
  <c r="M334" i="2"/>
  <c r="C153" i="2"/>
  <c r="C179" i="2"/>
  <c r="C39" i="2"/>
  <c r="L68" i="2"/>
  <c r="F355" i="2" s="1"/>
  <c r="C82" i="2"/>
  <c r="E131" i="2"/>
  <c r="C295" i="2"/>
  <c r="C292" i="2"/>
  <c r="E12" i="2"/>
  <c r="N380" i="2"/>
  <c r="E21" i="2"/>
  <c r="C293" i="2"/>
  <c r="K383" i="2"/>
  <c r="AG15" i="2"/>
  <c r="O383" i="2"/>
  <c r="O388" i="2"/>
  <c r="N383" i="2"/>
  <c r="L383" i="2"/>
  <c r="E334" i="2"/>
  <c r="E298" i="2"/>
  <c r="C298" i="2"/>
  <c r="L298" i="2"/>
  <c r="F365" i="2" s="1"/>
  <c r="O298" i="2"/>
  <c r="L275" i="2"/>
  <c r="F364" i="2" s="1"/>
  <c r="O275" i="2"/>
  <c r="N275" i="2"/>
  <c r="H364" i="2" s="1"/>
  <c r="E275" i="2"/>
  <c r="C275" i="2"/>
  <c r="C128" i="2"/>
  <c r="E108" i="2"/>
  <c r="E198" i="2"/>
  <c r="C381" i="2"/>
  <c r="L380" i="2"/>
  <c r="O68" i="2"/>
  <c r="E106" i="2"/>
  <c r="E104" i="2"/>
  <c r="E105" i="2"/>
  <c r="O380" i="2"/>
  <c r="O342" i="2"/>
  <c r="N91" i="2"/>
  <c r="H356" i="2" s="1"/>
  <c r="C43" i="2"/>
  <c r="C84" i="2"/>
  <c r="C15" i="2"/>
  <c r="L206" i="2"/>
  <c r="F361" i="2" s="1"/>
  <c r="O331" i="2"/>
  <c r="E181" i="2"/>
  <c r="L331" i="2"/>
  <c r="BJ16" i="2"/>
  <c r="BJ10" i="2"/>
  <c r="C155" i="2"/>
  <c r="E151" i="2"/>
  <c r="C151" i="2"/>
  <c r="O341" i="2"/>
  <c r="AE41" i="2"/>
  <c r="AG41" i="2" s="1"/>
  <c r="E90" i="2"/>
  <c r="C90" i="2"/>
  <c r="C224" i="2"/>
  <c r="E224" i="2"/>
  <c r="C244" i="2"/>
  <c r="E244" i="2"/>
  <c r="C199" i="2"/>
  <c r="E199" i="2"/>
  <c r="K379" i="2"/>
  <c r="O340" i="2"/>
  <c r="K380" i="2"/>
  <c r="O252" i="2"/>
  <c r="O22" i="2"/>
  <c r="L45" i="2"/>
  <c r="F354" i="2" s="1"/>
  <c r="E125" i="2"/>
  <c r="E127" i="2"/>
  <c r="E129" i="2"/>
  <c r="E195" i="2"/>
  <c r="C195" i="2"/>
  <c r="C220" i="2"/>
  <c r="E220" i="2"/>
  <c r="C109" i="2"/>
  <c r="E109" i="2"/>
  <c r="C227" i="2"/>
  <c r="L22" i="2"/>
  <c r="F353" i="2" s="1"/>
  <c r="K312" i="2"/>
  <c r="E64" i="2"/>
  <c r="C57" i="2"/>
  <c r="C159" i="2"/>
  <c r="C103" i="2"/>
  <c r="E103" i="2"/>
  <c r="E202" i="2"/>
  <c r="C202" i="2"/>
  <c r="C228" i="2"/>
  <c r="E228" i="2"/>
  <c r="O160" i="2"/>
  <c r="M313" i="2"/>
  <c r="E17" i="2"/>
  <c r="L160" i="2"/>
  <c r="F359" i="2" s="1"/>
  <c r="M314" i="2"/>
  <c r="E80" i="2"/>
  <c r="C58" i="2"/>
  <c r="E58" i="2"/>
  <c r="L314" i="2"/>
  <c r="K313" i="2"/>
  <c r="BJ19" i="2"/>
  <c r="C61" i="2"/>
  <c r="O316" i="2"/>
  <c r="O311" i="2"/>
  <c r="C14" i="2"/>
  <c r="E11" i="2"/>
  <c r="L313" i="2"/>
  <c r="O314" i="2"/>
  <c r="C20" i="2"/>
  <c r="BG22" i="2"/>
  <c r="E41" i="2"/>
  <c r="E59" i="2"/>
  <c r="C59" i="2"/>
  <c r="L332" i="2"/>
  <c r="AE37" i="2"/>
  <c r="AG37" i="2" s="1"/>
  <c r="M337" i="2"/>
  <c r="L312" i="2"/>
  <c r="M312" i="2"/>
  <c r="M331" i="2"/>
  <c r="BJ14" i="2"/>
  <c r="E86" i="2"/>
  <c r="C86" i="2"/>
  <c r="O335" i="2"/>
  <c r="L335" i="2"/>
  <c r="M332" i="2"/>
  <c r="E315" i="2"/>
  <c r="E308" i="2"/>
  <c r="E336" i="2"/>
  <c r="E309" i="2"/>
  <c r="C60" i="2"/>
  <c r="E60" i="2"/>
  <c r="K384" i="2"/>
  <c r="L333" i="2"/>
  <c r="K388" i="2"/>
  <c r="O336" i="2"/>
  <c r="AG20" i="2"/>
  <c r="L316" i="2"/>
  <c r="L311" i="2"/>
  <c r="O332" i="2"/>
  <c r="AG16" i="2"/>
  <c r="O337" i="2"/>
  <c r="M316" i="2"/>
  <c r="AG12" i="2"/>
  <c r="O338" i="2"/>
  <c r="K311" i="2"/>
  <c r="L338" i="2"/>
  <c r="BJ13" i="2"/>
  <c r="BL22" i="2"/>
  <c r="E340" i="2"/>
  <c r="E33" i="2"/>
  <c r="C33" i="2"/>
  <c r="O384" i="2"/>
  <c r="O334" i="2"/>
  <c r="L384" i="2"/>
  <c r="G343" i="2"/>
  <c r="C367" i="2" s="1"/>
  <c r="N384" i="2"/>
  <c r="M336" i="2"/>
  <c r="N388" i="2"/>
  <c r="L388" i="2"/>
  <c r="I320" i="2"/>
  <c r="E366" i="2" s="1"/>
  <c r="L336" i="2"/>
  <c r="L334" i="2"/>
  <c r="E332" i="2"/>
  <c r="E337" i="2"/>
  <c r="E19" i="2"/>
  <c r="E385" i="2"/>
  <c r="E56" i="2"/>
  <c r="C56" i="2"/>
  <c r="BM20" i="2"/>
  <c r="BJ15" i="2"/>
  <c r="BJ18" i="2"/>
  <c r="L318" i="2"/>
  <c r="BJ20" i="2"/>
  <c r="BJ17" i="2"/>
  <c r="O318" i="2"/>
  <c r="L339" i="2"/>
  <c r="F341" i="2"/>
  <c r="M341" i="2" s="1"/>
  <c r="D341" i="2"/>
  <c r="E382" i="2"/>
  <c r="M333" i="2"/>
  <c r="O339" i="2"/>
  <c r="E313" i="2"/>
  <c r="O333" i="2"/>
  <c r="BJ11" i="2"/>
  <c r="L342" i="2"/>
  <c r="F339" i="2"/>
  <c r="M339" i="2" s="1"/>
  <c r="D339" i="2"/>
  <c r="F338" i="2"/>
  <c r="M338" i="2" s="1"/>
  <c r="D338" i="2"/>
  <c r="AF11" i="2"/>
  <c r="AG11" i="2" s="1"/>
  <c r="L379" i="2"/>
  <c r="F342" i="2"/>
  <c r="M342" i="2" s="1"/>
  <c r="D342" i="2"/>
  <c r="O379" i="2"/>
  <c r="M318" i="2"/>
  <c r="E317" i="2"/>
  <c r="BK22" i="2"/>
  <c r="BJ21" i="2"/>
  <c r="BJ12" i="2"/>
  <c r="L341" i="2"/>
  <c r="L337" i="2"/>
  <c r="BM15" i="2"/>
  <c r="L340" i="2"/>
  <c r="F335" i="2"/>
  <c r="M335" i="2" s="1"/>
  <c r="D335" i="2"/>
  <c r="O389" i="2"/>
  <c r="K389" i="2"/>
  <c r="M389" i="2"/>
  <c r="L389" i="2"/>
  <c r="AF21" i="2"/>
  <c r="AG21" i="2" s="1"/>
  <c r="O382" i="2"/>
  <c r="K382" i="2"/>
  <c r="M382" i="2"/>
  <c r="L382" i="2"/>
  <c r="N382" i="2"/>
  <c r="AF14" i="2"/>
  <c r="AG14" i="2" s="1"/>
  <c r="O385" i="2"/>
  <c r="K385" i="2"/>
  <c r="M385" i="2"/>
  <c r="AF17" i="2"/>
  <c r="AG17" i="2" s="1"/>
  <c r="C221" i="2"/>
  <c r="E221" i="2"/>
  <c r="O386" i="2"/>
  <c r="K386" i="2"/>
  <c r="M386" i="2"/>
  <c r="L386" i="2"/>
  <c r="AF18" i="2"/>
  <c r="AG18" i="2" s="1"/>
  <c r="L385" i="2"/>
  <c r="F378" i="2"/>
  <c r="M378" i="2" s="1"/>
  <c r="D378" i="2"/>
  <c r="H343" i="2"/>
  <c r="D367" i="2" s="1"/>
  <c r="BH22" i="2"/>
  <c r="BJ22" i="2" s="1"/>
  <c r="AE38" i="2"/>
  <c r="AG38" i="2" s="1"/>
  <c r="C81" i="2"/>
  <c r="E81" i="2"/>
  <c r="O310" i="2"/>
  <c r="K310" i="2"/>
  <c r="O315" i="2"/>
  <c r="K315" i="2"/>
  <c r="M315" i="2"/>
  <c r="O183" i="2"/>
  <c r="E156" i="2"/>
  <c r="C156" i="2"/>
  <c r="AE22" i="2"/>
  <c r="D206" i="2"/>
  <c r="F206" i="2"/>
  <c r="M206" i="2" s="1"/>
  <c r="E91" i="2"/>
  <c r="C91" i="2"/>
  <c r="O378" i="2"/>
  <c r="K378" i="2"/>
  <c r="AF10" i="2"/>
  <c r="N378" i="2"/>
  <c r="C217" i="2"/>
  <c r="E217" i="2"/>
  <c r="E318" i="2"/>
  <c r="E314" i="2"/>
  <c r="H320" i="2"/>
  <c r="D366" i="2" s="1"/>
  <c r="N386" i="2"/>
  <c r="E154" i="2"/>
  <c r="C154" i="2"/>
  <c r="AE34" i="2"/>
  <c r="AG34" i="2" s="1"/>
  <c r="O309" i="2"/>
  <c r="K309" i="2"/>
  <c r="M309" i="2"/>
  <c r="E218" i="2"/>
  <c r="C218" i="2"/>
  <c r="I343" i="2"/>
  <c r="E367" i="2" s="1"/>
  <c r="O317" i="2"/>
  <c r="K317" i="2"/>
  <c r="M317" i="2"/>
  <c r="E79" i="2"/>
  <c r="C79" i="2"/>
  <c r="E222" i="2"/>
  <c r="C222" i="2"/>
  <c r="N389" i="2"/>
  <c r="AE40" i="2"/>
  <c r="AG40" i="2" s="1"/>
  <c r="O229" i="2"/>
  <c r="D383" i="2"/>
  <c r="F383" i="2"/>
  <c r="M383" i="2" s="1"/>
  <c r="E152" i="2"/>
  <c r="C152" i="2"/>
  <c r="D252" i="2"/>
  <c r="F252" i="2"/>
  <c r="M252" i="2" s="1"/>
  <c r="F388" i="2"/>
  <c r="M388" i="2" s="1"/>
  <c r="D388" i="2"/>
  <c r="C248" i="2"/>
  <c r="E248" i="2"/>
  <c r="E160" i="2"/>
  <c r="C160" i="2"/>
  <c r="M319" i="2"/>
  <c r="O319" i="2"/>
  <c r="L319" i="2"/>
  <c r="K319" i="2"/>
  <c r="F229" i="2"/>
  <c r="M229" i="2" s="1"/>
  <c r="D229" i="2"/>
  <c r="E148" i="2"/>
  <c r="C148" i="2"/>
  <c r="C183" i="2"/>
  <c r="E183" i="2"/>
  <c r="H390" i="2"/>
  <c r="D368" i="2" s="1"/>
  <c r="F384" i="2"/>
  <c r="M384" i="2" s="1"/>
  <c r="D384" i="2"/>
  <c r="O381" i="2"/>
  <c r="K381" i="2"/>
  <c r="M381" i="2"/>
  <c r="L381" i="2"/>
  <c r="AF13" i="2"/>
  <c r="AG13" i="2" s="1"/>
  <c r="D387" i="2"/>
  <c r="F387" i="2"/>
  <c r="M387" i="2" s="1"/>
  <c r="I390" i="2"/>
  <c r="E368" i="2" s="1"/>
  <c r="G390" i="2"/>
  <c r="C368" i="2" s="1"/>
  <c r="D379" i="2"/>
  <c r="F379" i="2"/>
  <c r="M379" i="2" s="1"/>
  <c r="C225" i="2"/>
  <c r="E225" i="2"/>
  <c r="N385" i="2"/>
  <c r="L378" i="2"/>
  <c r="L315" i="2"/>
  <c r="W390" i="2"/>
  <c r="E316" i="2"/>
  <c r="E312" i="2"/>
  <c r="F380" i="2"/>
  <c r="M380" i="2" s="1"/>
  <c r="D380" i="2"/>
  <c r="F310" i="2"/>
  <c r="M310" i="2" s="1"/>
  <c r="D310" i="2"/>
  <c r="N183" i="2"/>
  <c r="H360" i="2" s="1"/>
  <c r="D311" i="2"/>
  <c r="F311" i="2"/>
  <c r="M311" i="2" s="1"/>
  <c r="N229" i="2"/>
  <c r="H362" i="2" s="1"/>
  <c r="W320" i="2"/>
  <c r="O308" i="2"/>
  <c r="K308" i="2"/>
  <c r="L308" i="2"/>
  <c r="M308" i="2"/>
  <c r="E226" i="2"/>
  <c r="C226" i="2"/>
  <c r="BM11" i="2"/>
  <c r="K390" i="2" l="1"/>
  <c r="K320" i="2"/>
  <c r="K343" i="2"/>
  <c r="N390" i="2"/>
  <c r="H368" i="2" s="1"/>
  <c r="G354" i="2"/>
  <c r="G355" i="2"/>
  <c r="C22" i="2"/>
  <c r="C137" i="2"/>
  <c r="E114" i="2"/>
  <c r="C114" i="2"/>
  <c r="G363" i="2"/>
  <c r="G362" i="2"/>
  <c r="O343" i="2"/>
  <c r="G361" i="2"/>
  <c r="BM22" i="2"/>
  <c r="AE47" i="2"/>
  <c r="L343" i="2"/>
  <c r="F367" i="2" s="1"/>
  <c r="C342" i="2"/>
  <c r="E342" i="2"/>
  <c r="C341" i="2"/>
  <c r="E341" i="2"/>
  <c r="C335" i="2"/>
  <c r="E335" i="2"/>
  <c r="C338" i="2"/>
  <c r="E338" i="2"/>
  <c r="H367" i="2"/>
  <c r="C339" i="2"/>
  <c r="E339" i="2"/>
  <c r="C384" i="2"/>
  <c r="E384" i="2"/>
  <c r="C383" i="2"/>
  <c r="E383" i="2"/>
  <c r="D390" i="2"/>
  <c r="F390" i="2"/>
  <c r="M390" i="2" s="1"/>
  <c r="C206" i="2"/>
  <c r="E206" i="2"/>
  <c r="F343" i="2"/>
  <c r="M343" i="2" s="1"/>
  <c r="D343" i="2"/>
  <c r="O320" i="2"/>
  <c r="C311" i="2"/>
  <c r="E311" i="2"/>
  <c r="C380" i="2"/>
  <c r="E380" i="2"/>
  <c r="O390" i="2"/>
  <c r="C229" i="2"/>
  <c r="E229" i="2"/>
  <c r="L390" i="2"/>
  <c r="F368" i="2" s="1"/>
  <c r="H366" i="2"/>
  <c r="AF22" i="2"/>
  <c r="AG22" i="2" s="1"/>
  <c r="AG10" i="2"/>
  <c r="C378" i="2"/>
  <c r="E378" i="2"/>
  <c r="C379" i="2"/>
  <c r="E379" i="2"/>
  <c r="C387" i="2"/>
  <c r="E387" i="2"/>
  <c r="C252" i="2"/>
  <c r="E252" i="2"/>
  <c r="F320" i="2"/>
  <c r="M320" i="2" s="1"/>
  <c r="D320" i="2"/>
  <c r="C310" i="2"/>
  <c r="E310" i="2"/>
  <c r="C388" i="2"/>
  <c r="E388" i="2"/>
  <c r="L320" i="2"/>
  <c r="F366" i="2" s="1"/>
  <c r="G367" i="2" l="1"/>
  <c r="G368" i="2"/>
  <c r="G366" i="2"/>
  <c r="C343" i="2"/>
  <c r="E343" i="2"/>
  <c r="E320" i="2"/>
  <c r="C320" i="2"/>
  <c r="C390" i="2"/>
  <c r="E390" i="2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Maria Ines   Nunez Gonzalez:ORD.82 CAMBIA DE 62 A 52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ORD. 84 CAMBIA DE 16 A 24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ORD 84 CAMBIA DE  49 A 41 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ORD 84 CAMBIA DE 16 A 24</t>
        </r>
      </text>
    </comment>
    <comment ref="B28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ORD 84 CAMBIA DE 10 A 11</t>
        </r>
      </text>
    </comment>
  </commentList>
</comments>
</file>

<file path=xl/sharedStrings.xml><?xml version="1.0" encoding="utf-8"?>
<sst xmlns="http://schemas.openxmlformats.org/spreadsheetml/2006/main" count="1398" uniqueCount="335">
  <si>
    <t>ESTADISTICA</t>
  </si>
  <si>
    <t xml:space="preserve"> </t>
  </si>
  <si>
    <t xml:space="preserve">nota: considerar camas y no dias camas </t>
  </si>
  <si>
    <t>dividir por dias del mes.</t>
  </si>
  <si>
    <t>HOSPITALIZACION ABREVIADA</t>
  </si>
  <si>
    <t>%</t>
  </si>
  <si>
    <t xml:space="preserve">   C   A  M  A  S</t>
  </si>
  <si>
    <t>CIRUGIA</t>
  </si>
  <si>
    <t>PEDIATRIA</t>
  </si>
  <si>
    <t xml:space="preserve">TOTAL </t>
  </si>
  <si>
    <t xml:space="preserve">    DOTACION   Y    DISPONIBILIDAD </t>
  </si>
  <si>
    <t>INDICADORES     INTRAHOSPITALARIOS</t>
  </si>
  <si>
    <t>PORCENTAJE DE EGRESOS DE PACIENTES CAMA CRITICA  adulto</t>
  </si>
  <si>
    <t>Nº camas dotación según Resolución HBL.</t>
  </si>
  <si>
    <t>Disponibilidad de camas en dotación</t>
  </si>
  <si>
    <t xml:space="preserve">N° de camas disponibles </t>
  </si>
  <si>
    <t xml:space="preserve">N° de camas No disponibles </t>
  </si>
  <si>
    <t xml:space="preserve">N° de camas reales </t>
  </si>
  <si>
    <t xml:space="preserve">Egresos Reales efectuados en el periodo(sin traslados) </t>
  </si>
  <si>
    <t xml:space="preserve">Indice ocupacional </t>
  </si>
  <si>
    <t xml:space="preserve">Promedio dias de estada </t>
  </si>
  <si>
    <t>Intervalo de sustitución (Tiempo promedio que permanecen desocupadas las camas)</t>
  </si>
  <si>
    <t>Indice de rotación (paciente que en promedio ocupan una cama en el periodo)</t>
  </si>
  <si>
    <t xml:space="preserve">Taza de Letalidad * 100 Egresos totales </t>
  </si>
  <si>
    <t xml:space="preserve">Promedio de dias de estada calculado con egresos totales </t>
  </si>
  <si>
    <t xml:space="preserve">Días camas disponibles </t>
  </si>
  <si>
    <t xml:space="preserve">Promedio mensual de camas disponibles en el servicio </t>
  </si>
  <si>
    <t xml:space="preserve">Días camas ocupados </t>
  </si>
  <si>
    <t xml:space="preserve">Promedio mensual de camas ocupadas en el servicio </t>
  </si>
  <si>
    <t xml:space="preserve">Egresos sin traslados </t>
  </si>
  <si>
    <t xml:space="preserve">Traslados </t>
  </si>
  <si>
    <t xml:space="preserve">Egresos totales </t>
  </si>
  <si>
    <t xml:space="preserve">Total días de Estada </t>
  </si>
  <si>
    <t xml:space="preserve">Total Población Beneficiaria (INE)según area de atracción &gt;15 años </t>
  </si>
  <si>
    <t xml:space="preserve">Fallecidos </t>
  </si>
  <si>
    <t>Total días de Estada Beneficiarios</t>
  </si>
  <si>
    <t>PERIODO</t>
  </si>
  <si>
    <t xml:space="preserve">N° egreso corta esdía </t>
  </si>
  <si>
    <t xml:space="preserve">Promedio camas disponibles en el mes </t>
  </si>
  <si>
    <t xml:space="preserve">Total días estada de egresos corta estadía </t>
  </si>
  <si>
    <t xml:space="preserve">Promedio días estada de corta estadía </t>
  </si>
  <si>
    <t>Total camas en trabajo de beneficiario &gt; o = a 3 días</t>
  </si>
  <si>
    <t xml:space="preserve">Total de camas en trabajo &gt; o = a 3 días con dispensación de medicamentos por dosis unitaria </t>
  </si>
  <si>
    <t xml:space="preserve">% de camas en trabajo por dispensación de medicamentos por dosis unitaria </t>
  </si>
  <si>
    <t xml:space="preserve">  ENERO</t>
  </si>
  <si>
    <t xml:space="preserve">ENERO </t>
  </si>
  <si>
    <t xml:space="preserve">  FEBRERO</t>
  </si>
  <si>
    <t>FEBRERO</t>
  </si>
  <si>
    <t xml:space="preserve">  MARZO</t>
  </si>
  <si>
    <t>MARZO</t>
  </si>
  <si>
    <t xml:space="preserve">  ABRIL</t>
  </si>
  <si>
    <t>ABRIL</t>
  </si>
  <si>
    <t xml:space="preserve">  MAYO</t>
  </si>
  <si>
    <t>MAYO</t>
  </si>
  <si>
    <t xml:space="preserve">  JUNIO</t>
  </si>
  <si>
    <t>JUNIO</t>
  </si>
  <si>
    <t xml:space="preserve">  JULIO</t>
  </si>
  <si>
    <t>JULIO</t>
  </si>
  <si>
    <t xml:space="preserve">  AGOSTO</t>
  </si>
  <si>
    <t>AGOSTO</t>
  </si>
  <si>
    <t xml:space="preserve">  SEPTIEM</t>
  </si>
  <si>
    <t>SEPTIEMBRE</t>
  </si>
  <si>
    <t xml:space="preserve">  OCTUBRE</t>
  </si>
  <si>
    <t>OCTUBRE</t>
  </si>
  <si>
    <t xml:space="preserve"> NOVIEMBRE</t>
  </si>
  <si>
    <t>NOVIEMBRE</t>
  </si>
  <si>
    <t xml:space="preserve">  DICIEMBRE</t>
  </si>
  <si>
    <t>DICIEMBRE</t>
  </si>
  <si>
    <t xml:space="preserve"> TOTAL</t>
  </si>
  <si>
    <t>TOTAL</t>
  </si>
  <si>
    <t>.</t>
  </si>
  <si>
    <t>UTI ADULTO</t>
  </si>
  <si>
    <t>URGENCIA Y FLUJO DE PACIENTES  ( PROMEDIO DIAS DE ESTADA EN SERVICIOS CLINICOS</t>
  </si>
  <si>
    <t>Total Población Provincia de Linares &gt; 15 años</t>
  </si>
  <si>
    <t>SERVICIOS</t>
  </si>
  <si>
    <t>PROMEDIO DIAS DE ESTADA ESPERADO POR SERVICIO CLINICO DATOS MINSAL 2012</t>
  </si>
  <si>
    <t xml:space="preserve">DIFERENCIA </t>
  </si>
  <si>
    <t xml:space="preserve">MEDICINA </t>
  </si>
  <si>
    <t xml:space="preserve">UTI MEDICINA </t>
  </si>
  <si>
    <t xml:space="preserve">UCI ADULTO </t>
  </si>
  <si>
    <t xml:space="preserve">CIRUGIA AGUDO </t>
  </si>
  <si>
    <t xml:space="preserve">PEDIATRIA </t>
  </si>
  <si>
    <t xml:space="preserve">INCUBADORA </t>
  </si>
  <si>
    <t xml:space="preserve">CUNA </t>
  </si>
  <si>
    <t xml:space="preserve">UTI PEDIATRICA </t>
  </si>
  <si>
    <t xml:space="preserve">GINEGOLOGIA </t>
  </si>
  <si>
    <t xml:space="preserve">OBSTETRICIA </t>
  </si>
  <si>
    <t xml:space="preserve">PDO. GENERAL </t>
  </si>
  <si>
    <t>PDO GINE-OBST</t>
  </si>
  <si>
    <t xml:space="preserve">HOSPITAL </t>
  </si>
  <si>
    <t>INFORMACION AÑO 212</t>
  </si>
  <si>
    <t xml:space="preserve">ESTANDAR MINISTERIAL DE INDICE OCUPACIONAL  HOSPITALES DE ALTA COMPLEJIDAD  = 80% </t>
  </si>
  <si>
    <t>ESTANDAR DE PROMEDIO DIAS DE ESTADA POR SERVICIO :</t>
  </si>
  <si>
    <t xml:space="preserve">CIRUGIA </t>
  </si>
  <si>
    <t xml:space="preserve">NEUROLOGIA </t>
  </si>
  <si>
    <t xml:space="preserve">TRAUMATOLOGIA </t>
  </si>
  <si>
    <t xml:space="preserve">UROLOGIA </t>
  </si>
  <si>
    <t xml:space="preserve">PSIQUIATRIA </t>
  </si>
  <si>
    <t>UCI ADUL</t>
  </si>
  <si>
    <t xml:space="preserve">GINECOLOGIA </t>
  </si>
  <si>
    <t xml:space="preserve">OBSTERICIA </t>
  </si>
  <si>
    <t xml:space="preserve">NEUROCIRUGIA </t>
  </si>
  <si>
    <t xml:space="preserve">OFTALMOLOGIA </t>
  </si>
  <si>
    <t>OTORRINO</t>
  </si>
  <si>
    <t xml:space="preserve">PENSIONADO </t>
  </si>
  <si>
    <t xml:space="preserve">UTI INFANTIL </t>
  </si>
  <si>
    <t xml:space="preserve">UTI PEDIATRIA </t>
  </si>
  <si>
    <t xml:space="preserve">NEO - INCUBADORA </t>
  </si>
  <si>
    <t xml:space="preserve">NEO - CUNA </t>
  </si>
  <si>
    <t>FUENTE: MINSAL-DIGERA (CAMAS CRITICAS ) UNIDAD PROYECTOS HBL.</t>
  </si>
  <si>
    <t xml:space="preserve">E S T A D I S T I C A </t>
  </si>
  <si>
    <t xml:space="preserve">Total Poblacion de la Provincia de Linares </t>
  </si>
  <si>
    <t>HOSPITAL</t>
  </si>
  <si>
    <t>Total Población según area de atracción</t>
  </si>
  <si>
    <t xml:space="preserve">BENEFICIARIOS </t>
  </si>
  <si>
    <t xml:space="preserve">NUMERO </t>
  </si>
  <si>
    <t>LETALIDAD</t>
  </si>
  <si>
    <t xml:space="preserve">UTI ADULTO </t>
  </si>
  <si>
    <t xml:space="preserve">CUADRO DE MANDO  </t>
  </si>
  <si>
    <t xml:space="preserve">NEONATOLOGIA </t>
  </si>
  <si>
    <t>DIAGRAMA  DE  UTILIZACION  DE  CAMAS  POR  AREAS</t>
  </si>
  <si>
    <t xml:space="preserve">INFORME AREA ADULTO BASICO - MEDIO - OBSTETRICIA  - PENSIONADO </t>
  </si>
  <si>
    <t>Egresos Totales de UTI - UCI aduto</t>
  </si>
  <si>
    <t>Egresos totales  reales area adulto</t>
  </si>
  <si>
    <t xml:space="preserve">Porcentaje de egresos cama crítica adulto </t>
  </si>
  <si>
    <t xml:space="preserve">TOTAL HOSPITAL </t>
  </si>
  <si>
    <t xml:space="preserve">INDICADORES POR AREAS </t>
  </si>
  <si>
    <t xml:space="preserve">CUADRO DE MANDO </t>
  </si>
  <si>
    <t xml:space="preserve">HOSPITAL DE LINARES </t>
  </si>
  <si>
    <t xml:space="preserve">CENTRO DE RESPONSABILIDAD MEDICO </t>
  </si>
  <si>
    <t xml:space="preserve">MEDICINA CAMA BASICA </t>
  </si>
  <si>
    <t xml:space="preserve">MEDICINA CAMA MEDIA </t>
  </si>
  <si>
    <t xml:space="preserve">UNIDAD DE TRATAMIENTO INTERMEDIO ADULTO </t>
  </si>
  <si>
    <t xml:space="preserve">UNIDAD DE CUIDADO INTENSIVO </t>
  </si>
  <si>
    <t xml:space="preserve">CENTRO DE RESPONSABILIDAD MEDICO - QUIRURGICO </t>
  </si>
  <si>
    <t xml:space="preserve">CIRUGIA CAMA BASICA </t>
  </si>
  <si>
    <t xml:space="preserve">CIRUGIA CAMA MEDIA </t>
  </si>
  <si>
    <t xml:space="preserve">PEDIATRIA CAMA BASICA </t>
  </si>
  <si>
    <t xml:space="preserve">NEONATOLOGIA CAMA BASICA </t>
  </si>
  <si>
    <t xml:space="preserve">UNIDAD DE CUIDADO INTERMEDIO PEDIATRICO </t>
  </si>
  <si>
    <t xml:space="preserve">UTI PEDIATRICO </t>
  </si>
  <si>
    <t xml:space="preserve">CIRUGIA BASICO </t>
  </si>
  <si>
    <t xml:space="preserve">MEDICINA MEDIO </t>
  </si>
  <si>
    <t>CIRUGIA CAMA MEDIA</t>
  </si>
  <si>
    <t xml:space="preserve">PEDIATRIA  CAMA BASICA </t>
  </si>
  <si>
    <t xml:space="preserve">CENTRO DE RESPONSABILIDAD MEDICO - QUIRURGICO Y NEONATOLOGICO </t>
  </si>
  <si>
    <t xml:space="preserve">CENTRO DE RESPONSABILIDAD GINECO - OBSTETRICO </t>
  </si>
  <si>
    <t xml:space="preserve">OBSTETRICIA CAMA BASICA </t>
  </si>
  <si>
    <t xml:space="preserve">GINECOLOGIA CAMA BASICA </t>
  </si>
  <si>
    <t xml:space="preserve">CENTRO DE RESPONSABILIDAD ATENCION PRIVADA </t>
  </si>
  <si>
    <t xml:space="preserve">PENSIONADO GENERAL </t>
  </si>
  <si>
    <t xml:space="preserve">PENSIONADO GINECO - OBSTETRICO </t>
  </si>
  <si>
    <t xml:space="preserve">PENSIONADO GINECO OBSTETRICO </t>
  </si>
  <si>
    <t>HOSPITAL DE LINARES</t>
  </si>
  <si>
    <t>MEDICINA BASICO</t>
  </si>
  <si>
    <t>UTI</t>
  </si>
  <si>
    <t>UCI</t>
  </si>
  <si>
    <t xml:space="preserve">CIRUGIA MEDIO </t>
  </si>
  <si>
    <t xml:space="preserve">UTI </t>
  </si>
  <si>
    <t>OBSTETRCIA BASICO</t>
  </si>
  <si>
    <t xml:space="preserve">GINECOLOGIA BASICO </t>
  </si>
  <si>
    <t>PENSIONADO GENE-OBST.</t>
  </si>
  <si>
    <t xml:space="preserve">Total Población IFemenina Provincia de Linares &lt; de 15 años </t>
  </si>
  <si>
    <t xml:space="preserve">Total embarazadas  area de atracción de Linares </t>
  </si>
  <si>
    <t xml:space="preserve">Total Probl. Infantil Provincia de Linares </t>
  </si>
  <si>
    <t xml:space="preserve">Total Población Recien Nacidos Provincia de Linares </t>
  </si>
  <si>
    <t xml:space="preserve">Total Población Beneficiaria (INE)según area de atracción &lt;15 años </t>
  </si>
  <si>
    <t xml:space="preserve">Poblacion Provincia de Linares </t>
  </si>
  <si>
    <t xml:space="preserve">Total Poblacion femenina Provincia de Linares </t>
  </si>
  <si>
    <t xml:space="preserve">PROMEDIO DIAS DE ESTADA AL MES DE EVALUACION </t>
  </si>
  <si>
    <t>POBLACION 2017</t>
  </si>
  <si>
    <t xml:space="preserve">PROVINCIA DE LINARES </t>
  </si>
  <si>
    <t xml:space="preserve">LINARES </t>
  </si>
  <si>
    <t xml:space="preserve">YERBAS BUENAS </t>
  </si>
  <si>
    <t xml:space="preserve">COLBUN </t>
  </si>
  <si>
    <t>LONGAVI</t>
  </si>
  <si>
    <t xml:space="preserve">PARRAL </t>
  </si>
  <si>
    <t xml:space="preserve">RETIRO </t>
  </si>
  <si>
    <t xml:space="preserve">VILLAALEGRE </t>
  </si>
  <si>
    <t xml:space="preserve">SAN JAVIER </t>
  </si>
  <si>
    <t xml:space="preserve">INFANTIL </t>
  </si>
  <si>
    <t xml:space="preserve">ADULTO </t>
  </si>
  <si>
    <t xml:space="preserve">&gt; DE 15 AÑOS </t>
  </si>
  <si>
    <t>BENEFICIARIOS</t>
  </si>
  <si>
    <t xml:space="preserve">&lt; 15 Y MAS AÑOS </t>
  </si>
  <si>
    <t xml:space="preserve">BENEFICIARIA </t>
  </si>
  <si>
    <t xml:space="preserve">BENEFICIARIO </t>
  </si>
  <si>
    <t>FONASA 87,7</t>
  </si>
  <si>
    <t>RN</t>
  </si>
  <si>
    <t>FEMENINO</t>
  </si>
  <si>
    <t>EMBARAZADAS</t>
  </si>
  <si>
    <t>FUENTE: POBL. INE  ESTIMADA POR COMUNAS BASADO EN EL CENSO DEL AÑO 2002 y Vitales</t>
  </si>
  <si>
    <t xml:space="preserve">EMBARAZ.: ESTIM. EN BASE A LOS RN MAS 25 % </t>
  </si>
  <si>
    <t xml:space="preserve">AREA DE ATRACCION </t>
  </si>
  <si>
    <t>Promedio dias de estada       CON EGRESOS TOTALES DEL SERVICIO</t>
  </si>
  <si>
    <t>Dias mes</t>
  </si>
  <si>
    <t>Dias Acumulados</t>
  </si>
  <si>
    <t>Mes</t>
  </si>
  <si>
    <t>Indice por 1000 habitantes egresos</t>
  </si>
  <si>
    <t xml:space="preserve">Indice por 1000 habitantes                     camas          </t>
  </si>
  <si>
    <t xml:space="preserve">Menos de 3 dias </t>
  </si>
  <si>
    <t xml:space="preserve">CAMA HOSPITALARIA: ES AQUELLA INSTALADA LAS 24 HRS. DEL DIA PARA LA ATENCIÓN DE PACIENTES QUE SE HOSPITALIZAN PARA TRATAMIENTO MEDICO Y/O DIAGNOSTICO. </t>
  </si>
  <si>
    <t>DOTACIÓN DE CAMAS: CORRESPONDE A LA CAPACIDAD INSTALADA DEL HOSPITAL EN CADA UNO DE LOS SERVICIOS CLÍNICOS, ESTABLECIDA POR UNA RESOLUCIÓN INTERNA DEL HOSPITAL Y RATIFICADA POR EL SERVICIO DE SALUD Y EL MINISTERIO DE SALUD.</t>
  </si>
  <si>
    <t>CAMA DISPONIBLE: CORRESPONDE AL NUMERO DE CAMAS DISPONIBLES O EN TRABAJO A AQUELLAS QUE SE ENCUENTRAN OCUPADAS, MAS LAS DESOCUPADAS EN CONDICIONES DE SER OCUPADAS.</t>
  </si>
  <si>
    <t xml:space="preserve">CAMA OCUPADA: CORRESPONDE AL NUMERO DE CAMAS OCUPADAS POR PACIENTE HOSPITALIZADO. </t>
  </si>
  <si>
    <t>EGRESOS REALES: TOTAL DE EGRESOS DEL SERVICIO, MENOS LOS TRASLADOS A OTROS SERVICIOS.</t>
  </si>
  <si>
    <t>INTERVALO DE SUSTITUCIÓN: TIEMPO PROMEDIO QUE PERMANECEN OCUPADAS LAS CAMAS, ENTRE EL EGRESO DE UN PACIENTE Y EL INGRESO DE OTRO.</t>
  </si>
  <si>
    <t>ÍNDICE DE ROTACIONES LA CANTIDAD DE PACIENTES QUE EN PROMEDIO OCUPAN UNA CAMA DISPONIBLE EN EL PERIODO.</t>
  </si>
  <si>
    <t>Hospital Base de Linares:         RESOLUCION Nª 20 08/ENERO/2010.</t>
  </si>
  <si>
    <t xml:space="preserve">       </t>
  </si>
  <si>
    <t>SERVICIO   MEDICINA                                                   93</t>
  </si>
  <si>
    <t>20-110        MEDICINA                         85</t>
  </si>
  <si>
    <t>20-321      UTI MEDICINA                      8</t>
  </si>
  <si>
    <t>SERVICIO DE CIRUGIA                                                  75</t>
  </si>
  <si>
    <t>20-020    CIRUGIA                                75</t>
  </si>
  <si>
    <t>SERVICIO GINECOLIGIA Y OBSTETRICIA                  50</t>
  </si>
  <si>
    <t xml:space="preserve">20-161   OBSTETRICIA                       40 </t>
  </si>
  <si>
    <t xml:space="preserve">20-162   GINECOLOGIA                       10     </t>
  </si>
  <si>
    <t>SERVICIO PEDIATRIA Y NEONATOLOGIA                  78</t>
  </si>
  <si>
    <t>20-150    PEDIATRIA                            52</t>
  </si>
  <si>
    <t xml:space="preserve">NEONATOLOGIA                                 </t>
  </si>
  <si>
    <t>20-151    INCUBADORA                        10</t>
  </si>
  <si>
    <t>20-152    CUNA                                       10</t>
  </si>
  <si>
    <t>20-323    UTI INFANTIL                          6</t>
  </si>
  <si>
    <t xml:space="preserve">CR. ATENCION PRIVADA  </t>
  </si>
  <si>
    <t>20-330    PENSIONADO                                                 42</t>
  </si>
  <si>
    <t>PENSIONADO GENERAL                        21</t>
  </si>
  <si>
    <t>PENSIONADO OBSTETRICO                 21</t>
  </si>
  <si>
    <t>TOTAL CAMAS HOSPITAL DE LINARES                     338</t>
  </si>
  <si>
    <t>CR. MEDICO                                                                   87</t>
  </si>
  <si>
    <t>20-110        MEDICINA                         73</t>
  </si>
  <si>
    <t>20-321      UCP MEDICINA                      6</t>
  </si>
  <si>
    <t>20-312      UCI MEDICINA                      8</t>
  </si>
  <si>
    <t>CR. QUIRURGICO                                                         65</t>
  </si>
  <si>
    <t>20-020    CIRUGIA                                45</t>
  </si>
  <si>
    <t>20-125    CIRUGIA AGUDO                  20</t>
  </si>
  <si>
    <t>CR. GINECOLOGIA Y OBSTETRICIA                            60</t>
  </si>
  <si>
    <t xml:space="preserve">20-162   GINECOLOGIA                       20     </t>
  </si>
  <si>
    <t>CR. PEDIATRIA Y NEONATOLOGIA                            56</t>
  </si>
  <si>
    <t>20-150    PEDIATRIA                            30</t>
  </si>
  <si>
    <t>20-323    UTI PEDIATRICA                     6</t>
  </si>
  <si>
    <t>20-330    PENSIONADO                                                 26</t>
  </si>
  <si>
    <t>PENSIONADO GENERAL                        10</t>
  </si>
  <si>
    <t>PENSIONADO OBSTETRICO                 16</t>
  </si>
  <si>
    <t>TOTAL CAMAS HOSPITAL DE LINARES                     294</t>
  </si>
  <si>
    <t>20-321      UTI MEDICINA                      6</t>
  </si>
  <si>
    <t>CR. GINECOLOGIA Y OBSTETRICIA                            32</t>
  </si>
  <si>
    <t>20-161   OBSTETRICIA                       24</t>
  </si>
  <si>
    <t xml:space="preserve">20-162   GINECOLOGIA                       8     </t>
  </si>
  <si>
    <t>PENSIONADO GENERAL                        16</t>
  </si>
  <si>
    <t>PENSIONADO OBSTETRICO                 10</t>
  </si>
  <si>
    <t>TOTAL CAMAS HOSPITAL DE LINARES                    294</t>
  </si>
  <si>
    <t xml:space="preserve">Beneficiarios                                                                268       </t>
  </si>
  <si>
    <t>CR. MEDICO                                                                   51</t>
  </si>
  <si>
    <t>20-110        MEDICINA                         43</t>
  </si>
  <si>
    <t>20-321      UTI MEDICINA                      4</t>
  </si>
  <si>
    <t>20-312      UCI MEDICINA                      4</t>
  </si>
  <si>
    <t>CR. QUIRURGICO                                                         50</t>
  </si>
  <si>
    <t>20-020    CIRUGIA                                35</t>
  </si>
  <si>
    <t>20-125    CIRUGIA AGUDO                  15</t>
  </si>
  <si>
    <t>CR. GINECOLOGIA Y OBSTETRICIA                            31</t>
  </si>
  <si>
    <t>20-161   OBSTETRICIA                       21</t>
  </si>
  <si>
    <t xml:space="preserve">20-162   GINECOLOGIA                       10    </t>
  </si>
  <si>
    <t>CR. PEDIATRIA Y NEONATOLOGIA                            41</t>
  </si>
  <si>
    <t>20-150    PEDIATRIA                            15</t>
  </si>
  <si>
    <t>TOTAL CAMAS HOSPITAL DE LINARES                     199</t>
  </si>
  <si>
    <t>Beneficiarios                                                                 173</t>
  </si>
  <si>
    <t xml:space="preserve">20-162   GINECOLOGIA                       8   </t>
  </si>
  <si>
    <t>20-330    PENSIONADO                                                 16</t>
  </si>
  <si>
    <t>PENSIONADO OBSTETRICO                 6</t>
  </si>
  <si>
    <t>TOTAL CAMAS HOSPITAL DE LINARES                     256</t>
  </si>
  <si>
    <t>Beneficiarios                                                                 240</t>
  </si>
  <si>
    <t>CR. MEDICO                                                                   85</t>
  </si>
  <si>
    <t>20-110        MEDICINA                         71</t>
  </si>
  <si>
    <t>20-161   OBSTETRICIA                       40</t>
  </si>
  <si>
    <t xml:space="preserve">20-162   GINECOLOGIA                       20 </t>
  </si>
  <si>
    <t>TOTAL CAMAS HOSPITAL DE LINARES                     292</t>
  </si>
  <si>
    <t>Beneficiarios                                                                266</t>
  </si>
  <si>
    <t xml:space="preserve">RESOLUCION EXENTA Nº 888 DEL 13 DE FEBRERO 2014 </t>
  </si>
  <si>
    <t>APRUEBA DOTACION DE CAMAS POR NIVEL DE CUIDADO Y AREAS FUNCIONALES DE LOS HOSPITALES DE ALTA, MEDIANA Y BAJA COMPLEJIDAD DE LA RED DEL SERVICIO SALUD DEL MAULE:</t>
  </si>
  <si>
    <t>HOSPITAL ORESIDENTE CARLOS IBAÑEZ DEL CAMPO DE LINARES ( CODIGO 116 108)</t>
  </si>
  <si>
    <t>403   AREA MEDICO QUIRURGICO ADULTO CUIDADOS BASICOS                 114</t>
  </si>
  <si>
    <t>404   AREA MEDICO QUIRURGICO ADULTO CUIDADOS MEDIOS                     32</t>
  </si>
  <si>
    <t>406   AREA DE CUIDADO INTERMEDIO ADULTO                                                    6</t>
  </si>
  <si>
    <t>405   AREA DE CUIDADOS INTENSIVO ADULTO                                                     8</t>
  </si>
  <si>
    <t>409   AREA MEDICO QUIRURGICO PEDIATRICO CUIDADOS BASICOS            30</t>
  </si>
  <si>
    <t>412   AREA DE CUIDADO INTERMEDIO PEDIATRICO                                            6</t>
  </si>
  <si>
    <t>413   AREA NEONATOLOGIA CUIDADOS BASICOS                                                20</t>
  </si>
  <si>
    <t>416   AREA OBSTETRICA                                                                                           50</t>
  </si>
  <si>
    <t>417   AREA PENSIONADO                                                                                           26</t>
  </si>
  <si>
    <t>TOTAL                                                                                                                          292</t>
  </si>
  <si>
    <t>BENEFICIARIOS                                                        266</t>
  </si>
  <si>
    <t xml:space="preserve">RESOLUCION Nª 1401, 29 Diciembre 2008 modifica la dotacion de CAMAS del </t>
  </si>
  <si>
    <t>RESOLUCION Nº 935, 06 de Julio 2012  modifica la dotacion de CAMAS del Hospital Base de Linares:         RESOLUCION Nª 20 08/ENERO/2010.</t>
  </si>
  <si>
    <t>RESOLUCION Nº 1532 , DICIEMBRE  del 2012  modifica la dotacion de CAMAS del Hospital de Linares          Por tabajos modifica camas 13 NOv al 31 Dic.</t>
  </si>
  <si>
    <t>RESOLUCION Nº 222 , 7 de Marzo   del 2013  modifica la dotacion de CAMAS del Hospital de Linares Por tabajos modifica camas 17 Enero  al 15 Feb 2013</t>
  </si>
  <si>
    <t>RESOLUCION Nº 523 , 2 de Mayo   del 2013  modifica la dotacion de CAMAS del Hospital de Linares   Modifica a contar 1º de Marzo 2013</t>
  </si>
  <si>
    <t>RESOLUCION Nº 1006,Agosto del 2012  modifica la dotacion de CAMAS del Hospital de Linares:       ( cambia la palabra UCP por UTI adulto )</t>
  </si>
  <si>
    <t>RESOLUCION EXENTA Nº 452 DEL 19 DE FEBRERO 2016</t>
  </si>
  <si>
    <t>MEDICINA</t>
  </si>
  <si>
    <t xml:space="preserve">GINECOLOGÍA </t>
  </si>
  <si>
    <t>LACTANTES</t>
  </si>
  <si>
    <t>SEGUNDA INFANCIA</t>
  </si>
  <si>
    <t>CIRUGIA INFANTIL</t>
  </si>
  <si>
    <t>CUNAS</t>
  </si>
  <si>
    <t>INCUBADORAS</t>
  </si>
  <si>
    <t>GENERAL</t>
  </si>
  <si>
    <t>G-O</t>
  </si>
  <si>
    <t xml:space="preserve"> TOTAL ACUMULADO</t>
  </si>
  <si>
    <t>TOTAL ACUMULADO</t>
  </si>
  <si>
    <t xml:space="preserve">INDICE OCUPACIONAL </t>
  </si>
  <si>
    <t>PROMEDIO DIAS ESTADA</t>
  </si>
  <si>
    <t>INTERVALO SUSTITUCIÓN</t>
  </si>
  <si>
    <t>INDICE  ROTACIÓN</t>
  </si>
  <si>
    <t>EGRESOS REALES</t>
  </si>
  <si>
    <t>403 AREA MEDICO QUIRURGICO ADULTO CUIDADOS BASICOS               121</t>
  </si>
  <si>
    <t>404 AREA MEDICO QUIRURGICO ADULTO CUIDADOS MEDIOS                  32</t>
  </si>
  <si>
    <t>406 AREA CUIDADO INTERMEDIO ADULTO                                                  6</t>
  </si>
  <si>
    <t>405 AREA CUIDADO INTENSIVO ADULTO                                                     8</t>
  </si>
  <si>
    <t>409 AREA MEDICO QUIRURGICO PEDIATRICO CUIDADOS BASICOS         24</t>
  </si>
  <si>
    <t>412 AREA CUIDADO INTERMEDIO PEDIATRICO                                           6</t>
  </si>
  <si>
    <t>413 AREA NEONATOLOGIA CUIDADOS BASICOS                                       20</t>
  </si>
  <si>
    <t>416 AREA OBSTETRICA                                                                                35</t>
  </si>
  <si>
    <t>417 AREA PENSIONADO                                                                               26</t>
  </si>
  <si>
    <t>TOTAL CAMAS                 278</t>
  </si>
  <si>
    <t>BENEFICIARIOS               252</t>
  </si>
  <si>
    <t>APROBADO EN RESOLUCION EXENTA  3375   -  TALCA 8 DE JULIO 2016</t>
  </si>
  <si>
    <t xml:space="preserve">RODRIGO ALARCON QUESEN </t>
  </si>
  <si>
    <t xml:space="preserve">DIRECTOR SERVICIO SALUD DEL MAULE </t>
  </si>
  <si>
    <t>RESOLUCION Nº 222 , 7 de Marzo   del 2013  modifica la dotacion de CAMAS del Hospital de Linares Por trabajos modifica camas 17 Enero  al 15 Feb 2013</t>
  </si>
  <si>
    <t>RESOLUCION Nº 935, 06 de Julio 2012  modifica la dotacion de CAMAS del Hospital Base de Linares</t>
  </si>
  <si>
    <t>SOLICITUD DE DOTACION DE CAMAS ENVIADA A SSM. POR NIVEL DE CUIDADO Y AREAS FUNCIONALES DE LOS HOSPITALES DE ALTA, MEDIANA Y BAJA COMPLEJIDAD DE LA RED DEL SERVICIO SALUD DEL MAULE:</t>
  </si>
  <si>
    <t xml:space="preserve">RESOLUCION 452 ENVIADA POR DIRECTOR NOLASCO A SSM, LINARES 19 FEBRERO 2016 </t>
  </si>
  <si>
    <t>RESOLUCIÓN N° 4179 DE DOTACION DE CAMAS POR NIVEL DE CUIDADO Y AREAS FUNCIONALES DE LOS HOSPITALES DE ALTA, MEDIANA Y BAJA COMPLEJIDAD DE LA RED DEL SERVICIO SALUD DEL MAULE</t>
  </si>
  <si>
    <t>POR INSTRUCCIÓN DE DORIS MENDEZ (GESTORA DE CAMAS DEL SSM) SE DEBE DISMINUIR 5 CAMAS DE MEDICINA BÁSICA POR ESTAR DURANTE TODO EL AÑO BLOQUEADAS Y SOLO QUEDAN DISPONIBLES PARA LA CAMPAÑA DE INVIERNO.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</si>
</sst>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_)"/>
    <numFmt numFmtId="165" formatCode="0_)"/>
    <numFmt numFmtId="166" formatCode="0.00_)"/>
    <numFmt numFmtId="167" formatCode="0.0"/>
    <numFmt numFmtId="168" formatCode="_-* #,##0\ _P_t_s_-;\-* #,##0\ _P_t_s_-;_-* &quot;-&quot;\ _P_t_s_-;_-@_-"/>
    <numFmt numFmtId="169" formatCode="_-* #,##0_-;\-* #,##0_-;_-* &quot;-&quot;??_-;_-@_-"/>
    <numFmt numFmtId="170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9"/>
      <color indexed="12"/>
      <name val="Arial"/>
      <family val="2"/>
    </font>
    <font>
      <u/>
      <sz val="9"/>
      <color indexed="12"/>
      <name val="Arial"/>
      <family val="2"/>
    </font>
    <font>
      <sz val="8"/>
      <color indexed="12"/>
      <name val="Arial"/>
      <family val="2"/>
    </font>
    <font>
      <sz val="8"/>
      <color indexed="20"/>
      <name val="Arial"/>
      <family val="2"/>
    </font>
    <font>
      <sz val="10"/>
      <color indexed="12"/>
      <name val="Arial"/>
      <family val="2"/>
    </font>
    <font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indexed="12"/>
      <name val="Arial"/>
      <family val="2"/>
    </font>
    <font>
      <sz val="11"/>
      <color indexed="20"/>
      <name val="Arial"/>
      <family val="2"/>
    </font>
    <font>
      <sz val="9"/>
      <color indexed="2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6FB8F"/>
        <bgColor indexed="64"/>
      </patternFill>
    </fill>
    <fill>
      <patternFill patternType="solid">
        <fgColor rgb="FF0BE5E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56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/>
    <xf numFmtId="164" fontId="1" fillId="0" borderId="0" xfId="0" applyNumberFormat="1" applyFont="1" applyFill="1" applyAlignment="1"/>
    <xf numFmtId="0" fontId="1" fillId="0" borderId="0" xfId="0" applyFont="1" applyFill="1" applyBorder="1"/>
    <xf numFmtId="164" fontId="2" fillId="0" borderId="0" xfId="0" applyNumberFormat="1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Protection="1"/>
    <xf numFmtId="0" fontId="1" fillId="0" borderId="0" xfId="0" applyFont="1" applyFill="1" applyProtection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1" fillId="0" borderId="6" xfId="0" applyNumberFormat="1" applyFont="1" applyFill="1" applyBorder="1" applyAlignment="1" applyProtection="1">
      <alignment horizontal="center"/>
    </xf>
    <xf numFmtId="165" fontId="1" fillId="0" borderId="6" xfId="0" applyNumberFormat="1" applyFont="1" applyFill="1" applyBorder="1" applyAlignment="1" applyProtection="1">
      <alignment horizontal="center"/>
    </xf>
    <xf numFmtId="165" fontId="1" fillId="0" borderId="5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0" xfId="0" applyFont="1" applyFill="1"/>
    <xf numFmtId="0" fontId="1" fillId="0" borderId="5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166" fontId="1" fillId="0" borderId="11" xfId="0" applyNumberFormat="1" applyFont="1" applyFill="1" applyBorder="1" applyAlignment="1" applyProtection="1">
      <alignment horizontal="center"/>
    </xf>
    <xf numFmtId="166" fontId="1" fillId="0" borderId="7" xfId="0" applyNumberFormat="1" applyFont="1" applyFill="1" applyBorder="1" applyAlignment="1" applyProtection="1">
      <alignment horizontal="center"/>
    </xf>
    <xf numFmtId="166" fontId="1" fillId="0" borderId="6" xfId="0" applyNumberFormat="1" applyFont="1" applyFill="1" applyBorder="1" applyAlignment="1" applyProtection="1">
      <alignment horizontal="center"/>
    </xf>
    <xf numFmtId="0" fontId="1" fillId="0" borderId="12" xfId="0" applyFont="1" applyFill="1" applyBorder="1"/>
    <xf numFmtId="0" fontId="1" fillId="0" borderId="21" xfId="0" applyFont="1" applyFill="1" applyBorder="1" applyProtection="1"/>
    <xf numFmtId="0" fontId="1" fillId="0" borderId="22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164" fontId="1" fillId="0" borderId="24" xfId="0" applyNumberFormat="1" applyFont="1" applyFill="1" applyBorder="1" applyAlignment="1" applyProtection="1">
      <alignment horizontal="center"/>
    </xf>
    <xf numFmtId="165" fontId="1" fillId="0" borderId="24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Border="1" applyAlignment="1" applyProtection="1">
      <alignment horizontal="center"/>
    </xf>
    <xf numFmtId="165" fontId="1" fillId="0" borderId="22" xfId="0" applyNumberFormat="1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166" fontId="1" fillId="0" borderId="24" xfId="0" applyNumberFormat="1" applyFont="1" applyFill="1" applyBorder="1" applyAlignment="1" applyProtection="1">
      <alignment horizontal="center"/>
    </xf>
    <xf numFmtId="166" fontId="1" fillId="0" borderId="0" xfId="0" applyNumberFormat="1" applyFont="1" applyFill="1" applyBorder="1" applyAlignment="1" applyProtection="1">
      <alignment horizontal="center"/>
    </xf>
    <xf numFmtId="166" fontId="1" fillId="0" borderId="25" xfId="0" applyNumberFormat="1" applyFont="1" applyFill="1" applyBorder="1" applyAlignment="1" applyProtection="1">
      <alignment horizontal="center"/>
    </xf>
    <xf numFmtId="166" fontId="1" fillId="0" borderId="21" xfId="0" applyNumberFormat="1" applyFont="1" applyFill="1" applyBorder="1" applyProtection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left"/>
    </xf>
    <xf numFmtId="0" fontId="1" fillId="0" borderId="21" xfId="0" applyFont="1" applyFill="1" applyBorder="1" applyAlignment="1" applyProtection="1">
      <alignment horizontal="center"/>
    </xf>
    <xf numFmtId="2" fontId="1" fillId="0" borderId="21" xfId="0" applyNumberFormat="1" applyFont="1" applyFill="1" applyBorder="1" applyAlignment="1" applyProtection="1">
      <alignment horizontal="center"/>
    </xf>
    <xf numFmtId="166" fontId="1" fillId="0" borderId="12" xfId="0" applyNumberFormat="1" applyFont="1" applyFill="1" applyBorder="1" applyAlignment="1" applyProtection="1">
      <alignment horizontal="center"/>
    </xf>
    <xf numFmtId="166" fontId="1" fillId="0" borderId="23" xfId="0" applyNumberFormat="1" applyFont="1" applyFill="1" applyBorder="1" applyAlignment="1" applyProtection="1">
      <alignment horizontal="center"/>
    </xf>
    <xf numFmtId="0" fontId="1" fillId="7" borderId="0" xfId="0" applyFont="1" applyFill="1"/>
    <xf numFmtId="164" fontId="1" fillId="0" borderId="12" xfId="0" applyNumberFormat="1" applyFont="1" applyFill="1" applyBorder="1" applyAlignment="1" applyProtection="1">
      <alignment horizontal="center"/>
    </xf>
    <xf numFmtId="165" fontId="1" fillId="0" borderId="12" xfId="0" applyNumberFormat="1" applyFont="1" applyFill="1" applyBorder="1"/>
    <xf numFmtId="1" fontId="1" fillId="0" borderId="22" xfId="0" applyNumberFormat="1" applyFont="1" applyFill="1" applyBorder="1" applyAlignment="1">
      <alignment horizontal="center"/>
    </xf>
    <xf numFmtId="167" fontId="1" fillId="0" borderId="22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 applyProtection="1">
      <alignment horizontal="center"/>
    </xf>
    <xf numFmtId="165" fontId="1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/>
    <xf numFmtId="166" fontId="1" fillId="0" borderId="0" xfId="0" applyNumberFormat="1" applyFont="1" applyFill="1" applyAlignment="1" applyProtection="1">
      <alignment horizontal="center"/>
    </xf>
    <xf numFmtId="165" fontId="1" fillId="0" borderId="7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/>
    <xf numFmtId="165" fontId="1" fillId="0" borderId="22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164" fontId="1" fillId="0" borderId="17" xfId="0" applyNumberFormat="1" applyFont="1" applyFill="1" applyBorder="1" applyAlignment="1" applyProtection="1">
      <alignment horizontal="center" wrapText="1"/>
    </xf>
    <xf numFmtId="165" fontId="1" fillId="0" borderId="17" xfId="0" applyNumberFormat="1" applyFont="1" applyFill="1" applyBorder="1" applyAlignment="1" applyProtection="1">
      <alignment horizontal="center" wrapText="1"/>
    </xf>
    <xf numFmtId="0" fontId="1" fillId="0" borderId="33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 applyProtection="1">
      <alignment wrapText="1"/>
    </xf>
    <xf numFmtId="0" fontId="1" fillId="0" borderId="34" xfId="0" applyFont="1" applyFill="1" applyBorder="1" applyAlignment="1" applyProtection="1">
      <alignment wrapText="1"/>
    </xf>
    <xf numFmtId="0" fontId="3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3" fillId="4" borderId="26" xfId="0" applyFont="1" applyFill="1" applyBorder="1" applyAlignment="1">
      <alignment horizontal="center"/>
    </xf>
    <xf numFmtId="165" fontId="1" fillId="0" borderId="25" xfId="0" applyNumberFormat="1" applyFont="1" applyFill="1" applyBorder="1" applyAlignment="1" applyProtection="1">
      <alignment horizontal="center"/>
    </xf>
    <xf numFmtId="165" fontId="1" fillId="0" borderId="35" xfId="0" applyNumberFormat="1" applyFont="1" applyFill="1" applyBorder="1" applyAlignment="1" applyProtection="1">
      <alignment horizontal="center"/>
    </xf>
    <xf numFmtId="0" fontId="1" fillId="0" borderId="36" xfId="0" applyFont="1" applyFill="1" applyBorder="1" applyAlignment="1">
      <alignment horizontal="center"/>
    </xf>
    <xf numFmtId="166" fontId="1" fillId="0" borderId="35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166" fontId="1" fillId="0" borderId="37" xfId="0" applyNumberFormat="1" applyFont="1" applyFill="1" applyBorder="1" applyProtection="1"/>
    <xf numFmtId="0" fontId="1" fillId="0" borderId="37" xfId="0" applyFont="1" applyFill="1" applyBorder="1" applyProtection="1"/>
    <xf numFmtId="0" fontId="1" fillId="0" borderId="11" xfId="0" applyFont="1" applyFill="1" applyBorder="1" applyProtection="1"/>
    <xf numFmtId="0" fontId="1" fillId="0" borderId="6" xfId="0" applyFont="1" applyFill="1" applyBorder="1" applyProtection="1"/>
    <xf numFmtId="0" fontId="1" fillId="0" borderId="25" xfId="0" applyFont="1" applyFill="1" applyBorder="1"/>
    <xf numFmtId="0" fontId="1" fillId="0" borderId="12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2" xfId="0" applyFont="1" applyFill="1" applyBorder="1" applyProtection="1"/>
    <xf numFmtId="166" fontId="1" fillId="0" borderId="25" xfId="0" applyNumberFormat="1" applyFont="1" applyFill="1" applyBorder="1" applyProtection="1"/>
    <xf numFmtId="0" fontId="1" fillId="0" borderId="25" xfId="0" applyFont="1" applyFill="1" applyBorder="1" applyProtection="1"/>
    <xf numFmtId="0" fontId="1" fillId="0" borderId="12" xfId="0" applyFont="1" applyFill="1" applyBorder="1" applyProtection="1"/>
    <xf numFmtId="0" fontId="1" fillId="0" borderId="26" xfId="0" applyFont="1" applyFill="1" applyBorder="1"/>
    <xf numFmtId="0" fontId="1" fillId="0" borderId="22" xfId="0" applyFont="1" applyFill="1" applyBorder="1"/>
    <xf numFmtId="0" fontId="1" fillId="0" borderId="24" xfId="0" applyFont="1" applyFill="1" applyBorder="1"/>
    <xf numFmtId="164" fontId="1" fillId="0" borderId="0" xfId="0" applyNumberFormat="1" applyFont="1" applyFill="1" applyBorder="1" applyAlignment="1" applyProtection="1">
      <alignment horizontal="center"/>
    </xf>
    <xf numFmtId="0" fontId="1" fillId="0" borderId="38" xfId="0" applyFont="1" applyFill="1" applyBorder="1"/>
    <xf numFmtId="166" fontId="1" fillId="3" borderId="42" xfId="0" applyNumberFormat="1" applyFont="1" applyFill="1" applyBorder="1"/>
    <xf numFmtId="0" fontId="1" fillId="3" borderId="43" xfId="0" applyFont="1" applyFill="1" applyBorder="1"/>
    <xf numFmtId="0" fontId="1" fillId="3" borderId="0" xfId="0" applyFont="1" applyFill="1" applyBorder="1"/>
    <xf numFmtId="0" fontId="1" fillId="3" borderId="16" xfId="0" applyFont="1" applyFill="1" applyBorder="1"/>
    <xf numFmtId="166" fontId="1" fillId="3" borderId="25" xfId="0" applyNumberFormat="1" applyFont="1" applyFill="1" applyBorder="1"/>
    <xf numFmtId="0" fontId="1" fillId="3" borderId="44" xfId="0" applyFont="1" applyFill="1" applyBorder="1"/>
    <xf numFmtId="0" fontId="1" fillId="2" borderId="21" xfId="0" applyFont="1" applyFill="1" applyBorder="1"/>
    <xf numFmtId="0" fontId="1" fillId="3" borderId="46" xfId="0" applyFont="1" applyFill="1" applyBorder="1"/>
    <xf numFmtId="0" fontId="1" fillId="3" borderId="47" xfId="0" applyFont="1" applyFill="1" applyBorder="1"/>
    <xf numFmtId="0" fontId="1" fillId="0" borderId="47" xfId="0" applyFont="1" applyFill="1" applyBorder="1"/>
    <xf numFmtId="0" fontId="1" fillId="0" borderId="45" xfId="0" applyFont="1" applyFill="1" applyBorder="1"/>
    <xf numFmtId="164" fontId="1" fillId="0" borderId="0" xfId="0" applyNumberFormat="1" applyFont="1" applyFill="1" applyProtection="1"/>
    <xf numFmtId="16" fontId="1" fillId="0" borderId="0" xfId="0" applyNumberFormat="1" applyFont="1" applyFill="1"/>
    <xf numFmtId="0" fontId="1" fillId="0" borderId="22" xfId="0" applyFont="1" applyFill="1" applyBorder="1" applyAlignment="1" applyProtection="1"/>
    <xf numFmtId="0" fontId="1" fillId="0" borderId="25" xfId="0" applyFont="1" applyFill="1" applyBorder="1" applyAlignment="1" applyProtection="1">
      <alignment horizontal="center"/>
    </xf>
    <xf numFmtId="164" fontId="1" fillId="0" borderId="25" xfId="0" applyNumberFormat="1" applyFont="1" applyFill="1" applyBorder="1" applyProtection="1"/>
    <xf numFmtId="166" fontId="1" fillId="0" borderId="16" xfId="0" applyNumberFormat="1" applyFont="1" applyFill="1" applyBorder="1" applyAlignment="1" applyProtection="1">
      <alignment horizontal="center"/>
    </xf>
    <xf numFmtId="0" fontId="1" fillId="0" borderId="37" xfId="0" applyFont="1" applyFill="1" applyBorder="1"/>
    <xf numFmtId="164" fontId="1" fillId="0" borderId="0" xfId="0" applyNumberFormat="1" applyFont="1" applyFill="1" applyBorder="1" applyProtection="1"/>
    <xf numFmtId="0" fontId="1" fillId="0" borderId="0" xfId="0" applyFont="1" applyFill="1" applyBorder="1" applyAlignment="1" applyProtection="1"/>
    <xf numFmtId="168" fontId="5" fillId="0" borderId="0" xfId="0" applyNumberFormat="1" applyFont="1"/>
    <xf numFmtId="0" fontId="1" fillId="0" borderId="49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1" fillId="0" borderId="36" xfId="0" applyFont="1" applyFill="1" applyBorder="1" applyAlignment="1" applyProtection="1">
      <alignment wrapText="1"/>
    </xf>
    <xf numFmtId="0" fontId="1" fillId="0" borderId="50" xfId="0" applyFont="1" applyFill="1" applyBorder="1" applyAlignment="1" applyProtection="1">
      <alignment wrapText="1"/>
    </xf>
    <xf numFmtId="0" fontId="1" fillId="0" borderId="25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166" fontId="1" fillId="0" borderId="0" xfId="0" applyNumberFormat="1" applyFont="1" applyFill="1" applyBorder="1" applyProtection="1"/>
    <xf numFmtId="166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2" fontId="1" fillId="0" borderId="21" xfId="0" applyNumberFormat="1" applyFont="1" applyFill="1" applyBorder="1" applyAlignment="1">
      <alignment horizontal="center"/>
    </xf>
    <xf numFmtId="167" fontId="1" fillId="0" borderId="21" xfId="0" applyNumberFormat="1" applyFont="1" applyFill="1" applyBorder="1" applyAlignment="1">
      <alignment horizontal="center"/>
    </xf>
    <xf numFmtId="165" fontId="1" fillId="0" borderId="21" xfId="0" applyNumberFormat="1" applyFont="1" applyFill="1" applyBorder="1" applyAlignment="1">
      <alignment horizontal="center"/>
    </xf>
    <xf numFmtId="0" fontId="1" fillId="8" borderId="15" xfId="0" applyFont="1" applyFill="1" applyBorder="1" applyProtection="1"/>
    <xf numFmtId="0" fontId="1" fillId="8" borderId="29" xfId="0" applyFont="1" applyFill="1" applyBorder="1" applyProtection="1"/>
    <xf numFmtId="0" fontId="1" fillId="8" borderId="9" xfId="0" applyFont="1" applyFill="1" applyBorder="1" applyProtection="1"/>
    <xf numFmtId="0" fontId="1" fillId="8" borderId="29" xfId="0" applyFont="1" applyFill="1" applyBorder="1" applyAlignment="1" applyProtection="1">
      <alignment horizontal="center"/>
    </xf>
    <xf numFmtId="0" fontId="1" fillId="9" borderId="1" xfId="0" applyFont="1" applyFill="1" applyBorder="1"/>
    <xf numFmtId="0" fontId="1" fillId="12" borderId="1" xfId="0" applyFont="1" applyFill="1" applyBorder="1"/>
    <xf numFmtId="0" fontId="1" fillId="12" borderId="21" xfId="0" applyFont="1" applyFill="1" applyBorder="1"/>
    <xf numFmtId="0" fontId="1" fillId="12" borderId="1" xfId="0" applyFont="1" applyFill="1" applyBorder="1" applyAlignment="1">
      <alignment horizontal="center"/>
    </xf>
    <xf numFmtId="0" fontId="1" fillId="12" borderId="12" xfId="0" applyFont="1" applyFill="1" applyBorder="1"/>
    <xf numFmtId="0" fontId="1" fillId="7" borderId="21" xfId="0" applyFont="1" applyFill="1" applyBorder="1"/>
    <xf numFmtId="0" fontId="1" fillId="7" borderId="21" xfId="0" applyFont="1" applyFill="1" applyBorder="1" applyAlignment="1">
      <alignment horizontal="center"/>
    </xf>
    <xf numFmtId="2" fontId="1" fillId="7" borderId="21" xfId="0" applyNumberFormat="1" applyFont="1" applyFill="1" applyBorder="1" applyAlignment="1">
      <alignment horizontal="center"/>
    </xf>
    <xf numFmtId="167" fontId="1" fillId="7" borderId="21" xfId="0" applyNumberFormat="1" applyFont="1" applyFill="1" applyBorder="1" applyAlignment="1">
      <alignment horizontal="center"/>
    </xf>
    <xf numFmtId="0" fontId="1" fillId="11" borderId="26" xfId="0" applyFont="1" applyFill="1" applyBorder="1"/>
    <xf numFmtId="0" fontId="1" fillId="11" borderId="24" xfId="0" applyFont="1" applyFill="1" applyBorder="1"/>
    <xf numFmtId="0" fontId="1" fillId="11" borderId="38" xfId="0" applyFont="1" applyFill="1" applyBorder="1"/>
    <xf numFmtId="0" fontId="1" fillId="8" borderId="15" xfId="0" applyFont="1" applyFill="1" applyBorder="1" applyAlignment="1" applyProtection="1">
      <alignment horizontal="center"/>
    </xf>
    <xf numFmtId="0" fontId="1" fillId="8" borderId="8" xfId="0" applyFont="1" applyFill="1" applyBorder="1" applyAlignment="1" applyProtection="1"/>
    <xf numFmtId="164" fontId="1" fillId="8" borderId="15" xfId="0" applyNumberFormat="1" applyFont="1" applyFill="1" applyBorder="1" applyProtection="1"/>
    <xf numFmtId="165" fontId="1" fillId="8" borderId="14" xfId="0" applyNumberFormat="1" applyFont="1" applyFill="1" applyBorder="1" applyAlignment="1" applyProtection="1">
      <alignment horizontal="center"/>
    </xf>
    <xf numFmtId="165" fontId="1" fillId="8" borderId="9" xfId="0" applyNumberFormat="1" applyFont="1" applyFill="1" applyBorder="1" applyAlignment="1" applyProtection="1">
      <alignment horizontal="center"/>
    </xf>
    <xf numFmtId="165" fontId="1" fillId="8" borderId="15" xfId="0" applyNumberFormat="1" applyFont="1" applyFill="1" applyBorder="1" applyAlignment="1" applyProtection="1">
      <alignment horizontal="center"/>
    </xf>
    <xf numFmtId="166" fontId="1" fillId="8" borderId="14" xfId="0" applyNumberFormat="1" applyFont="1" applyFill="1" applyBorder="1" applyAlignment="1" applyProtection="1">
      <alignment horizontal="center"/>
    </xf>
    <xf numFmtId="166" fontId="1" fillId="8" borderId="9" xfId="0" applyNumberFormat="1" applyFont="1" applyFill="1" applyBorder="1" applyAlignment="1" applyProtection="1">
      <alignment horizontal="center"/>
    </xf>
    <xf numFmtId="166" fontId="1" fillId="8" borderId="51" xfId="0" applyNumberFormat="1" applyFont="1" applyFill="1" applyBorder="1" applyAlignment="1" applyProtection="1">
      <alignment horizontal="center"/>
    </xf>
    <xf numFmtId="166" fontId="1" fillId="8" borderId="29" xfId="0" applyNumberFormat="1" applyFont="1" applyFill="1" applyBorder="1" applyAlignment="1" applyProtection="1">
      <alignment horizontal="center"/>
    </xf>
    <xf numFmtId="165" fontId="1" fillId="0" borderId="36" xfId="0" applyNumberFormat="1" applyFont="1" applyFill="1" applyBorder="1" applyAlignment="1" applyProtection="1">
      <alignment horizontal="center"/>
    </xf>
    <xf numFmtId="166" fontId="1" fillId="0" borderId="36" xfId="0" applyNumberFormat="1" applyFont="1" applyFill="1" applyBorder="1" applyAlignment="1" applyProtection="1">
      <alignment horizontal="center"/>
    </xf>
    <xf numFmtId="166" fontId="1" fillId="0" borderId="37" xfId="0" applyNumberFormat="1" applyFont="1" applyFill="1" applyBorder="1" applyAlignment="1" applyProtection="1">
      <alignment horizontal="center"/>
    </xf>
    <xf numFmtId="0" fontId="1" fillId="13" borderId="21" xfId="0" applyFont="1" applyFill="1" applyBorder="1"/>
    <xf numFmtId="0" fontId="1" fillId="13" borderId="21" xfId="0" applyFont="1" applyFill="1" applyBorder="1" applyAlignment="1">
      <alignment horizontal="center"/>
    </xf>
    <xf numFmtId="2" fontId="1" fillId="13" borderId="21" xfId="0" applyNumberFormat="1" applyFont="1" applyFill="1" applyBorder="1" applyAlignment="1">
      <alignment horizontal="center"/>
    </xf>
    <xf numFmtId="167" fontId="1" fillId="13" borderId="21" xfId="0" applyNumberFormat="1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0" borderId="6" xfId="0" applyFont="1" applyFill="1" applyBorder="1" applyAlignment="1" applyProtection="1"/>
    <xf numFmtId="0" fontId="1" fillId="0" borderId="9" xfId="0" applyFont="1" applyFill="1" applyBorder="1" applyAlignment="1" applyProtection="1"/>
    <xf numFmtId="0" fontId="1" fillId="0" borderId="16" xfId="0" applyFont="1" applyFill="1" applyBorder="1"/>
    <xf numFmtId="165" fontId="1" fillId="14" borderId="0" xfId="0" applyNumberFormat="1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1" fillId="14" borderId="0" xfId="0" applyFont="1" applyFill="1"/>
    <xf numFmtId="0" fontId="1" fillId="16" borderId="0" xfId="0" applyFont="1" applyFill="1"/>
    <xf numFmtId="165" fontId="1" fillId="16" borderId="0" xfId="0" applyNumberFormat="1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15" borderId="21" xfId="0" applyFont="1" applyFill="1" applyBorder="1"/>
    <xf numFmtId="0" fontId="1" fillId="15" borderId="0" xfId="0" applyFont="1" applyFill="1"/>
    <xf numFmtId="165" fontId="1" fillId="15" borderId="0" xfId="0" applyNumberFormat="1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165" fontId="1" fillId="17" borderId="0" xfId="0" applyNumberFormat="1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1" fillId="17" borderId="0" xfId="0" applyFont="1" applyFill="1"/>
    <xf numFmtId="165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165" fontId="1" fillId="18" borderId="0" xfId="0" applyNumberFormat="1" applyFont="1" applyFill="1" applyAlignment="1">
      <alignment horizontal="center"/>
    </xf>
    <xf numFmtId="0" fontId="1" fillId="18" borderId="0" xfId="0" applyFont="1" applyFill="1" applyAlignment="1">
      <alignment horizontal="center"/>
    </xf>
    <xf numFmtId="0" fontId="1" fillId="18" borderId="0" xfId="0" applyFont="1" applyFill="1"/>
    <xf numFmtId="0" fontId="1" fillId="18" borderId="14" xfId="0" applyFont="1" applyFill="1" applyBorder="1" applyProtection="1"/>
    <xf numFmtId="165" fontId="1" fillId="13" borderId="0" xfId="0" applyNumberFormat="1" applyFont="1" applyFill="1" applyAlignment="1">
      <alignment horizontal="center"/>
    </xf>
    <xf numFmtId="0" fontId="1" fillId="13" borderId="0" xfId="0" applyFont="1" applyFill="1" applyAlignment="1" applyProtection="1"/>
    <xf numFmtId="0" fontId="6" fillId="0" borderId="21" xfId="0" applyFont="1" applyFill="1" applyBorder="1" applyProtection="1"/>
    <xf numFmtId="0" fontId="6" fillId="0" borderId="21" xfId="0" applyFont="1" applyFill="1" applyBorder="1" applyAlignment="1" applyProtection="1">
      <alignment horizontal="center"/>
    </xf>
    <xf numFmtId="169" fontId="1" fillId="0" borderId="27" xfId="1" applyNumberFormat="1" applyFont="1" applyFill="1" applyBorder="1" applyProtection="1"/>
    <xf numFmtId="169" fontId="1" fillId="0" borderId="21" xfId="1" applyNumberFormat="1" applyFont="1" applyFill="1" applyBorder="1" applyProtection="1"/>
    <xf numFmtId="169" fontId="1" fillId="0" borderId="21" xfId="1" applyNumberFormat="1" applyFont="1" applyFill="1" applyBorder="1"/>
    <xf numFmtId="169" fontId="1" fillId="0" borderId="27" xfId="1" applyNumberFormat="1" applyFont="1" applyFill="1" applyBorder="1"/>
    <xf numFmtId="0" fontId="0" fillId="0" borderId="0" xfId="0" applyAlignment="1">
      <alignment horizontal="center"/>
    </xf>
    <xf numFmtId="0" fontId="10" fillId="0" borderId="0" xfId="0" applyFont="1" applyAlignment="1" applyProtection="1">
      <alignment horizontal="left"/>
    </xf>
    <xf numFmtId="0" fontId="0" fillId="7" borderId="0" xfId="0" applyFill="1"/>
    <xf numFmtId="1" fontId="0" fillId="7" borderId="0" xfId="0" applyNumberFormat="1" applyFill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20" borderId="21" xfId="0" applyFill="1" applyBorder="1"/>
    <xf numFmtId="1" fontId="0" fillId="20" borderId="21" xfId="0" applyNumberForma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8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/>
    </xf>
    <xf numFmtId="1" fontId="0" fillId="20" borderId="13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0" xfId="0" applyBorder="1"/>
    <xf numFmtId="0" fontId="0" fillId="0" borderId="40" xfId="0" applyBorder="1"/>
    <xf numFmtId="1" fontId="0" fillId="21" borderId="40" xfId="0" applyNumberFormat="1" applyFill="1" applyBorder="1" applyAlignment="1">
      <alignment horizontal="center"/>
    </xf>
    <xf numFmtId="1" fontId="0" fillId="21" borderId="53" xfId="0" applyNumberFormat="1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23" borderId="21" xfId="0" applyNumberFormat="1" applyFill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20" borderId="28" xfId="0" applyNumberFormat="1" applyFill="1" applyBorder="1" applyAlignment="1">
      <alignment horizontal="center"/>
    </xf>
    <xf numFmtId="0" fontId="0" fillId="0" borderId="31" xfId="0" applyBorder="1"/>
    <xf numFmtId="0" fontId="0" fillId="0" borderId="13" xfId="0" applyBorder="1"/>
    <xf numFmtId="0" fontId="0" fillId="0" borderId="32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1" fontId="0" fillId="22" borderId="28" xfId="0" applyNumberFormat="1" applyFill="1" applyBorder="1" applyAlignment="1">
      <alignment horizontal="center"/>
    </xf>
    <xf numFmtId="0" fontId="1" fillId="0" borderId="0" xfId="0" applyFont="1" applyFill="1" applyBorder="1" applyAlignment="1" applyProtection="1">
      <alignment wrapText="1"/>
    </xf>
    <xf numFmtId="0" fontId="6" fillId="0" borderId="0" xfId="0" applyFont="1" applyFill="1" applyBorder="1" applyProtection="1"/>
    <xf numFmtId="0" fontId="1" fillId="18" borderId="0" xfId="0" applyFont="1" applyFill="1" applyBorder="1" applyProtection="1"/>
    <xf numFmtId="0" fontId="1" fillId="7" borderId="1" xfId="0" applyFont="1" applyFill="1" applyBorder="1" applyAlignment="1" applyProtection="1">
      <alignment horizontal="center" wrapText="1"/>
    </xf>
    <xf numFmtId="169" fontId="1" fillId="0" borderId="40" xfId="1" applyNumberFormat="1" applyFont="1" applyFill="1" applyBorder="1" applyAlignment="1">
      <alignment horizontal="center"/>
    </xf>
    <xf numFmtId="166" fontId="1" fillId="0" borderId="21" xfId="0" applyNumberFormat="1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2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57" xfId="0" applyFont="1" applyFill="1" applyBorder="1" applyAlignment="1" applyProtection="1">
      <alignment horizontal="center" vertical="center"/>
    </xf>
    <xf numFmtId="165" fontId="1" fillId="8" borderId="8" xfId="0" applyNumberFormat="1" applyFont="1" applyFill="1" applyBorder="1" applyProtection="1"/>
    <xf numFmtId="169" fontId="1" fillId="0" borderId="28" xfId="1" applyNumberFormat="1" applyFont="1" applyFill="1" applyBorder="1" applyProtection="1"/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 applyProtection="1">
      <alignment horizontal="center" vertical="top" wrapText="1"/>
    </xf>
    <xf numFmtId="164" fontId="1" fillId="0" borderId="13" xfId="0" applyNumberFormat="1" applyFont="1" applyFill="1" applyBorder="1" applyAlignment="1" applyProtection="1">
      <alignment horizontal="center" vertical="top" wrapText="1"/>
    </xf>
    <xf numFmtId="165" fontId="1" fillId="0" borderId="13" xfId="0" applyNumberFormat="1" applyFont="1" applyFill="1" applyBorder="1" applyAlignment="1" applyProtection="1">
      <alignment horizontal="center" vertical="top" wrapText="1"/>
    </xf>
    <xf numFmtId="165" fontId="1" fillId="0" borderId="2" xfId="0" applyNumberFormat="1" applyFont="1" applyFill="1" applyBorder="1" applyAlignment="1" applyProtection="1">
      <alignment horizontal="center" vertical="top" wrapText="1"/>
    </xf>
    <xf numFmtId="0" fontId="1" fillId="0" borderId="17" xfId="0" applyFont="1" applyFill="1" applyBorder="1" applyAlignment="1" applyProtection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19" xfId="0" applyFont="1" applyFill="1" applyBorder="1" applyAlignment="1" applyProtection="1">
      <alignment vertical="top" wrapText="1"/>
    </xf>
    <xf numFmtId="0" fontId="1" fillId="0" borderId="20" xfId="0" applyFont="1" applyFill="1" applyBorder="1" applyAlignment="1" applyProtection="1">
      <alignment vertical="top" wrapText="1"/>
    </xf>
    <xf numFmtId="0" fontId="1" fillId="7" borderId="11" xfId="0" applyFont="1" applyFill="1" applyBorder="1" applyAlignment="1" applyProtection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21" xfId="0" applyFont="1" applyFill="1" applyBorder="1" applyAlignment="1" applyProtection="1">
      <alignment vertical="top"/>
    </xf>
    <xf numFmtId="0" fontId="1" fillId="0" borderId="21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 applyProtection="1">
      <alignment horizontal="center" vertical="top"/>
    </xf>
    <xf numFmtId="0" fontId="1" fillId="0" borderId="22" xfId="0" applyFont="1" applyFill="1" applyBorder="1" applyAlignment="1" applyProtection="1">
      <alignment horizontal="center" vertical="top" wrapText="1"/>
    </xf>
    <xf numFmtId="166" fontId="1" fillId="0" borderId="12" xfId="0" applyNumberFormat="1" applyFont="1" applyFill="1" applyBorder="1" applyAlignment="1" applyProtection="1">
      <alignment horizontal="center" vertical="top" wrapText="1"/>
    </xf>
    <xf numFmtId="166" fontId="1" fillId="0" borderId="23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>
      <alignment vertical="top" wrapText="1"/>
    </xf>
    <xf numFmtId="0" fontId="1" fillId="12" borderId="12" xfId="0" applyFont="1" applyFill="1" applyBorder="1" applyAlignment="1">
      <alignment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58" xfId="0" applyFont="1" applyFill="1" applyBorder="1" applyProtection="1"/>
    <xf numFmtId="164" fontId="1" fillId="0" borderId="58" xfId="0" applyNumberFormat="1" applyFont="1" applyFill="1" applyBorder="1" applyProtection="1"/>
    <xf numFmtId="165" fontId="1" fillId="0" borderId="58" xfId="0" applyNumberFormat="1" applyFont="1" applyFill="1" applyBorder="1" applyAlignment="1" applyProtection="1">
      <alignment horizontal="center"/>
    </xf>
    <xf numFmtId="0" fontId="1" fillId="0" borderId="58" xfId="0" applyFont="1" applyFill="1" applyBorder="1" applyAlignment="1">
      <alignment horizontal="center"/>
    </xf>
    <xf numFmtId="166" fontId="1" fillId="0" borderId="58" xfId="0" applyNumberFormat="1" applyFont="1" applyFill="1" applyBorder="1" applyAlignment="1" applyProtection="1">
      <alignment horizontal="center"/>
    </xf>
    <xf numFmtId="0" fontId="1" fillId="0" borderId="59" xfId="0" applyFont="1" applyFill="1" applyBorder="1" applyAlignment="1" applyProtection="1"/>
    <xf numFmtId="166" fontId="1" fillId="0" borderId="60" xfId="0" applyNumberFormat="1" applyFont="1" applyFill="1" applyBorder="1" applyAlignment="1" applyProtection="1">
      <alignment horizontal="center"/>
    </xf>
    <xf numFmtId="0" fontId="1" fillId="0" borderId="61" xfId="0" applyFont="1" applyFill="1" applyBorder="1" applyAlignment="1" applyProtection="1"/>
    <xf numFmtId="164" fontId="1" fillId="0" borderId="62" xfId="0" applyNumberFormat="1" applyFont="1" applyFill="1" applyBorder="1" applyProtection="1"/>
    <xf numFmtId="165" fontId="1" fillId="0" borderId="62" xfId="0" applyNumberFormat="1" applyFont="1" applyFill="1" applyBorder="1" applyAlignment="1" applyProtection="1">
      <alignment horizontal="center"/>
    </xf>
    <xf numFmtId="0" fontId="1" fillId="0" borderId="62" xfId="0" applyFont="1" applyFill="1" applyBorder="1" applyAlignment="1">
      <alignment horizontal="center"/>
    </xf>
    <xf numFmtId="166" fontId="1" fillId="0" borderId="62" xfId="0" applyNumberFormat="1" applyFont="1" applyFill="1" applyBorder="1" applyAlignment="1" applyProtection="1">
      <alignment horizontal="center"/>
    </xf>
    <xf numFmtId="166" fontId="1" fillId="0" borderId="63" xfId="0" applyNumberFormat="1" applyFont="1" applyFill="1" applyBorder="1" applyAlignment="1" applyProtection="1">
      <alignment horizontal="center"/>
    </xf>
    <xf numFmtId="0" fontId="1" fillId="0" borderId="64" xfId="0" applyFont="1" applyFill="1" applyBorder="1" applyAlignment="1" applyProtection="1"/>
    <xf numFmtId="0" fontId="1" fillId="0" borderId="65" xfId="0" applyFont="1" applyFill="1" applyBorder="1" applyProtection="1"/>
    <xf numFmtId="164" fontId="1" fillId="0" borderId="65" xfId="0" applyNumberFormat="1" applyFont="1" applyFill="1" applyBorder="1" applyProtection="1"/>
    <xf numFmtId="165" fontId="1" fillId="0" borderId="65" xfId="0" applyNumberFormat="1" applyFont="1" applyFill="1" applyBorder="1" applyAlignment="1" applyProtection="1">
      <alignment horizontal="center"/>
    </xf>
    <xf numFmtId="0" fontId="1" fillId="0" borderId="65" xfId="0" applyFont="1" applyFill="1" applyBorder="1" applyAlignment="1">
      <alignment horizontal="center"/>
    </xf>
    <xf numFmtId="166" fontId="1" fillId="0" borderId="65" xfId="0" applyNumberFormat="1" applyFont="1" applyFill="1" applyBorder="1" applyAlignment="1" applyProtection="1">
      <alignment horizontal="center"/>
    </xf>
    <xf numFmtId="166" fontId="1" fillId="0" borderId="66" xfId="0" applyNumberFormat="1" applyFont="1" applyFill="1" applyBorder="1" applyAlignment="1" applyProtection="1">
      <alignment horizontal="center"/>
    </xf>
    <xf numFmtId="0" fontId="1" fillId="0" borderId="62" xfId="0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164" fontId="1" fillId="0" borderId="36" xfId="0" applyNumberFormat="1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/>
    </xf>
    <xf numFmtId="166" fontId="1" fillId="0" borderId="28" xfId="0" applyNumberFormat="1" applyFont="1" applyFill="1" applyBorder="1" applyAlignment="1" applyProtection="1">
      <alignment horizontal="center"/>
    </xf>
    <xf numFmtId="0" fontId="1" fillId="12" borderId="5" xfId="0" applyFont="1" applyFill="1" applyBorder="1"/>
    <xf numFmtId="0" fontId="1" fillId="12" borderId="2" xfId="0" applyFont="1" applyFill="1" applyBorder="1"/>
    <xf numFmtId="0" fontId="11" fillId="12" borderId="3" xfId="0" applyFont="1" applyFill="1" applyBorder="1" applyAlignment="1">
      <alignment horizontal="center"/>
    </xf>
    <xf numFmtId="0" fontId="1" fillId="16" borderId="0" xfId="0" applyFont="1" applyFill="1" applyAlignment="1" applyProtection="1"/>
    <xf numFmtId="0" fontId="1" fillId="0" borderId="57" xfId="0" applyFont="1" applyFill="1" applyBorder="1" applyAlignment="1">
      <alignment horizontal="center" vertical="top" wrapText="1"/>
    </xf>
    <xf numFmtId="0" fontId="1" fillId="0" borderId="57" xfId="0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/>
    </xf>
    <xf numFmtId="164" fontId="1" fillId="12" borderId="17" xfId="0" applyNumberFormat="1" applyFont="1" applyFill="1" applyBorder="1" applyAlignment="1" applyProtection="1">
      <alignment horizontal="center"/>
    </xf>
    <xf numFmtId="165" fontId="1" fillId="12" borderId="17" xfId="0" applyNumberFormat="1" applyFont="1" applyFill="1" applyBorder="1" applyAlignment="1" applyProtection="1">
      <alignment horizontal="center"/>
    </xf>
    <xf numFmtId="165" fontId="1" fillId="12" borderId="2" xfId="0" applyNumberFormat="1" applyFont="1" applyFill="1" applyBorder="1" applyAlignment="1" applyProtection="1">
      <alignment horizontal="center"/>
    </xf>
    <xf numFmtId="165" fontId="1" fillId="12" borderId="4" xfId="0" applyNumberFormat="1" applyFont="1" applyFill="1" applyBorder="1" applyAlignment="1" applyProtection="1">
      <alignment horizontal="center"/>
    </xf>
    <xf numFmtId="0" fontId="1" fillId="12" borderId="17" xfId="0" applyFont="1" applyFill="1" applyBorder="1" applyAlignment="1" applyProtection="1">
      <alignment horizontal="center"/>
    </xf>
    <xf numFmtId="166" fontId="1" fillId="12" borderId="17" xfId="0" applyNumberFormat="1" applyFont="1" applyFill="1" applyBorder="1" applyAlignment="1" applyProtection="1">
      <alignment horizontal="center"/>
    </xf>
    <xf numFmtId="166" fontId="1" fillId="12" borderId="2" xfId="0" applyNumberFormat="1" applyFont="1" applyFill="1" applyBorder="1" applyAlignment="1" applyProtection="1">
      <alignment horizontal="center"/>
    </xf>
    <xf numFmtId="166" fontId="1" fillId="12" borderId="39" xfId="0" applyNumberFormat="1" applyFont="1" applyFill="1" applyBorder="1" applyAlignment="1" applyProtection="1">
      <alignment horizontal="center"/>
    </xf>
    <xf numFmtId="166" fontId="1" fillId="12" borderId="3" xfId="0" applyNumberFormat="1" applyFont="1" applyFill="1" applyBorder="1" applyAlignment="1" applyProtection="1">
      <alignment horizontal="center"/>
    </xf>
    <xf numFmtId="169" fontId="1" fillId="12" borderId="31" xfId="1" applyNumberFormat="1" applyFont="1" applyFill="1" applyBorder="1" applyProtection="1"/>
    <xf numFmtId="170" fontId="1" fillId="12" borderId="13" xfId="1" applyNumberFormat="1" applyFont="1" applyFill="1" applyBorder="1" applyProtection="1"/>
    <xf numFmtId="169" fontId="1" fillId="12" borderId="13" xfId="1" applyNumberFormat="1" applyFont="1" applyFill="1" applyBorder="1" applyProtection="1"/>
    <xf numFmtId="169" fontId="1" fillId="12" borderId="32" xfId="1" applyNumberFormat="1" applyFont="1" applyFill="1" applyBorder="1" applyAlignment="1" applyProtection="1">
      <alignment horizontal="center"/>
    </xf>
    <xf numFmtId="166" fontId="1" fillId="12" borderId="29" xfId="0" applyNumberFormat="1" applyFont="1" applyFill="1" applyBorder="1" applyAlignment="1" applyProtection="1">
      <alignment horizontal="center"/>
    </xf>
    <xf numFmtId="0" fontId="1" fillId="4" borderId="21" xfId="0" applyFont="1" applyFill="1" applyBorder="1"/>
    <xf numFmtId="0" fontId="1" fillId="4" borderId="21" xfId="0" applyFont="1" applyFill="1" applyBorder="1" applyAlignment="1" applyProtection="1">
      <alignment horizontal="center"/>
    </xf>
    <xf numFmtId="2" fontId="1" fillId="4" borderId="21" xfId="0" applyNumberFormat="1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165" fontId="1" fillId="2" borderId="4" xfId="0" applyNumberFormat="1" applyFont="1" applyFill="1" applyBorder="1" applyAlignment="1" applyProtection="1">
      <alignment horizontal="center"/>
    </xf>
    <xf numFmtId="166" fontId="1" fillId="2" borderId="1" xfId="0" applyNumberFormat="1" applyFont="1" applyFill="1" applyBorder="1" applyAlignment="1" applyProtection="1">
      <alignment horizontal="center"/>
    </xf>
    <xf numFmtId="0" fontId="1" fillId="5" borderId="4" xfId="0" applyFont="1" applyFill="1" applyBorder="1" applyAlignment="1" applyProtection="1">
      <alignment horizontal="center"/>
    </xf>
    <xf numFmtId="164" fontId="1" fillId="5" borderId="1" xfId="0" applyNumberFormat="1" applyFont="1" applyFill="1" applyBorder="1" applyAlignment="1" applyProtection="1">
      <alignment horizontal="center"/>
    </xf>
    <xf numFmtId="165" fontId="1" fillId="5" borderId="4" xfId="0" applyNumberFormat="1" applyFont="1" applyFill="1" applyBorder="1" applyAlignment="1" applyProtection="1">
      <alignment horizontal="center"/>
    </xf>
    <xf numFmtId="166" fontId="1" fillId="5" borderId="1" xfId="0" applyNumberFormat="1" applyFont="1" applyFill="1" applyBorder="1" applyAlignment="1" applyProtection="1">
      <alignment horizontal="center"/>
    </xf>
    <xf numFmtId="0" fontId="1" fillId="6" borderId="4" xfId="0" applyFont="1" applyFill="1" applyBorder="1" applyAlignment="1" applyProtection="1">
      <alignment horizontal="center"/>
    </xf>
    <xf numFmtId="164" fontId="1" fillId="6" borderId="1" xfId="0" applyNumberFormat="1" applyFont="1" applyFill="1" applyBorder="1" applyAlignment="1" applyProtection="1">
      <alignment horizontal="center"/>
    </xf>
    <xf numFmtId="165" fontId="1" fillId="6" borderId="4" xfId="0" applyNumberFormat="1" applyFont="1" applyFill="1" applyBorder="1" applyAlignment="1" applyProtection="1">
      <alignment horizontal="center"/>
    </xf>
    <xf numFmtId="166" fontId="1" fillId="6" borderId="1" xfId="0" applyNumberFormat="1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164" fontId="1" fillId="4" borderId="1" xfId="0" applyNumberFormat="1" applyFont="1" applyFill="1" applyBorder="1" applyAlignment="1" applyProtection="1">
      <alignment horizontal="center"/>
    </xf>
    <xf numFmtId="165" fontId="1" fillId="4" borderId="4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164" fontId="1" fillId="3" borderId="1" xfId="0" applyNumberFormat="1" applyFont="1" applyFill="1" applyBorder="1" applyAlignment="1" applyProtection="1">
      <alignment horizontal="center"/>
    </xf>
    <xf numFmtId="165" fontId="1" fillId="3" borderId="4" xfId="0" applyNumberFormat="1" applyFont="1" applyFill="1" applyBorder="1" applyAlignment="1" applyProtection="1">
      <alignment horizontal="center"/>
    </xf>
    <xf numFmtId="166" fontId="1" fillId="3" borderId="1" xfId="0" applyNumberFormat="1" applyFont="1" applyFill="1" applyBorder="1" applyAlignment="1" applyProtection="1">
      <alignment horizontal="center"/>
    </xf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" fontId="1" fillId="12" borderId="1" xfId="0" applyNumberFormat="1" applyFont="1" applyFill="1" applyBorder="1" applyAlignment="1">
      <alignment horizontal="center"/>
    </xf>
    <xf numFmtId="2" fontId="1" fillId="12" borderId="1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 applyProtection="1"/>
    <xf numFmtId="0" fontId="1" fillId="4" borderId="26" xfId="0" applyFont="1" applyFill="1" applyBorder="1"/>
    <xf numFmtId="0" fontId="1" fillId="4" borderId="38" xfId="0" applyFont="1" applyFill="1" applyBorder="1"/>
    <xf numFmtId="166" fontId="1" fillId="0" borderId="26" xfId="0" applyNumberFormat="1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2" fontId="1" fillId="0" borderId="26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6" fontId="1" fillId="0" borderId="24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0" fontId="1" fillId="12" borderId="4" xfId="0" applyFont="1" applyFill="1" applyBorder="1" applyAlignment="1" applyProtection="1">
      <alignment horizontal="center"/>
    </xf>
    <xf numFmtId="165" fontId="1" fillId="12" borderId="39" xfId="0" applyNumberFormat="1" applyFont="1" applyFill="1" applyBorder="1" applyAlignment="1" applyProtection="1">
      <alignment horizontal="center"/>
    </xf>
    <xf numFmtId="165" fontId="1" fillId="12" borderId="34" xfId="0" applyNumberFormat="1" applyFont="1" applyFill="1" applyBorder="1" applyAlignment="1" applyProtection="1">
      <alignment horizontal="center"/>
    </xf>
    <xf numFmtId="166" fontId="1" fillId="12" borderId="34" xfId="0" applyNumberFormat="1" applyFont="1" applyFill="1" applyBorder="1" applyAlignment="1" applyProtection="1">
      <alignment horizontal="center"/>
    </xf>
    <xf numFmtId="166" fontId="1" fillId="12" borderId="1" xfId="0" applyNumberFormat="1" applyFont="1" applyFill="1" applyBorder="1" applyAlignment="1" applyProtection="1">
      <alignment horizontal="center"/>
    </xf>
    <xf numFmtId="0" fontId="1" fillId="12" borderId="4" xfId="0" applyFont="1" applyFill="1" applyBorder="1" applyProtection="1"/>
    <xf numFmtId="0" fontId="1" fillId="12" borderId="39" xfId="0" applyFont="1" applyFill="1" applyBorder="1" applyProtection="1"/>
    <xf numFmtId="0" fontId="1" fillId="12" borderId="1" xfId="0" applyFont="1" applyFill="1" applyBorder="1" applyProtection="1"/>
    <xf numFmtId="0" fontId="1" fillId="12" borderId="2" xfId="0" applyFont="1" applyFill="1" applyBorder="1" applyProtection="1"/>
    <xf numFmtId="166" fontId="1" fillId="0" borderId="38" xfId="0" applyNumberFormat="1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2" fontId="1" fillId="0" borderId="38" xfId="0" applyNumberFormat="1" applyFont="1" applyFill="1" applyBorder="1" applyAlignment="1">
      <alignment horizontal="center"/>
    </xf>
    <xf numFmtId="166" fontId="1" fillId="4" borderId="38" xfId="0" applyNumberFormat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2" fontId="1" fillId="4" borderId="38" xfId="0" applyNumberFormat="1" applyFont="1" applyFill="1" applyBorder="1" applyAlignment="1">
      <alignment horizontal="center"/>
    </xf>
    <xf numFmtId="0" fontId="1" fillId="3" borderId="41" xfId="0" applyFont="1" applyFill="1" applyBorder="1"/>
    <xf numFmtId="0" fontId="1" fillId="3" borderId="25" xfId="0" applyFont="1" applyFill="1" applyBorder="1"/>
    <xf numFmtId="0" fontId="1" fillId="3" borderId="42" xfId="0" applyFont="1" applyFill="1" applyBorder="1"/>
    <xf numFmtId="0" fontId="14" fillId="12" borderId="4" xfId="0" applyFont="1" applyFill="1" applyBorder="1" applyAlignment="1" applyProtection="1">
      <alignment horizontal="center"/>
    </xf>
    <xf numFmtId="164" fontId="14" fillId="12" borderId="17" xfId="0" applyNumberFormat="1" applyFont="1" applyFill="1" applyBorder="1" applyAlignment="1" applyProtection="1">
      <alignment horizontal="center"/>
    </xf>
    <xf numFmtId="165" fontId="14" fillId="12" borderId="39" xfId="0" applyNumberFormat="1" applyFont="1" applyFill="1" applyBorder="1" applyAlignment="1" applyProtection="1">
      <alignment horizontal="center"/>
    </xf>
    <xf numFmtId="165" fontId="14" fillId="12" borderId="34" xfId="0" applyNumberFormat="1" applyFont="1" applyFill="1" applyBorder="1" applyAlignment="1" applyProtection="1">
      <alignment horizontal="center"/>
    </xf>
    <xf numFmtId="165" fontId="14" fillId="12" borderId="2" xfId="0" applyNumberFormat="1" applyFont="1" applyFill="1" applyBorder="1" applyAlignment="1" applyProtection="1">
      <alignment horizontal="center"/>
    </xf>
    <xf numFmtId="0" fontId="14" fillId="12" borderId="17" xfId="0" applyFont="1" applyFill="1" applyBorder="1" applyAlignment="1" applyProtection="1">
      <alignment horizontal="center"/>
    </xf>
    <xf numFmtId="166" fontId="14" fillId="12" borderId="2" xfId="0" applyNumberFormat="1" applyFont="1" applyFill="1" applyBorder="1" applyAlignment="1" applyProtection="1">
      <alignment horizontal="center"/>
    </xf>
    <xf numFmtId="166" fontId="14" fillId="12" borderId="17" xfId="0" applyNumberFormat="1" applyFont="1" applyFill="1" applyBorder="1" applyAlignment="1" applyProtection="1">
      <alignment horizontal="center"/>
    </xf>
    <xf numFmtId="166" fontId="14" fillId="12" borderId="39" xfId="0" applyNumberFormat="1" applyFont="1" applyFill="1" applyBorder="1" applyAlignment="1" applyProtection="1">
      <alignment horizontal="center"/>
    </xf>
    <xf numFmtId="166" fontId="14" fillId="12" borderId="34" xfId="0" applyNumberFormat="1" applyFont="1" applyFill="1" applyBorder="1" applyAlignment="1" applyProtection="1">
      <alignment horizontal="center"/>
    </xf>
    <xf numFmtId="166" fontId="14" fillId="12" borderId="1" xfId="0" applyNumberFormat="1" applyFont="1" applyFill="1" applyBorder="1" applyAlignment="1" applyProtection="1">
      <alignment horizontal="center"/>
    </xf>
    <xf numFmtId="0" fontId="14" fillId="2" borderId="4" xfId="0" applyFont="1" applyFill="1" applyBorder="1" applyProtection="1"/>
    <xf numFmtId="0" fontId="14" fillId="2" borderId="39" xfId="0" applyFont="1" applyFill="1" applyBorder="1" applyProtection="1"/>
    <xf numFmtId="0" fontId="14" fillId="2" borderId="1" xfId="0" applyFont="1" applyFill="1" applyBorder="1" applyProtection="1"/>
    <xf numFmtId="0" fontId="14" fillId="2" borderId="2" xfId="0" applyFont="1" applyFill="1" applyBorder="1" applyProtection="1"/>
    <xf numFmtId="0" fontId="14" fillId="2" borderId="1" xfId="0" applyFont="1" applyFill="1" applyBorder="1" applyAlignment="1" applyProtection="1">
      <alignment horizontal="center"/>
    </xf>
    <xf numFmtId="0" fontId="14" fillId="0" borderId="0" xfId="0" applyFont="1" applyFill="1"/>
    <xf numFmtId="0" fontId="14" fillId="0" borderId="0" xfId="0" applyFont="1" applyFill="1" applyBorder="1" applyAlignment="1" applyProtection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center"/>
    </xf>
    <xf numFmtId="166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166" fontId="14" fillId="0" borderId="0" xfId="0" applyNumberFormat="1" applyFont="1" applyFill="1" applyBorder="1" applyProtection="1"/>
    <xf numFmtId="0" fontId="1" fillId="3" borderId="45" xfId="0" applyFont="1" applyFill="1" applyBorder="1"/>
    <xf numFmtId="0" fontId="14" fillId="12" borderId="4" xfId="0" applyFont="1" applyFill="1" applyBorder="1" applyProtection="1"/>
    <xf numFmtId="0" fontId="14" fillId="12" borderId="39" xfId="0" applyFont="1" applyFill="1" applyBorder="1" applyProtection="1"/>
    <xf numFmtId="0" fontId="14" fillId="12" borderId="1" xfId="0" applyFont="1" applyFill="1" applyBorder="1" applyProtection="1"/>
    <xf numFmtId="0" fontId="14" fillId="12" borderId="2" xfId="0" applyFont="1" applyFill="1" applyBorder="1" applyProtection="1"/>
    <xf numFmtId="0" fontId="14" fillId="12" borderId="1" xfId="0" applyFont="1" applyFill="1" applyBorder="1" applyAlignment="1" applyProtection="1">
      <alignment horizontal="center"/>
    </xf>
    <xf numFmtId="0" fontId="14" fillId="15" borderId="4" xfId="0" applyFont="1" applyFill="1" applyBorder="1" applyAlignment="1" applyProtection="1">
      <alignment horizontal="center"/>
    </xf>
    <xf numFmtId="164" fontId="14" fillId="15" borderId="17" xfId="0" applyNumberFormat="1" applyFont="1" applyFill="1" applyBorder="1" applyAlignment="1" applyProtection="1">
      <alignment horizontal="center"/>
    </xf>
    <xf numFmtId="165" fontId="14" fillId="15" borderId="39" xfId="0" applyNumberFormat="1" applyFont="1" applyFill="1" applyBorder="1" applyAlignment="1" applyProtection="1">
      <alignment horizontal="center"/>
    </xf>
    <xf numFmtId="165" fontId="14" fillId="15" borderId="34" xfId="0" applyNumberFormat="1" applyFont="1" applyFill="1" applyBorder="1" applyAlignment="1" applyProtection="1">
      <alignment horizontal="center"/>
    </xf>
    <xf numFmtId="165" fontId="14" fillId="15" borderId="2" xfId="0" applyNumberFormat="1" applyFont="1" applyFill="1" applyBorder="1" applyAlignment="1" applyProtection="1">
      <alignment horizontal="center"/>
    </xf>
    <xf numFmtId="0" fontId="14" fillId="15" borderId="17" xfId="0" applyFont="1" applyFill="1" applyBorder="1" applyAlignment="1" applyProtection="1">
      <alignment horizontal="center"/>
    </xf>
    <xf numFmtId="166" fontId="14" fillId="15" borderId="2" xfId="0" applyNumberFormat="1" applyFont="1" applyFill="1" applyBorder="1" applyAlignment="1" applyProtection="1">
      <alignment horizontal="center"/>
    </xf>
    <xf numFmtId="166" fontId="14" fillId="15" borderId="17" xfId="0" applyNumberFormat="1" applyFont="1" applyFill="1" applyBorder="1" applyAlignment="1" applyProtection="1">
      <alignment horizontal="center"/>
    </xf>
    <xf numFmtId="166" fontId="14" fillId="15" borderId="39" xfId="0" applyNumberFormat="1" applyFont="1" applyFill="1" applyBorder="1" applyAlignment="1" applyProtection="1">
      <alignment horizontal="center"/>
    </xf>
    <xf numFmtId="166" fontId="14" fillId="15" borderId="34" xfId="0" applyNumberFormat="1" applyFont="1" applyFill="1" applyBorder="1" applyAlignment="1" applyProtection="1">
      <alignment horizontal="center"/>
    </xf>
    <xf numFmtId="166" fontId="14" fillId="15" borderId="1" xfId="0" applyNumberFormat="1" applyFont="1" applyFill="1" applyBorder="1" applyAlignment="1" applyProtection="1">
      <alignment horizontal="center"/>
    </xf>
    <xf numFmtId="0" fontId="14" fillId="15" borderId="4" xfId="0" applyFont="1" applyFill="1" applyBorder="1" applyProtection="1"/>
    <xf numFmtId="0" fontId="14" fillId="15" borderId="39" xfId="0" applyFont="1" applyFill="1" applyBorder="1" applyProtection="1"/>
    <xf numFmtId="0" fontId="14" fillId="15" borderId="1" xfId="0" applyFont="1" applyFill="1" applyBorder="1" applyProtection="1"/>
    <xf numFmtId="0" fontId="14" fillId="15" borderId="2" xfId="0" applyFont="1" applyFill="1" applyBorder="1" applyProtection="1"/>
    <xf numFmtId="0" fontId="14" fillId="15" borderId="1" xfId="0" applyFont="1" applyFill="1" applyBorder="1" applyAlignment="1" applyProtection="1">
      <alignment horizontal="center"/>
    </xf>
    <xf numFmtId="164" fontId="1" fillId="0" borderId="0" xfId="0" applyNumberFormat="1" applyFont="1" applyFill="1" applyAlignment="1" applyProtection="1"/>
    <xf numFmtId="0" fontId="14" fillId="9" borderId="4" xfId="0" applyFont="1" applyFill="1" applyBorder="1" applyAlignment="1" applyProtection="1">
      <alignment horizontal="center"/>
    </xf>
    <xf numFmtId="164" fontId="14" fillId="9" borderId="17" xfId="0" applyNumberFormat="1" applyFont="1" applyFill="1" applyBorder="1" applyAlignment="1" applyProtection="1">
      <alignment horizontal="center"/>
    </xf>
    <xf numFmtId="165" fontId="14" fillId="9" borderId="39" xfId="0" applyNumberFormat="1" applyFont="1" applyFill="1" applyBorder="1" applyAlignment="1" applyProtection="1">
      <alignment horizontal="center"/>
    </xf>
    <xf numFmtId="165" fontId="14" fillId="9" borderId="34" xfId="0" applyNumberFormat="1" applyFont="1" applyFill="1" applyBorder="1" applyAlignment="1" applyProtection="1">
      <alignment horizontal="center"/>
    </xf>
    <xf numFmtId="165" fontId="14" fillId="9" borderId="2" xfId="0" applyNumberFormat="1" applyFont="1" applyFill="1" applyBorder="1" applyAlignment="1" applyProtection="1">
      <alignment horizontal="center"/>
    </xf>
    <xf numFmtId="0" fontId="14" fillId="9" borderId="17" xfId="0" applyFont="1" applyFill="1" applyBorder="1" applyAlignment="1" applyProtection="1">
      <alignment horizontal="center"/>
    </xf>
    <xf numFmtId="166" fontId="14" fillId="9" borderId="2" xfId="0" applyNumberFormat="1" applyFont="1" applyFill="1" applyBorder="1" applyAlignment="1" applyProtection="1">
      <alignment horizontal="center"/>
    </xf>
    <xf numFmtId="166" fontId="14" fillId="9" borderId="17" xfId="0" applyNumberFormat="1" applyFont="1" applyFill="1" applyBorder="1" applyAlignment="1" applyProtection="1">
      <alignment horizontal="center"/>
    </xf>
    <xf numFmtId="166" fontId="14" fillId="9" borderId="39" xfId="0" applyNumberFormat="1" applyFont="1" applyFill="1" applyBorder="1" applyAlignment="1" applyProtection="1">
      <alignment horizontal="center"/>
    </xf>
    <xf numFmtId="166" fontId="14" fillId="9" borderId="34" xfId="0" applyNumberFormat="1" applyFont="1" applyFill="1" applyBorder="1" applyAlignment="1" applyProtection="1">
      <alignment horizontal="center"/>
    </xf>
    <xf numFmtId="166" fontId="14" fillId="9" borderId="1" xfId="0" applyNumberFormat="1" applyFont="1" applyFill="1" applyBorder="1" applyAlignment="1" applyProtection="1">
      <alignment horizontal="center"/>
    </xf>
    <xf numFmtId="0" fontId="14" fillId="9" borderId="4" xfId="0" applyFont="1" applyFill="1" applyBorder="1" applyProtection="1"/>
    <xf numFmtId="0" fontId="14" fillId="9" borderId="39" xfId="0" applyFont="1" applyFill="1" applyBorder="1" applyProtection="1"/>
    <xf numFmtId="0" fontId="14" fillId="9" borderId="1" xfId="0" applyFont="1" applyFill="1" applyBorder="1" applyProtection="1"/>
    <xf numFmtId="0" fontId="1" fillId="10" borderId="4" xfId="0" applyFont="1" applyFill="1" applyBorder="1" applyAlignment="1" applyProtection="1"/>
    <xf numFmtId="0" fontId="1" fillId="10" borderId="39" xfId="0" applyFont="1" applyFill="1" applyBorder="1" applyAlignment="1" applyProtection="1">
      <alignment horizontal="center"/>
    </xf>
    <xf numFmtId="164" fontId="1" fillId="10" borderId="39" xfId="0" applyNumberFormat="1" applyFont="1" applyFill="1" applyBorder="1" applyProtection="1"/>
    <xf numFmtId="165" fontId="1" fillId="10" borderId="17" xfId="0" applyNumberFormat="1" applyFont="1" applyFill="1" applyBorder="1" applyAlignment="1" applyProtection="1">
      <alignment horizontal="center"/>
    </xf>
    <xf numFmtId="165" fontId="1" fillId="10" borderId="2" xfId="0" applyNumberFormat="1" applyFont="1" applyFill="1" applyBorder="1" applyAlignment="1" applyProtection="1">
      <alignment horizontal="center"/>
    </xf>
    <xf numFmtId="165" fontId="1" fillId="10" borderId="39" xfId="0" applyNumberFormat="1" applyFont="1" applyFill="1" applyBorder="1" applyAlignment="1" applyProtection="1">
      <alignment horizontal="center"/>
    </xf>
    <xf numFmtId="0" fontId="1" fillId="10" borderId="17" xfId="0" applyFont="1" applyFill="1" applyBorder="1" applyAlignment="1" applyProtection="1">
      <alignment horizontal="center"/>
    </xf>
    <xf numFmtId="166" fontId="1" fillId="10" borderId="48" xfId="0" applyNumberFormat="1" applyFont="1" applyFill="1" applyBorder="1" applyAlignment="1" applyProtection="1">
      <alignment horizontal="center"/>
    </xf>
    <xf numFmtId="166" fontId="1" fillId="10" borderId="2" xfId="0" applyNumberFormat="1" applyFont="1" applyFill="1" applyBorder="1" applyAlignment="1" applyProtection="1">
      <alignment horizontal="center"/>
    </xf>
    <xf numFmtId="166" fontId="1" fillId="10" borderId="17" xfId="0" applyNumberFormat="1" applyFont="1" applyFill="1" applyBorder="1" applyAlignment="1" applyProtection="1">
      <alignment horizontal="center"/>
    </xf>
    <xf numFmtId="166" fontId="1" fillId="10" borderId="34" xfId="0" applyNumberFormat="1" applyFont="1" applyFill="1" applyBorder="1" applyAlignment="1" applyProtection="1">
      <alignment horizontal="center"/>
    </xf>
    <xf numFmtId="166" fontId="1" fillId="10" borderId="1" xfId="0" applyNumberFormat="1" applyFont="1" applyFill="1" applyBorder="1" applyAlignment="1" applyProtection="1">
      <alignment horizontal="center"/>
    </xf>
    <xf numFmtId="0" fontId="1" fillId="9" borderId="4" xfId="0" applyFont="1" applyFill="1" applyBorder="1" applyProtection="1"/>
    <xf numFmtId="0" fontId="1" fillId="9" borderId="39" xfId="0" applyFont="1" applyFill="1" applyBorder="1" applyProtection="1"/>
    <xf numFmtId="0" fontId="1" fillId="9" borderId="1" xfId="0" applyFont="1" applyFill="1" applyBorder="1" applyProtection="1"/>
    <xf numFmtId="0" fontId="1" fillId="9" borderId="2" xfId="0" applyFont="1" applyFill="1" applyBorder="1" applyProtection="1"/>
    <xf numFmtId="0" fontId="1" fillId="9" borderId="1" xfId="0" applyFont="1" applyFill="1" applyBorder="1" applyAlignment="1" applyProtection="1">
      <alignment horizontal="center"/>
    </xf>
    <xf numFmtId="164" fontId="1" fillId="10" borderId="2" xfId="0" applyNumberFormat="1" applyFont="1" applyFill="1" applyBorder="1" applyAlignment="1" applyProtection="1">
      <alignment horizontal="center"/>
    </xf>
    <xf numFmtId="0" fontId="1" fillId="10" borderId="4" xfId="0" applyFont="1" applyFill="1" applyBorder="1" applyProtection="1"/>
    <xf numFmtId="0" fontId="1" fillId="10" borderId="39" xfId="0" applyFont="1" applyFill="1" applyBorder="1" applyProtection="1"/>
    <xf numFmtId="0" fontId="1" fillId="10" borderId="1" xfId="0" applyFont="1" applyFill="1" applyBorder="1" applyProtection="1"/>
    <xf numFmtId="0" fontId="1" fillId="10" borderId="2" xfId="0" applyFont="1" applyFill="1" applyBorder="1" applyProtection="1"/>
    <xf numFmtId="0" fontId="1" fillId="10" borderId="1" xfId="0" applyFont="1" applyFill="1" applyBorder="1" applyAlignment="1" applyProtection="1">
      <alignment horizontal="center"/>
    </xf>
    <xf numFmtId="0" fontId="1" fillId="17" borderId="4" xfId="0" applyFont="1" applyFill="1" applyBorder="1" applyAlignment="1" applyProtection="1"/>
    <xf numFmtId="0" fontId="1" fillId="17" borderId="39" xfId="0" applyFont="1" applyFill="1" applyBorder="1" applyAlignment="1" applyProtection="1">
      <alignment horizontal="center"/>
    </xf>
    <xf numFmtId="164" fontId="1" fillId="17" borderId="39" xfId="0" applyNumberFormat="1" applyFont="1" applyFill="1" applyBorder="1" applyProtection="1"/>
    <xf numFmtId="165" fontId="1" fillId="17" borderId="17" xfId="0" applyNumberFormat="1" applyFont="1" applyFill="1" applyBorder="1" applyAlignment="1" applyProtection="1">
      <alignment horizontal="center"/>
    </xf>
    <xf numFmtId="165" fontId="1" fillId="17" borderId="2" xfId="0" applyNumberFormat="1" applyFont="1" applyFill="1" applyBorder="1" applyAlignment="1" applyProtection="1">
      <alignment horizontal="center"/>
    </xf>
    <xf numFmtId="165" fontId="1" fillId="17" borderId="39" xfId="0" applyNumberFormat="1" applyFont="1" applyFill="1" applyBorder="1" applyAlignment="1" applyProtection="1">
      <alignment horizontal="center"/>
    </xf>
    <xf numFmtId="166" fontId="1" fillId="17" borderId="17" xfId="0" applyNumberFormat="1" applyFont="1" applyFill="1" applyBorder="1" applyAlignment="1" applyProtection="1">
      <alignment horizontal="center"/>
    </xf>
    <xf numFmtId="166" fontId="1" fillId="17" borderId="2" xfId="0" applyNumberFormat="1" applyFont="1" applyFill="1" applyBorder="1" applyAlignment="1" applyProtection="1">
      <alignment horizontal="center"/>
    </xf>
    <xf numFmtId="166" fontId="1" fillId="17" borderId="34" xfId="0" applyNumberFormat="1" applyFont="1" applyFill="1" applyBorder="1" applyAlignment="1" applyProtection="1">
      <alignment horizontal="center"/>
    </xf>
    <xf numFmtId="166" fontId="1" fillId="17" borderId="1" xfId="0" applyNumberFormat="1" applyFont="1" applyFill="1" applyBorder="1" applyAlignment="1" applyProtection="1">
      <alignment horizontal="center"/>
    </xf>
    <xf numFmtId="0" fontId="1" fillId="17" borderId="4" xfId="0" applyFont="1" applyFill="1" applyBorder="1" applyProtection="1"/>
    <xf numFmtId="0" fontId="1" fillId="17" borderId="39" xfId="0" applyFont="1" applyFill="1" applyBorder="1" applyProtection="1"/>
    <xf numFmtId="0" fontId="1" fillId="17" borderId="1" xfId="0" applyFont="1" applyFill="1" applyBorder="1" applyProtection="1"/>
    <xf numFmtId="0" fontId="1" fillId="17" borderId="2" xfId="0" applyFont="1" applyFill="1" applyBorder="1" applyProtection="1"/>
    <xf numFmtId="0" fontId="1" fillId="17" borderId="1" xfId="0" applyFont="1" applyFill="1" applyBorder="1" applyAlignment="1" applyProtection="1">
      <alignment horizontal="center"/>
    </xf>
    <xf numFmtId="0" fontId="1" fillId="17" borderId="17" xfId="0" applyFont="1" applyFill="1" applyBorder="1" applyAlignment="1" applyProtection="1">
      <alignment horizontal="center"/>
    </xf>
    <xf numFmtId="0" fontId="1" fillId="7" borderId="4" xfId="0" applyFont="1" applyFill="1" applyBorder="1" applyAlignment="1" applyProtection="1"/>
    <xf numFmtId="0" fontId="1" fillId="7" borderId="39" xfId="0" applyFont="1" applyFill="1" applyBorder="1" applyAlignment="1" applyProtection="1">
      <alignment horizontal="center"/>
    </xf>
    <xf numFmtId="164" fontId="1" fillId="7" borderId="39" xfId="0" applyNumberFormat="1" applyFont="1" applyFill="1" applyBorder="1" applyProtection="1"/>
    <xf numFmtId="165" fontId="1" fillId="7" borderId="17" xfId="0" applyNumberFormat="1" applyFont="1" applyFill="1" applyBorder="1" applyAlignment="1" applyProtection="1">
      <alignment horizontal="center"/>
    </xf>
    <xf numFmtId="165" fontId="1" fillId="7" borderId="2" xfId="0" applyNumberFormat="1" applyFont="1" applyFill="1" applyBorder="1" applyAlignment="1" applyProtection="1">
      <alignment horizontal="center"/>
    </xf>
    <xf numFmtId="165" fontId="1" fillId="7" borderId="39" xfId="0" applyNumberFormat="1" applyFont="1" applyFill="1" applyBorder="1" applyAlignment="1" applyProtection="1">
      <alignment horizontal="center"/>
    </xf>
    <xf numFmtId="0" fontId="1" fillId="7" borderId="17" xfId="0" applyFont="1" applyFill="1" applyBorder="1" applyAlignment="1" applyProtection="1">
      <alignment horizontal="center"/>
    </xf>
    <xf numFmtId="166" fontId="1" fillId="7" borderId="17" xfId="0" applyNumberFormat="1" applyFont="1" applyFill="1" applyBorder="1" applyAlignment="1" applyProtection="1">
      <alignment horizontal="center"/>
    </xf>
    <xf numFmtId="166" fontId="1" fillId="7" borderId="2" xfId="0" applyNumberFormat="1" applyFont="1" applyFill="1" applyBorder="1" applyAlignment="1" applyProtection="1">
      <alignment horizontal="center"/>
    </xf>
    <xf numFmtId="166" fontId="1" fillId="7" borderId="34" xfId="0" applyNumberFormat="1" applyFont="1" applyFill="1" applyBorder="1" applyAlignment="1" applyProtection="1">
      <alignment horizontal="center"/>
    </xf>
    <xf numFmtId="166" fontId="1" fillId="7" borderId="1" xfId="0" applyNumberFormat="1" applyFont="1" applyFill="1" applyBorder="1" applyAlignment="1" applyProtection="1">
      <alignment horizontal="center"/>
    </xf>
    <xf numFmtId="0" fontId="1" fillId="7" borderId="4" xfId="0" applyFont="1" applyFill="1" applyBorder="1" applyProtection="1"/>
    <xf numFmtId="0" fontId="1" fillId="7" borderId="39" xfId="0" applyFont="1" applyFill="1" applyBorder="1" applyProtection="1"/>
    <xf numFmtId="0" fontId="1" fillId="7" borderId="1" xfId="0" applyFont="1" applyFill="1" applyBorder="1" applyProtection="1"/>
    <xf numFmtId="0" fontId="1" fillId="7" borderId="2" xfId="0" applyFont="1" applyFill="1" applyBorder="1" applyProtection="1"/>
    <xf numFmtId="0" fontId="1" fillId="7" borderId="1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/>
    <xf numFmtId="164" fontId="1" fillId="0" borderId="21" xfId="0" applyNumberFormat="1" applyFont="1" applyFill="1" applyBorder="1" applyProtection="1"/>
    <xf numFmtId="1" fontId="1" fillId="0" borderId="21" xfId="0" applyNumberFormat="1" applyFont="1" applyFill="1" applyBorder="1" applyProtection="1"/>
    <xf numFmtId="165" fontId="1" fillId="0" borderId="21" xfId="0" applyNumberFormat="1" applyFont="1" applyFill="1" applyBorder="1" applyAlignment="1" applyProtection="1">
      <alignment horizontal="center"/>
    </xf>
    <xf numFmtId="0" fontId="1" fillId="19" borderId="21" xfId="0" applyFont="1" applyFill="1" applyBorder="1" applyProtection="1"/>
    <xf numFmtId="0" fontId="1" fillId="18" borderId="21" xfId="0" applyFont="1" applyFill="1" applyBorder="1" applyAlignment="1" applyProtection="1"/>
    <xf numFmtId="0" fontId="1" fillId="18" borderId="21" xfId="0" applyFont="1" applyFill="1" applyBorder="1" applyAlignment="1" applyProtection="1">
      <alignment horizontal="center"/>
    </xf>
    <xf numFmtId="164" fontId="1" fillId="18" borderId="21" xfId="0" applyNumberFormat="1" applyFont="1" applyFill="1" applyBorder="1" applyProtection="1"/>
    <xf numFmtId="165" fontId="1" fillId="18" borderId="21" xfId="0" applyNumberFormat="1" applyFont="1" applyFill="1" applyBorder="1" applyAlignment="1" applyProtection="1">
      <alignment horizontal="center"/>
    </xf>
    <xf numFmtId="166" fontId="1" fillId="18" borderId="21" xfId="0" applyNumberFormat="1" applyFont="1" applyFill="1" applyBorder="1" applyAlignment="1" applyProtection="1">
      <alignment horizontal="center"/>
    </xf>
    <xf numFmtId="0" fontId="1" fillId="18" borderId="52" xfId="0" applyFont="1" applyFill="1" applyBorder="1" applyProtection="1"/>
    <xf numFmtId="0" fontId="1" fillId="11" borderId="21" xfId="0" applyFont="1" applyFill="1" applyBorder="1"/>
    <xf numFmtId="0" fontId="1" fillId="11" borderId="21" xfId="0" applyFont="1" applyFill="1" applyBorder="1" applyAlignment="1">
      <alignment horizontal="center"/>
    </xf>
    <xf numFmtId="2" fontId="1" fillId="11" borderId="21" xfId="0" applyNumberFormat="1" applyFont="1" applyFill="1" applyBorder="1" applyAlignment="1">
      <alignment horizontal="center"/>
    </xf>
    <xf numFmtId="167" fontId="1" fillId="11" borderId="21" xfId="0" applyNumberFormat="1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 vertical="top" wrapText="1"/>
    </xf>
    <xf numFmtId="0" fontId="1" fillId="11" borderId="17" xfId="0" applyFont="1" applyFill="1" applyBorder="1" applyAlignment="1" applyProtection="1">
      <alignment horizontal="center" vertical="top" wrapText="1"/>
    </xf>
    <xf numFmtId="0" fontId="1" fillId="11" borderId="1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1" fillId="11" borderId="12" xfId="0" applyFont="1" applyFill="1" applyBorder="1" applyAlignment="1" applyProtection="1">
      <alignment horizontal="center" vertical="top" wrapText="1"/>
    </xf>
    <xf numFmtId="166" fontId="1" fillId="0" borderId="1" xfId="0" applyNumberFormat="1" applyFont="1" applyFill="1" applyBorder="1" applyAlignment="1" applyProtection="1">
      <alignment horizontal="center"/>
    </xf>
    <xf numFmtId="0" fontId="0" fillId="24" borderId="0" xfId="0" applyFill="1"/>
    <xf numFmtId="0" fontId="15" fillId="24" borderId="0" xfId="0" applyFont="1" applyFill="1" applyBorder="1"/>
    <xf numFmtId="0" fontId="15" fillId="24" borderId="5" xfId="0" applyFont="1" applyFill="1" applyBorder="1"/>
    <xf numFmtId="0" fontId="15" fillId="24" borderId="6" xfId="0" applyFont="1" applyFill="1" applyBorder="1"/>
    <xf numFmtId="0" fontId="15" fillId="24" borderId="7" xfId="0" applyFont="1" applyFill="1" applyBorder="1"/>
    <xf numFmtId="0" fontId="15" fillId="24" borderId="0" xfId="0" applyFont="1" applyFill="1"/>
    <xf numFmtId="0" fontId="15" fillId="24" borderId="8" xfId="0" applyFont="1" applyFill="1" applyBorder="1"/>
    <xf numFmtId="0" fontId="15" fillId="24" borderId="9" xfId="0" applyFont="1" applyFill="1" applyBorder="1"/>
    <xf numFmtId="0" fontId="15" fillId="24" borderId="10" xfId="0" applyFont="1" applyFill="1" applyBorder="1"/>
    <xf numFmtId="0" fontId="1" fillId="0" borderId="0" xfId="0" applyFont="1" applyFill="1" applyBorder="1" applyAlignment="1" applyProtection="1">
      <alignment horizontal="center"/>
    </xf>
    <xf numFmtId="0" fontId="1" fillId="17" borderId="0" xfId="0" applyFont="1" applyFill="1" applyAlignment="1">
      <alignment horizontal="center"/>
    </xf>
    <xf numFmtId="0" fontId="1" fillId="11" borderId="26" xfId="0" applyFont="1" applyFill="1" applyBorder="1" applyAlignment="1">
      <alignment horizontal="center" vertical="center"/>
    </xf>
    <xf numFmtId="0" fontId="1" fillId="11" borderId="24" xfId="0" applyFont="1" applyFill="1" applyBorder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164" fontId="1" fillId="11" borderId="26" xfId="0" applyNumberFormat="1" applyFont="1" applyFill="1" applyBorder="1" applyAlignment="1" applyProtection="1">
      <alignment horizontal="center" vertical="center"/>
    </xf>
    <xf numFmtId="164" fontId="1" fillId="11" borderId="24" xfId="0" applyNumberFormat="1" applyFont="1" applyFill="1" applyBorder="1" applyAlignment="1" applyProtection="1">
      <alignment horizontal="center" vertical="center"/>
    </xf>
    <xf numFmtId="164" fontId="1" fillId="11" borderId="38" xfId="0" applyNumberFormat="1" applyFont="1" applyFill="1" applyBorder="1" applyAlignment="1" applyProtection="1">
      <alignment horizontal="center" vertical="center"/>
    </xf>
    <xf numFmtId="165" fontId="1" fillId="11" borderId="26" xfId="0" applyNumberFormat="1" applyFont="1" applyFill="1" applyBorder="1" applyAlignment="1">
      <alignment horizontal="center" vertical="center" wrapText="1"/>
    </xf>
    <xf numFmtId="165" fontId="1" fillId="11" borderId="24" xfId="0" applyNumberFormat="1" applyFont="1" applyFill="1" applyBorder="1" applyAlignment="1">
      <alignment horizontal="center" vertical="center" wrapText="1"/>
    </xf>
    <xf numFmtId="165" fontId="1" fillId="11" borderId="38" xfId="0" applyNumberFormat="1" applyFont="1" applyFill="1" applyBorder="1" applyAlignment="1">
      <alignment horizontal="center" vertical="center" wrapText="1"/>
    </xf>
    <xf numFmtId="0" fontId="1" fillId="11" borderId="26" xfId="0" applyFont="1" applyFill="1" applyBorder="1" applyAlignment="1">
      <alignment horizontal="center" vertical="center" wrapText="1"/>
    </xf>
    <xf numFmtId="0" fontId="1" fillId="11" borderId="24" xfId="0" applyFont="1" applyFill="1" applyBorder="1" applyAlignment="1">
      <alignment horizontal="center" vertical="center" wrapText="1"/>
    </xf>
    <xf numFmtId="0" fontId="1" fillId="11" borderId="38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 applyProtection="1">
      <alignment horizontal="center"/>
    </xf>
    <xf numFmtId="0" fontId="1" fillId="18" borderId="0" xfId="0" applyFont="1" applyFill="1" applyAlignment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165" fontId="1" fillId="13" borderId="0" xfId="0" applyNumberFormat="1" applyFont="1" applyFill="1" applyAlignment="1" applyProtection="1">
      <alignment horizontal="center"/>
    </xf>
    <xf numFmtId="0" fontId="1" fillId="13" borderId="0" xfId="0" applyFont="1" applyFill="1" applyAlignment="1">
      <alignment horizontal="center"/>
    </xf>
    <xf numFmtId="165" fontId="1" fillId="18" borderId="0" xfId="0" applyNumberFormat="1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165" fontId="1" fillId="7" borderId="0" xfId="0" applyNumberFormat="1" applyFont="1" applyFill="1" applyAlignment="1" applyProtection="1">
      <alignment horizontal="center"/>
    </xf>
    <xf numFmtId="0" fontId="1" fillId="14" borderId="0" xfId="0" applyFont="1" applyFill="1" applyAlignment="1" applyProtection="1">
      <alignment horizontal="center"/>
    </xf>
    <xf numFmtId="165" fontId="1" fillId="14" borderId="0" xfId="0" applyNumberFormat="1" applyFont="1" applyFill="1" applyAlignment="1" applyProtection="1">
      <alignment horizontal="center"/>
    </xf>
    <xf numFmtId="0" fontId="1" fillId="17" borderId="0" xfId="0" applyFont="1" applyFill="1" applyAlignment="1" applyProtection="1">
      <alignment horizontal="center"/>
    </xf>
    <xf numFmtId="0" fontId="1" fillId="14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165" fontId="1" fillId="16" borderId="0" xfId="0" applyNumberFormat="1" applyFont="1" applyFill="1" applyAlignment="1" applyProtection="1">
      <alignment horizontal="center"/>
    </xf>
    <xf numFmtId="0" fontId="1" fillId="16" borderId="0" xfId="0" applyFont="1" applyFill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16" fillId="0" borderId="24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165" fontId="1" fillId="15" borderId="0" xfId="0" applyNumberFormat="1" applyFont="1" applyFill="1" applyAlignment="1" applyProtection="1">
      <alignment horizontal="center"/>
    </xf>
    <xf numFmtId="0" fontId="1" fillId="15" borderId="0" xfId="0" applyFont="1" applyFill="1" applyAlignment="1">
      <alignment horizontal="center"/>
    </xf>
    <xf numFmtId="0" fontId="1" fillId="15" borderId="0" xfId="0" applyFont="1" applyFill="1" applyAlignment="1" applyProtection="1">
      <alignment horizontal="center"/>
    </xf>
    <xf numFmtId="165" fontId="1" fillId="17" borderId="0" xfId="0" applyNumberFormat="1" applyFont="1" applyFill="1" applyAlignment="1" applyProtection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165" fontId="1" fillId="0" borderId="9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</xf>
    <xf numFmtId="164" fontId="1" fillId="11" borderId="26" xfId="0" applyNumberFormat="1" applyFont="1" applyFill="1" applyBorder="1" applyAlignment="1" applyProtection="1">
      <alignment horizontal="center" vertical="center" wrapText="1"/>
    </xf>
    <xf numFmtId="164" fontId="1" fillId="11" borderId="24" xfId="0" applyNumberFormat="1" applyFont="1" applyFill="1" applyBorder="1" applyAlignment="1" applyProtection="1">
      <alignment horizontal="center" vertical="center" wrapText="1"/>
    </xf>
    <xf numFmtId="164" fontId="1" fillId="11" borderId="38" xfId="0" applyNumberFormat="1" applyFont="1" applyFill="1" applyBorder="1" applyAlignment="1" applyProtection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0000FF"/>
      <color rgb="FFFFF56F"/>
      <color rgb="FF0BE5E5"/>
      <color rgb="FFB6FB8F"/>
      <color rgb="FF8DDA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EGRESOS REALES</a:t>
            </a:r>
            <a:r>
              <a:rPr lang="en-US" baseline="0"/>
              <a:t> (sin traslado)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F7-405D-9E42-623EC7C1995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F7-405D-9E42-623EC7C1995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F7-405D-9E42-623EC7C1995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F7-405D-9E42-623EC7C1995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6F7-405D-9E42-623EC7C1995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F7-405D-9E42-623EC7C1995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F7-405D-9E42-623EC7C1995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6F7-405D-9E42-623EC7C1995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6F7-405D-9E42-623EC7C1995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6F7-405D-9E42-623EC7C1995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6F7-405D-9E42-623EC7C1995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6F7-405D-9E42-623EC7C1995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6F7-405D-9E42-623EC7C19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'INDICES DE CAMAS H LINARES '!$A$353:$A$365</c:f>
              <c:strCache>
                <c:ptCount val="13"/>
                <c:pt idx="0">
                  <c:v>MEDICINA BASICO</c:v>
                </c:pt>
                <c:pt idx="1">
                  <c:v>MEDICINA MEDIO </c:v>
                </c:pt>
                <c:pt idx="2">
                  <c:v>UTI</c:v>
                </c:pt>
                <c:pt idx="3">
                  <c:v>UCI</c:v>
                </c:pt>
                <c:pt idx="4">
                  <c:v>CIRUGIA BASICO </c:v>
                </c:pt>
                <c:pt idx="5">
                  <c:v>CIRUGIA MEDIO </c:v>
                </c:pt>
                <c:pt idx="6">
                  <c:v>PEDIATRIA </c:v>
                </c:pt>
                <c:pt idx="7">
                  <c:v>NEONATOLOGIA </c:v>
                </c:pt>
                <c:pt idx="8">
                  <c:v>UTI </c:v>
                </c:pt>
                <c:pt idx="9">
                  <c:v>OBSTETRCIA BASICO</c:v>
                </c:pt>
                <c:pt idx="10">
                  <c:v>GINECOLOGIA BASICO </c:v>
                </c:pt>
                <c:pt idx="11">
                  <c:v>PENSIONADO GENERAL </c:v>
                </c:pt>
                <c:pt idx="12">
                  <c:v>PENSIONADO GENE-OBST.</c:v>
                </c:pt>
              </c:strCache>
            </c:strRef>
          </c:cat>
          <c:val>
            <c:numRef>
              <c:f>'INDICES DE CAMAS H LINARES '!$C$353:$C$365</c:f>
              <c:numCache>
                <c:formatCode>General</c:formatCode>
                <c:ptCount val="13"/>
                <c:pt idx="0">
                  <c:v>2432</c:v>
                </c:pt>
                <c:pt idx="1">
                  <c:v>947</c:v>
                </c:pt>
                <c:pt idx="2">
                  <c:v>68</c:v>
                </c:pt>
                <c:pt idx="3">
                  <c:v>89</c:v>
                </c:pt>
                <c:pt idx="4">
                  <c:v>2098</c:v>
                </c:pt>
                <c:pt idx="5">
                  <c:v>1036</c:v>
                </c:pt>
                <c:pt idx="6">
                  <c:v>1274</c:v>
                </c:pt>
                <c:pt idx="7">
                  <c:v>494</c:v>
                </c:pt>
                <c:pt idx="8">
                  <c:v>243</c:v>
                </c:pt>
                <c:pt idx="9" formatCode="0_)">
                  <c:v>2229</c:v>
                </c:pt>
                <c:pt idx="10">
                  <c:v>587</c:v>
                </c:pt>
                <c:pt idx="11">
                  <c:v>940</c:v>
                </c:pt>
                <c:pt idx="12">
                  <c:v>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4-485A-B354-C64CEF0442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4889976"/>
        <c:axId val="434889584"/>
      </c:barChart>
      <c:catAx>
        <c:axId val="4348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34889584"/>
        <c:crosses val="autoZero"/>
        <c:auto val="1"/>
        <c:lblAlgn val="ctr"/>
        <c:lblOffset val="100"/>
        <c:noMultiLvlLbl val="0"/>
      </c:catAx>
      <c:valAx>
        <c:axId val="4348895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48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INDICE OCUPACIONAL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6C-4E23-9C66-81909AEFDCC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6C-4E23-9C66-81909AEFDCC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B6C-4E23-9C66-81909AEFDCC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B6C-4E23-9C66-81909AEFDCC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B6C-4E23-9C66-81909AEFDC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B6C-4E23-9C66-81909AEFDCC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B6C-4E23-9C66-81909AEFDC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B6C-4E23-9C66-81909AEFDCC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B6C-4E23-9C66-81909AEFDCC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B6C-4E23-9C66-81909AEFDCC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B6C-4E23-9C66-81909AEFDCC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B6C-4E23-9C66-81909AEFDCC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B6C-4E23-9C66-81909AEFDC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'INDICES DE CAMAS H LINARES '!$A$353:$A$365</c:f>
              <c:strCache>
                <c:ptCount val="13"/>
                <c:pt idx="0">
                  <c:v>MEDICINA BASICO</c:v>
                </c:pt>
                <c:pt idx="1">
                  <c:v>MEDICINA MEDIO </c:v>
                </c:pt>
                <c:pt idx="2">
                  <c:v>UTI</c:v>
                </c:pt>
                <c:pt idx="3">
                  <c:v>UCI</c:v>
                </c:pt>
                <c:pt idx="4">
                  <c:v>CIRUGIA BASICO </c:v>
                </c:pt>
                <c:pt idx="5">
                  <c:v>CIRUGIA MEDIO </c:v>
                </c:pt>
                <c:pt idx="6">
                  <c:v>PEDIATRIA </c:v>
                </c:pt>
                <c:pt idx="7">
                  <c:v>NEONATOLOGIA </c:v>
                </c:pt>
                <c:pt idx="8">
                  <c:v>UTI </c:v>
                </c:pt>
                <c:pt idx="9">
                  <c:v>OBSTETRCIA BASICO</c:v>
                </c:pt>
                <c:pt idx="10">
                  <c:v>GINECOLOGIA BASICO </c:v>
                </c:pt>
                <c:pt idx="11">
                  <c:v>PENSIONADO GENERAL </c:v>
                </c:pt>
                <c:pt idx="12">
                  <c:v>PENSIONADO GENE-OBST.</c:v>
                </c:pt>
              </c:strCache>
            </c:strRef>
          </c:cat>
          <c:val>
            <c:numRef>
              <c:f>'INDICES DE CAMAS H LINARES '!$D$353:$D$365</c:f>
              <c:numCache>
                <c:formatCode>0.00</c:formatCode>
                <c:ptCount val="13"/>
                <c:pt idx="0">
                  <c:v>87.782226671115566</c:v>
                </c:pt>
                <c:pt idx="1">
                  <c:v>92.536436295251519</c:v>
                </c:pt>
                <c:pt idx="2">
                  <c:v>93.881278538812779</c:v>
                </c:pt>
                <c:pt idx="3">
                  <c:v>92.722841225626738</c:v>
                </c:pt>
                <c:pt idx="4">
                  <c:v>93.999874867046245</c:v>
                </c:pt>
                <c:pt idx="5">
                  <c:v>91.764567669172934</c:v>
                </c:pt>
                <c:pt idx="6">
                  <c:v>51.2594297404424</c:v>
                </c:pt>
                <c:pt idx="7">
                  <c:v>55.722766809333145</c:v>
                </c:pt>
                <c:pt idx="8">
                  <c:v>59.065934065934066</c:v>
                </c:pt>
                <c:pt idx="9">
                  <c:v>65.809623599580874</c:v>
                </c:pt>
                <c:pt idx="10">
                  <c:v>57.261794634597592</c:v>
                </c:pt>
                <c:pt idx="11">
                  <c:v>33.13241665097005</c:v>
                </c:pt>
                <c:pt idx="12">
                  <c:v>57.389347336834206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6-4380-892F-0B6D76EA39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34889192"/>
        <c:axId val="372109376"/>
      </c:barChart>
      <c:catAx>
        <c:axId val="434889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72109376"/>
        <c:crosses val="autoZero"/>
        <c:auto val="1"/>
        <c:lblAlgn val="ctr"/>
        <c:lblOffset val="100"/>
        <c:noMultiLvlLbl val="0"/>
      </c:catAx>
      <c:valAx>
        <c:axId val="3721093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34889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PROMEDIO DIAS ESTADA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83-4E61-805D-A7859A1BF1D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83-4E61-805D-A7859A1BF1D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83-4E61-805D-A7859A1BF1D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83-4E61-805D-A7859A1BF1D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83-4E61-805D-A7859A1BF1D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83-4E61-805D-A7859A1BF1D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83-4E61-805D-A7859A1BF1D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83-4E61-805D-A7859A1BF1D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83-4E61-805D-A7859A1BF1D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F83-4E61-805D-A7859A1BF1D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F83-4E61-805D-A7859A1BF1D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F83-4E61-805D-A7859A1BF1D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F83-4E61-805D-A7859A1BF1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'INDICES DE CAMAS H LINARES '!$A$353:$A$365</c:f>
              <c:strCache>
                <c:ptCount val="13"/>
                <c:pt idx="0">
                  <c:v>MEDICINA BASICO</c:v>
                </c:pt>
                <c:pt idx="1">
                  <c:v>MEDICINA MEDIO </c:v>
                </c:pt>
                <c:pt idx="2">
                  <c:v>UTI</c:v>
                </c:pt>
                <c:pt idx="3">
                  <c:v>UCI</c:v>
                </c:pt>
                <c:pt idx="4">
                  <c:v>CIRUGIA BASICO </c:v>
                </c:pt>
                <c:pt idx="5">
                  <c:v>CIRUGIA MEDIO </c:v>
                </c:pt>
                <c:pt idx="6">
                  <c:v>PEDIATRIA </c:v>
                </c:pt>
                <c:pt idx="7">
                  <c:v>NEONATOLOGIA </c:v>
                </c:pt>
                <c:pt idx="8">
                  <c:v>UTI </c:v>
                </c:pt>
                <c:pt idx="9">
                  <c:v>OBSTETRCIA BASICO</c:v>
                </c:pt>
                <c:pt idx="10">
                  <c:v>GINECOLOGIA BASICO </c:v>
                </c:pt>
                <c:pt idx="11">
                  <c:v>PENSIONADO GENERAL </c:v>
                </c:pt>
                <c:pt idx="12">
                  <c:v>PENSIONADO GENE-OBST.</c:v>
                </c:pt>
              </c:strCache>
            </c:strRef>
          </c:cat>
          <c:val>
            <c:numRef>
              <c:f>'INDICES DE CAMAS H LINARES '!$E$353:$E$365</c:f>
              <c:numCache>
                <c:formatCode>0.00</c:formatCode>
                <c:ptCount val="13"/>
                <c:pt idx="0">
                  <c:v>6.5768914473684212</c:v>
                </c:pt>
                <c:pt idx="1">
                  <c:v>8.2375923970432954</c:v>
                </c:pt>
                <c:pt idx="2">
                  <c:v>30.632352941176471</c:v>
                </c:pt>
                <c:pt idx="3">
                  <c:v>27.775280898876403</c:v>
                </c:pt>
                <c:pt idx="4">
                  <c:v>7.0133460438512873</c:v>
                </c:pt>
                <c:pt idx="5">
                  <c:v>7.5279922779922783</c:v>
                </c:pt>
                <c:pt idx="6">
                  <c:v>3.2605965463108322</c:v>
                </c:pt>
                <c:pt idx="7">
                  <c:v>8.0222672064777321</c:v>
                </c:pt>
                <c:pt idx="8">
                  <c:v>5.3909465020576128</c:v>
                </c:pt>
                <c:pt idx="9">
                  <c:v>3.6639748766262898</c:v>
                </c:pt>
                <c:pt idx="10">
                  <c:v>3.201022146507666</c:v>
                </c:pt>
                <c:pt idx="11">
                  <c:v>1.8946808510638298</c:v>
                </c:pt>
                <c:pt idx="12">
                  <c:v>1.9641332194705381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2-4C09-AB78-17D2F54F7E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79085872"/>
        <c:axId val="379086264"/>
      </c:barChart>
      <c:catAx>
        <c:axId val="379085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79086264"/>
        <c:crosses val="autoZero"/>
        <c:auto val="1"/>
        <c:lblAlgn val="ctr"/>
        <c:lblOffset val="100"/>
        <c:noMultiLvlLbl val="0"/>
      </c:catAx>
      <c:valAx>
        <c:axId val="3790862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37908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LETALIDAD HOSPITALARIA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'INDICES DE CAMAS H LINARES '!$A$353:$A$365</c:f>
              <c:strCache>
                <c:ptCount val="13"/>
                <c:pt idx="0">
                  <c:v>MEDICINA BASICO</c:v>
                </c:pt>
                <c:pt idx="1">
                  <c:v>MEDICINA MEDIO </c:v>
                </c:pt>
                <c:pt idx="2">
                  <c:v>UTI</c:v>
                </c:pt>
                <c:pt idx="3">
                  <c:v>UCI</c:v>
                </c:pt>
                <c:pt idx="4">
                  <c:v>CIRUGIA BASICO </c:v>
                </c:pt>
                <c:pt idx="5">
                  <c:v>CIRUGIA MEDIO </c:v>
                </c:pt>
                <c:pt idx="6">
                  <c:v>PEDIATRIA </c:v>
                </c:pt>
                <c:pt idx="7">
                  <c:v>NEONATOLOGIA </c:v>
                </c:pt>
                <c:pt idx="8">
                  <c:v>UTI </c:v>
                </c:pt>
                <c:pt idx="9">
                  <c:v>OBSTETRCIA BASICO</c:v>
                </c:pt>
                <c:pt idx="10">
                  <c:v>GINECOLOGIA BASICO </c:v>
                </c:pt>
                <c:pt idx="11">
                  <c:v>PENSIONADO GENERAL </c:v>
                </c:pt>
                <c:pt idx="12">
                  <c:v>PENSIONADO GENE-OBST.</c:v>
                </c:pt>
              </c:strCache>
            </c:strRef>
          </c:cat>
          <c:val>
            <c:numRef>
              <c:f>'INDICES DE CAMAS H LINARES '!$H$353:$H$365</c:f>
              <c:numCache>
                <c:formatCode>0.0</c:formatCode>
                <c:ptCount val="13"/>
                <c:pt idx="0">
                  <c:v>4.4714038128249571</c:v>
                </c:pt>
                <c:pt idx="1">
                  <c:v>12.16678058783322</c:v>
                </c:pt>
                <c:pt idx="2">
                  <c:v>5.4404145077720205</c:v>
                </c:pt>
                <c:pt idx="3">
                  <c:v>29.6875</c:v>
                </c:pt>
                <c:pt idx="4">
                  <c:v>0.5672609400324149</c:v>
                </c:pt>
                <c:pt idx="5">
                  <c:v>2.7173913043478262</c:v>
                </c:pt>
                <c:pt idx="6">
                  <c:v>0</c:v>
                </c:pt>
                <c:pt idx="7">
                  <c:v>0.20202020202020202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0.6376195536663124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37-4B59-A0F7-C1E807E8D8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9559280"/>
        <c:axId val="370735136"/>
      </c:lineChart>
      <c:catAx>
        <c:axId val="37955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70735136"/>
        <c:crosses val="autoZero"/>
        <c:auto val="1"/>
        <c:lblAlgn val="ctr"/>
        <c:lblOffset val="100"/>
        <c:noMultiLvlLbl val="0"/>
      </c:catAx>
      <c:valAx>
        <c:axId val="3707351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37955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819149</xdr:colOff>
      <xdr:row>24</xdr:row>
      <xdr:rowOff>16669</xdr:rowOff>
    </xdr:from>
    <xdr:to>
      <xdr:col>9</xdr:col>
      <xdr:colOff>536036</xdr:colOff>
      <xdr:row>38</xdr:row>
      <xdr:rowOff>92869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841158</xdr:colOff>
      <xdr:row>39</xdr:row>
      <xdr:rowOff>111919</xdr:rowOff>
    </xdr:from>
    <xdr:to>
      <xdr:col>9</xdr:col>
      <xdr:colOff>523874</xdr:colOff>
      <xdr:row>53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45242</xdr:colOff>
      <xdr:row>24</xdr:row>
      <xdr:rowOff>0</xdr:rowOff>
    </xdr:from>
    <xdr:to>
      <xdr:col>17</xdr:col>
      <xdr:colOff>742949</xdr:colOff>
      <xdr:row>38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40480</xdr:colOff>
      <xdr:row>39</xdr:row>
      <xdr:rowOff>85725</xdr:rowOff>
    </xdr:from>
    <xdr:to>
      <xdr:col>18</xdr:col>
      <xdr:colOff>0</xdr:colOff>
      <xdr:row>53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202.66\Users\mnunez\Desktop\Carolina\CAMAS%202015\Indicadores%20Intrahospitalario%20%202014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.Intra. por Servicio Clínico"/>
      <sheetName val="neonatologia"/>
      <sheetName val="cirugia +traumat."/>
      <sheetName val="GINE-OBST"/>
      <sheetName val="Pensionado 2°y4° "/>
    </sheetNames>
    <sheetDataSet>
      <sheetData sheetId="0" refreshError="1"/>
      <sheetData sheetId="1" refreshError="1"/>
      <sheetData sheetId="2" refreshError="1"/>
      <sheetData sheetId="3" refreshError="1">
        <row r="23">
          <cell r="I23">
            <v>2.7011494252873565</v>
          </cell>
        </row>
        <row r="48">
          <cell r="I48">
            <v>3.6362204724409448</v>
          </cell>
        </row>
      </sheetData>
      <sheetData sheetId="4" refreshError="1">
        <row r="21">
          <cell r="I21">
            <v>1.9207650273224044</v>
          </cell>
        </row>
        <row r="45">
          <cell r="I45">
            <v>1.7127272727272727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450"/>
  <sheetViews>
    <sheetView tabSelected="1" zoomScale="90" zoomScaleNormal="90" workbookViewId="0">
      <selection activeCell="BE23" sqref="BE23"/>
    </sheetView>
  </sheetViews>
  <sheetFormatPr baseColWidth="10" defaultColWidth="11" defaultRowHeight="12" x14ac:dyDescent="0.2"/>
  <cols>
    <col min="1" max="1" width="24" style="1" bestFit="1" customWidth="1"/>
    <col min="2" max="2" width="12.5703125" style="2" customWidth="1"/>
    <col min="3" max="3" width="12.5703125" style="61" customWidth="1"/>
    <col min="4" max="6" width="12.5703125" style="4" customWidth="1"/>
    <col min="7" max="15" width="12.5703125" style="2" customWidth="1"/>
    <col min="16" max="16" width="7.5703125" style="1" customWidth="1"/>
    <col min="17" max="26" width="12.5703125" style="1" customWidth="1"/>
    <col min="27" max="28" width="12.5703125" style="2" customWidth="1"/>
    <col min="29" max="29" width="12.7109375" style="1" customWidth="1"/>
    <col min="30" max="30" width="19.5703125" style="1" customWidth="1"/>
    <col min="31" max="31" width="12" style="1" customWidth="1"/>
    <col min="32" max="32" width="13.5703125" style="1" customWidth="1"/>
    <col min="33" max="33" width="19.140625" style="1" customWidth="1"/>
    <col min="34" max="35" width="6.85546875" style="1" customWidth="1"/>
    <col min="36" max="36" width="14.140625" style="1" customWidth="1"/>
    <col min="37" max="37" width="13" style="1" customWidth="1"/>
    <col min="38" max="38" width="4.85546875" style="1" customWidth="1"/>
    <col min="39" max="39" width="13" style="1" customWidth="1"/>
    <col min="40" max="44" width="11" style="1" customWidth="1"/>
    <col min="45" max="65" width="15.140625" style="1" customWidth="1"/>
    <col min="66" max="212" width="11" style="1" customWidth="1"/>
    <col min="213" max="259" width="11" style="1"/>
    <col min="260" max="260" width="17.85546875" style="1" bestFit="1" customWidth="1"/>
    <col min="261" max="261" width="10.85546875" style="1" customWidth="1"/>
    <col min="262" max="262" width="9.42578125" style="1" customWidth="1"/>
    <col min="263" max="263" width="7.85546875" style="1" customWidth="1"/>
    <col min="264" max="264" width="9" style="1" customWidth="1"/>
    <col min="265" max="265" width="9.140625" style="1" customWidth="1"/>
    <col min="266" max="266" width="8.7109375" style="1" customWidth="1"/>
    <col min="267" max="267" width="8.140625" style="1" customWidth="1"/>
    <col min="268" max="268" width="9.28515625" style="1" bestFit="1" customWidth="1"/>
    <col min="269" max="269" width="9.5703125" style="1" customWidth="1"/>
    <col min="270" max="270" width="7.42578125" style="1" bestFit="1" customWidth="1"/>
    <col min="271" max="271" width="9.7109375" style="1" customWidth="1"/>
    <col min="272" max="272" width="9.140625" style="1" customWidth="1"/>
    <col min="273" max="273" width="7.140625" style="1" customWidth="1"/>
    <col min="274" max="274" width="8" style="1" customWidth="1"/>
    <col min="275" max="275" width="5.28515625" style="1" bestFit="1" customWidth="1"/>
    <col min="276" max="276" width="11.140625" style="1" customWidth="1"/>
    <col min="277" max="277" width="8.7109375" style="1" bestFit="1" customWidth="1"/>
    <col min="278" max="278" width="9.85546875" style="1" customWidth="1"/>
    <col min="279" max="279" width="11.140625" style="1" customWidth="1"/>
    <col min="280" max="280" width="12.7109375" style="1" customWidth="1"/>
    <col min="281" max="281" width="9.5703125" style="1" customWidth="1"/>
    <col min="282" max="282" width="10.28515625" style="1" customWidth="1"/>
    <col min="283" max="283" width="11.28515625" style="1" customWidth="1"/>
    <col min="284" max="284" width="15.140625" style="1" bestFit="1" customWidth="1"/>
    <col min="285" max="285" width="9.7109375" style="1" customWidth="1"/>
    <col min="286" max="286" width="10.42578125" style="1" customWidth="1"/>
    <col min="287" max="287" width="12.7109375" style="1" customWidth="1"/>
    <col min="288" max="288" width="19.5703125" style="1" customWidth="1"/>
    <col min="289" max="289" width="12" style="1" customWidth="1"/>
    <col min="290" max="290" width="13.5703125" style="1" customWidth="1"/>
    <col min="291" max="291" width="19.140625" style="1" customWidth="1"/>
    <col min="292" max="292" width="6.85546875" style="1" customWidth="1"/>
    <col min="293" max="293" width="9.28515625" style="1" customWidth="1"/>
    <col min="294" max="294" width="11" style="1" customWidth="1"/>
    <col min="295" max="295" width="13" style="1" customWidth="1"/>
    <col min="296" max="303" width="11" style="1" customWidth="1"/>
    <col min="304" max="304" width="13" style="1" customWidth="1"/>
    <col min="305" max="305" width="15.85546875" style="1" customWidth="1"/>
    <col min="306" max="315" width="11" style="1" customWidth="1"/>
    <col min="316" max="316" width="10.42578125" style="1" customWidth="1"/>
    <col min="317" max="318" width="10.5703125" style="1" customWidth="1"/>
    <col min="319" max="319" width="11.7109375" style="1" customWidth="1"/>
    <col min="320" max="321" width="13.85546875" style="1" customWidth="1"/>
    <col min="322" max="468" width="11" style="1" customWidth="1"/>
    <col min="469" max="515" width="11" style="1"/>
    <col min="516" max="516" width="17.85546875" style="1" bestFit="1" customWidth="1"/>
    <col min="517" max="517" width="10.85546875" style="1" customWidth="1"/>
    <col min="518" max="518" width="9.42578125" style="1" customWidth="1"/>
    <col min="519" max="519" width="7.85546875" style="1" customWidth="1"/>
    <col min="520" max="520" width="9" style="1" customWidth="1"/>
    <col min="521" max="521" width="9.140625" style="1" customWidth="1"/>
    <col min="522" max="522" width="8.7109375" style="1" customWidth="1"/>
    <col min="523" max="523" width="8.140625" style="1" customWidth="1"/>
    <col min="524" max="524" width="9.28515625" style="1" bestFit="1" customWidth="1"/>
    <col min="525" max="525" width="9.5703125" style="1" customWidth="1"/>
    <col min="526" max="526" width="7.42578125" style="1" bestFit="1" customWidth="1"/>
    <col min="527" max="527" width="9.7109375" style="1" customWidth="1"/>
    <col min="528" max="528" width="9.140625" style="1" customWidth="1"/>
    <col min="529" max="529" width="7.140625" style="1" customWidth="1"/>
    <col min="530" max="530" width="8" style="1" customWidth="1"/>
    <col min="531" max="531" width="5.28515625" style="1" bestFit="1" customWidth="1"/>
    <col min="532" max="532" width="11.140625" style="1" customWidth="1"/>
    <col min="533" max="533" width="8.7109375" style="1" bestFit="1" customWidth="1"/>
    <col min="534" max="534" width="9.85546875" style="1" customWidth="1"/>
    <col min="535" max="535" width="11.140625" style="1" customWidth="1"/>
    <col min="536" max="536" width="12.7109375" style="1" customWidth="1"/>
    <col min="537" max="537" width="9.5703125" style="1" customWidth="1"/>
    <col min="538" max="538" width="10.28515625" style="1" customWidth="1"/>
    <col min="539" max="539" width="11.28515625" style="1" customWidth="1"/>
    <col min="540" max="540" width="15.140625" style="1" bestFit="1" customWidth="1"/>
    <col min="541" max="541" width="9.7109375" style="1" customWidth="1"/>
    <col min="542" max="542" width="10.42578125" style="1" customWidth="1"/>
    <col min="543" max="543" width="12.7109375" style="1" customWidth="1"/>
    <col min="544" max="544" width="19.5703125" style="1" customWidth="1"/>
    <col min="545" max="545" width="12" style="1" customWidth="1"/>
    <col min="546" max="546" width="13.5703125" style="1" customWidth="1"/>
    <col min="547" max="547" width="19.140625" style="1" customWidth="1"/>
    <col min="548" max="548" width="6.85546875" style="1" customWidth="1"/>
    <col min="549" max="549" width="9.28515625" style="1" customWidth="1"/>
    <col min="550" max="550" width="11" style="1" customWidth="1"/>
    <col min="551" max="551" width="13" style="1" customWidth="1"/>
    <col min="552" max="559" width="11" style="1" customWidth="1"/>
    <col min="560" max="560" width="13" style="1" customWidth="1"/>
    <col min="561" max="561" width="15.85546875" style="1" customWidth="1"/>
    <col min="562" max="571" width="11" style="1" customWidth="1"/>
    <col min="572" max="572" width="10.42578125" style="1" customWidth="1"/>
    <col min="573" max="574" width="10.5703125" style="1" customWidth="1"/>
    <col min="575" max="575" width="11.7109375" style="1" customWidth="1"/>
    <col min="576" max="577" width="13.85546875" style="1" customWidth="1"/>
    <col min="578" max="724" width="11" style="1" customWidth="1"/>
    <col min="725" max="771" width="11" style="1"/>
    <col min="772" max="772" width="17.85546875" style="1" bestFit="1" customWidth="1"/>
    <col min="773" max="773" width="10.85546875" style="1" customWidth="1"/>
    <col min="774" max="774" width="9.42578125" style="1" customWidth="1"/>
    <col min="775" max="775" width="7.85546875" style="1" customWidth="1"/>
    <col min="776" max="776" width="9" style="1" customWidth="1"/>
    <col min="777" max="777" width="9.140625" style="1" customWidth="1"/>
    <col min="778" max="778" width="8.7109375" style="1" customWidth="1"/>
    <col min="779" max="779" width="8.140625" style="1" customWidth="1"/>
    <col min="780" max="780" width="9.28515625" style="1" bestFit="1" customWidth="1"/>
    <col min="781" max="781" width="9.5703125" style="1" customWidth="1"/>
    <col min="782" max="782" width="7.42578125" style="1" bestFit="1" customWidth="1"/>
    <col min="783" max="783" width="9.7109375" style="1" customWidth="1"/>
    <col min="784" max="784" width="9.140625" style="1" customWidth="1"/>
    <col min="785" max="785" width="7.140625" style="1" customWidth="1"/>
    <col min="786" max="786" width="8" style="1" customWidth="1"/>
    <col min="787" max="787" width="5.28515625" style="1" bestFit="1" customWidth="1"/>
    <col min="788" max="788" width="11.140625" style="1" customWidth="1"/>
    <col min="789" max="789" width="8.7109375" style="1" bestFit="1" customWidth="1"/>
    <col min="790" max="790" width="9.85546875" style="1" customWidth="1"/>
    <col min="791" max="791" width="11.140625" style="1" customWidth="1"/>
    <col min="792" max="792" width="12.7109375" style="1" customWidth="1"/>
    <col min="793" max="793" width="9.5703125" style="1" customWidth="1"/>
    <col min="794" max="794" width="10.28515625" style="1" customWidth="1"/>
    <col min="795" max="795" width="11.28515625" style="1" customWidth="1"/>
    <col min="796" max="796" width="15.140625" style="1" bestFit="1" customWidth="1"/>
    <col min="797" max="797" width="9.7109375" style="1" customWidth="1"/>
    <col min="798" max="798" width="10.42578125" style="1" customWidth="1"/>
    <col min="799" max="799" width="12.7109375" style="1" customWidth="1"/>
    <col min="800" max="800" width="19.5703125" style="1" customWidth="1"/>
    <col min="801" max="801" width="12" style="1" customWidth="1"/>
    <col min="802" max="802" width="13.5703125" style="1" customWidth="1"/>
    <col min="803" max="803" width="19.140625" style="1" customWidth="1"/>
    <col min="804" max="804" width="6.85546875" style="1" customWidth="1"/>
    <col min="805" max="805" width="9.28515625" style="1" customWidth="1"/>
    <col min="806" max="806" width="11" style="1" customWidth="1"/>
    <col min="807" max="807" width="13" style="1" customWidth="1"/>
    <col min="808" max="815" width="11" style="1" customWidth="1"/>
    <col min="816" max="816" width="13" style="1" customWidth="1"/>
    <col min="817" max="817" width="15.85546875" style="1" customWidth="1"/>
    <col min="818" max="827" width="11" style="1" customWidth="1"/>
    <col min="828" max="828" width="10.42578125" style="1" customWidth="1"/>
    <col min="829" max="830" width="10.5703125" style="1" customWidth="1"/>
    <col min="831" max="831" width="11.7109375" style="1" customWidth="1"/>
    <col min="832" max="833" width="13.85546875" style="1" customWidth="1"/>
    <col min="834" max="980" width="11" style="1" customWidth="1"/>
    <col min="981" max="1027" width="11" style="1"/>
    <col min="1028" max="1028" width="17.85546875" style="1" bestFit="1" customWidth="1"/>
    <col min="1029" max="1029" width="10.85546875" style="1" customWidth="1"/>
    <col min="1030" max="1030" width="9.42578125" style="1" customWidth="1"/>
    <col min="1031" max="1031" width="7.85546875" style="1" customWidth="1"/>
    <col min="1032" max="1032" width="9" style="1" customWidth="1"/>
    <col min="1033" max="1033" width="9.140625" style="1" customWidth="1"/>
    <col min="1034" max="1034" width="8.7109375" style="1" customWidth="1"/>
    <col min="1035" max="1035" width="8.140625" style="1" customWidth="1"/>
    <col min="1036" max="1036" width="9.28515625" style="1" bestFit="1" customWidth="1"/>
    <col min="1037" max="1037" width="9.5703125" style="1" customWidth="1"/>
    <col min="1038" max="1038" width="7.42578125" style="1" bestFit="1" customWidth="1"/>
    <col min="1039" max="1039" width="9.7109375" style="1" customWidth="1"/>
    <col min="1040" max="1040" width="9.140625" style="1" customWidth="1"/>
    <col min="1041" max="1041" width="7.140625" style="1" customWidth="1"/>
    <col min="1042" max="1042" width="8" style="1" customWidth="1"/>
    <col min="1043" max="1043" width="5.28515625" style="1" bestFit="1" customWidth="1"/>
    <col min="1044" max="1044" width="11.140625" style="1" customWidth="1"/>
    <col min="1045" max="1045" width="8.7109375" style="1" bestFit="1" customWidth="1"/>
    <col min="1046" max="1046" width="9.85546875" style="1" customWidth="1"/>
    <col min="1047" max="1047" width="11.140625" style="1" customWidth="1"/>
    <col min="1048" max="1048" width="12.7109375" style="1" customWidth="1"/>
    <col min="1049" max="1049" width="9.5703125" style="1" customWidth="1"/>
    <col min="1050" max="1050" width="10.28515625" style="1" customWidth="1"/>
    <col min="1051" max="1051" width="11.28515625" style="1" customWidth="1"/>
    <col min="1052" max="1052" width="15.140625" style="1" bestFit="1" customWidth="1"/>
    <col min="1053" max="1053" width="9.7109375" style="1" customWidth="1"/>
    <col min="1054" max="1054" width="10.42578125" style="1" customWidth="1"/>
    <col min="1055" max="1055" width="12.7109375" style="1" customWidth="1"/>
    <col min="1056" max="1056" width="19.5703125" style="1" customWidth="1"/>
    <col min="1057" max="1057" width="12" style="1" customWidth="1"/>
    <col min="1058" max="1058" width="13.5703125" style="1" customWidth="1"/>
    <col min="1059" max="1059" width="19.140625" style="1" customWidth="1"/>
    <col min="1060" max="1060" width="6.85546875" style="1" customWidth="1"/>
    <col min="1061" max="1061" width="9.28515625" style="1" customWidth="1"/>
    <col min="1062" max="1062" width="11" style="1" customWidth="1"/>
    <col min="1063" max="1063" width="13" style="1" customWidth="1"/>
    <col min="1064" max="1071" width="11" style="1" customWidth="1"/>
    <col min="1072" max="1072" width="13" style="1" customWidth="1"/>
    <col min="1073" max="1073" width="15.85546875" style="1" customWidth="1"/>
    <col min="1074" max="1083" width="11" style="1" customWidth="1"/>
    <col min="1084" max="1084" width="10.42578125" style="1" customWidth="1"/>
    <col min="1085" max="1086" width="10.5703125" style="1" customWidth="1"/>
    <col min="1087" max="1087" width="11.7109375" style="1" customWidth="1"/>
    <col min="1088" max="1089" width="13.85546875" style="1" customWidth="1"/>
    <col min="1090" max="1236" width="11" style="1" customWidth="1"/>
    <col min="1237" max="1283" width="11" style="1"/>
    <col min="1284" max="1284" width="17.85546875" style="1" bestFit="1" customWidth="1"/>
    <col min="1285" max="1285" width="10.85546875" style="1" customWidth="1"/>
    <col min="1286" max="1286" width="9.42578125" style="1" customWidth="1"/>
    <col min="1287" max="1287" width="7.85546875" style="1" customWidth="1"/>
    <col min="1288" max="1288" width="9" style="1" customWidth="1"/>
    <col min="1289" max="1289" width="9.140625" style="1" customWidth="1"/>
    <col min="1290" max="1290" width="8.7109375" style="1" customWidth="1"/>
    <col min="1291" max="1291" width="8.140625" style="1" customWidth="1"/>
    <col min="1292" max="1292" width="9.28515625" style="1" bestFit="1" customWidth="1"/>
    <col min="1293" max="1293" width="9.5703125" style="1" customWidth="1"/>
    <col min="1294" max="1294" width="7.42578125" style="1" bestFit="1" customWidth="1"/>
    <col min="1295" max="1295" width="9.7109375" style="1" customWidth="1"/>
    <col min="1296" max="1296" width="9.140625" style="1" customWidth="1"/>
    <col min="1297" max="1297" width="7.140625" style="1" customWidth="1"/>
    <col min="1298" max="1298" width="8" style="1" customWidth="1"/>
    <col min="1299" max="1299" width="5.28515625" style="1" bestFit="1" customWidth="1"/>
    <col min="1300" max="1300" width="11.140625" style="1" customWidth="1"/>
    <col min="1301" max="1301" width="8.7109375" style="1" bestFit="1" customWidth="1"/>
    <col min="1302" max="1302" width="9.85546875" style="1" customWidth="1"/>
    <col min="1303" max="1303" width="11.140625" style="1" customWidth="1"/>
    <col min="1304" max="1304" width="12.7109375" style="1" customWidth="1"/>
    <col min="1305" max="1305" width="9.5703125" style="1" customWidth="1"/>
    <col min="1306" max="1306" width="10.28515625" style="1" customWidth="1"/>
    <col min="1307" max="1307" width="11.28515625" style="1" customWidth="1"/>
    <col min="1308" max="1308" width="15.140625" style="1" bestFit="1" customWidth="1"/>
    <col min="1309" max="1309" width="9.7109375" style="1" customWidth="1"/>
    <col min="1310" max="1310" width="10.42578125" style="1" customWidth="1"/>
    <col min="1311" max="1311" width="12.7109375" style="1" customWidth="1"/>
    <col min="1312" max="1312" width="19.5703125" style="1" customWidth="1"/>
    <col min="1313" max="1313" width="12" style="1" customWidth="1"/>
    <col min="1314" max="1314" width="13.5703125" style="1" customWidth="1"/>
    <col min="1315" max="1315" width="19.140625" style="1" customWidth="1"/>
    <col min="1316" max="1316" width="6.85546875" style="1" customWidth="1"/>
    <col min="1317" max="1317" width="9.28515625" style="1" customWidth="1"/>
    <col min="1318" max="1318" width="11" style="1" customWidth="1"/>
    <col min="1319" max="1319" width="13" style="1" customWidth="1"/>
    <col min="1320" max="1327" width="11" style="1" customWidth="1"/>
    <col min="1328" max="1328" width="13" style="1" customWidth="1"/>
    <col min="1329" max="1329" width="15.85546875" style="1" customWidth="1"/>
    <col min="1330" max="1339" width="11" style="1" customWidth="1"/>
    <col min="1340" max="1340" width="10.42578125" style="1" customWidth="1"/>
    <col min="1341" max="1342" width="10.5703125" style="1" customWidth="1"/>
    <col min="1343" max="1343" width="11.7109375" style="1" customWidth="1"/>
    <col min="1344" max="1345" width="13.85546875" style="1" customWidth="1"/>
    <col min="1346" max="1492" width="11" style="1" customWidth="1"/>
    <col min="1493" max="1539" width="11" style="1"/>
    <col min="1540" max="1540" width="17.85546875" style="1" bestFit="1" customWidth="1"/>
    <col min="1541" max="1541" width="10.85546875" style="1" customWidth="1"/>
    <col min="1542" max="1542" width="9.42578125" style="1" customWidth="1"/>
    <col min="1543" max="1543" width="7.85546875" style="1" customWidth="1"/>
    <col min="1544" max="1544" width="9" style="1" customWidth="1"/>
    <col min="1545" max="1545" width="9.140625" style="1" customWidth="1"/>
    <col min="1546" max="1546" width="8.7109375" style="1" customWidth="1"/>
    <col min="1547" max="1547" width="8.140625" style="1" customWidth="1"/>
    <col min="1548" max="1548" width="9.28515625" style="1" bestFit="1" customWidth="1"/>
    <col min="1549" max="1549" width="9.5703125" style="1" customWidth="1"/>
    <col min="1550" max="1550" width="7.42578125" style="1" bestFit="1" customWidth="1"/>
    <col min="1551" max="1551" width="9.7109375" style="1" customWidth="1"/>
    <col min="1552" max="1552" width="9.140625" style="1" customWidth="1"/>
    <col min="1553" max="1553" width="7.140625" style="1" customWidth="1"/>
    <col min="1554" max="1554" width="8" style="1" customWidth="1"/>
    <col min="1555" max="1555" width="5.28515625" style="1" bestFit="1" customWidth="1"/>
    <col min="1556" max="1556" width="11.140625" style="1" customWidth="1"/>
    <col min="1557" max="1557" width="8.7109375" style="1" bestFit="1" customWidth="1"/>
    <col min="1558" max="1558" width="9.85546875" style="1" customWidth="1"/>
    <col min="1559" max="1559" width="11.140625" style="1" customWidth="1"/>
    <col min="1560" max="1560" width="12.7109375" style="1" customWidth="1"/>
    <col min="1561" max="1561" width="9.5703125" style="1" customWidth="1"/>
    <col min="1562" max="1562" width="10.28515625" style="1" customWidth="1"/>
    <col min="1563" max="1563" width="11.28515625" style="1" customWidth="1"/>
    <col min="1564" max="1564" width="15.140625" style="1" bestFit="1" customWidth="1"/>
    <col min="1565" max="1565" width="9.7109375" style="1" customWidth="1"/>
    <col min="1566" max="1566" width="10.42578125" style="1" customWidth="1"/>
    <col min="1567" max="1567" width="12.7109375" style="1" customWidth="1"/>
    <col min="1568" max="1568" width="19.5703125" style="1" customWidth="1"/>
    <col min="1569" max="1569" width="12" style="1" customWidth="1"/>
    <col min="1570" max="1570" width="13.5703125" style="1" customWidth="1"/>
    <col min="1571" max="1571" width="19.140625" style="1" customWidth="1"/>
    <col min="1572" max="1572" width="6.85546875" style="1" customWidth="1"/>
    <col min="1573" max="1573" width="9.28515625" style="1" customWidth="1"/>
    <col min="1574" max="1574" width="11" style="1" customWidth="1"/>
    <col min="1575" max="1575" width="13" style="1" customWidth="1"/>
    <col min="1576" max="1583" width="11" style="1" customWidth="1"/>
    <col min="1584" max="1584" width="13" style="1" customWidth="1"/>
    <col min="1585" max="1585" width="15.85546875" style="1" customWidth="1"/>
    <col min="1586" max="1595" width="11" style="1" customWidth="1"/>
    <col min="1596" max="1596" width="10.42578125" style="1" customWidth="1"/>
    <col min="1597" max="1598" width="10.5703125" style="1" customWidth="1"/>
    <col min="1599" max="1599" width="11.7109375" style="1" customWidth="1"/>
    <col min="1600" max="1601" width="13.85546875" style="1" customWidth="1"/>
    <col min="1602" max="1748" width="11" style="1" customWidth="1"/>
    <col min="1749" max="1795" width="11" style="1"/>
    <col min="1796" max="1796" width="17.85546875" style="1" bestFit="1" customWidth="1"/>
    <col min="1797" max="1797" width="10.85546875" style="1" customWidth="1"/>
    <col min="1798" max="1798" width="9.42578125" style="1" customWidth="1"/>
    <col min="1799" max="1799" width="7.85546875" style="1" customWidth="1"/>
    <col min="1800" max="1800" width="9" style="1" customWidth="1"/>
    <col min="1801" max="1801" width="9.140625" style="1" customWidth="1"/>
    <col min="1802" max="1802" width="8.7109375" style="1" customWidth="1"/>
    <col min="1803" max="1803" width="8.140625" style="1" customWidth="1"/>
    <col min="1804" max="1804" width="9.28515625" style="1" bestFit="1" customWidth="1"/>
    <col min="1805" max="1805" width="9.5703125" style="1" customWidth="1"/>
    <col min="1806" max="1806" width="7.42578125" style="1" bestFit="1" customWidth="1"/>
    <col min="1807" max="1807" width="9.7109375" style="1" customWidth="1"/>
    <col min="1808" max="1808" width="9.140625" style="1" customWidth="1"/>
    <col min="1809" max="1809" width="7.140625" style="1" customWidth="1"/>
    <col min="1810" max="1810" width="8" style="1" customWidth="1"/>
    <col min="1811" max="1811" width="5.28515625" style="1" bestFit="1" customWidth="1"/>
    <col min="1812" max="1812" width="11.140625" style="1" customWidth="1"/>
    <col min="1813" max="1813" width="8.7109375" style="1" bestFit="1" customWidth="1"/>
    <col min="1814" max="1814" width="9.85546875" style="1" customWidth="1"/>
    <col min="1815" max="1815" width="11.140625" style="1" customWidth="1"/>
    <col min="1816" max="1816" width="12.7109375" style="1" customWidth="1"/>
    <col min="1817" max="1817" width="9.5703125" style="1" customWidth="1"/>
    <col min="1818" max="1818" width="10.28515625" style="1" customWidth="1"/>
    <col min="1819" max="1819" width="11.28515625" style="1" customWidth="1"/>
    <col min="1820" max="1820" width="15.140625" style="1" bestFit="1" customWidth="1"/>
    <col min="1821" max="1821" width="9.7109375" style="1" customWidth="1"/>
    <col min="1822" max="1822" width="10.42578125" style="1" customWidth="1"/>
    <col min="1823" max="1823" width="12.7109375" style="1" customWidth="1"/>
    <col min="1824" max="1824" width="19.5703125" style="1" customWidth="1"/>
    <col min="1825" max="1825" width="12" style="1" customWidth="1"/>
    <col min="1826" max="1826" width="13.5703125" style="1" customWidth="1"/>
    <col min="1827" max="1827" width="19.140625" style="1" customWidth="1"/>
    <col min="1828" max="1828" width="6.85546875" style="1" customWidth="1"/>
    <col min="1829" max="1829" width="9.28515625" style="1" customWidth="1"/>
    <col min="1830" max="1830" width="11" style="1" customWidth="1"/>
    <col min="1831" max="1831" width="13" style="1" customWidth="1"/>
    <col min="1832" max="1839" width="11" style="1" customWidth="1"/>
    <col min="1840" max="1840" width="13" style="1" customWidth="1"/>
    <col min="1841" max="1841" width="15.85546875" style="1" customWidth="1"/>
    <col min="1842" max="1851" width="11" style="1" customWidth="1"/>
    <col min="1852" max="1852" width="10.42578125" style="1" customWidth="1"/>
    <col min="1853" max="1854" width="10.5703125" style="1" customWidth="1"/>
    <col min="1855" max="1855" width="11.7109375" style="1" customWidth="1"/>
    <col min="1856" max="1857" width="13.85546875" style="1" customWidth="1"/>
    <col min="1858" max="2004" width="11" style="1" customWidth="1"/>
    <col min="2005" max="2051" width="11" style="1"/>
    <col min="2052" max="2052" width="17.85546875" style="1" bestFit="1" customWidth="1"/>
    <col min="2053" max="2053" width="10.85546875" style="1" customWidth="1"/>
    <col min="2054" max="2054" width="9.42578125" style="1" customWidth="1"/>
    <col min="2055" max="2055" width="7.85546875" style="1" customWidth="1"/>
    <col min="2056" max="2056" width="9" style="1" customWidth="1"/>
    <col min="2057" max="2057" width="9.140625" style="1" customWidth="1"/>
    <col min="2058" max="2058" width="8.7109375" style="1" customWidth="1"/>
    <col min="2059" max="2059" width="8.140625" style="1" customWidth="1"/>
    <col min="2060" max="2060" width="9.28515625" style="1" bestFit="1" customWidth="1"/>
    <col min="2061" max="2061" width="9.5703125" style="1" customWidth="1"/>
    <col min="2062" max="2062" width="7.42578125" style="1" bestFit="1" customWidth="1"/>
    <col min="2063" max="2063" width="9.7109375" style="1" customWidth="1"/>
    <col min="2064" max="2064" width="9.140625" style="1" customWidth="1"/>
    <col min="2065" max="2065" width="7.140625" style="1" customWidth="1"/>
    <col min="2066" max="2066" width="8" style="1" customWidth="1"/>
    <col min="2067" max="2067" width="5.28515625" style="1" bestFit="1" customWidth="1"/>
    <col min="2068" max="2068" width="11.140625" style="1" customWidth="1"/>
    <col min="2069" max="2069" width="8.7109375" style="1" bestFit="1" customWidth="1"/>
    <col min="2070" max="2070" width="9.85546875" style="1" customWidth="1"/>
    <col min="2071" max="2071" width="11.140625" style="1" customWidth="1"/>
    <col min="2072" max="2072" width="12.7109375" style="1" customWidth="1"/>
    <col min="2073" max="2073" width="9.5703125" style="1" customWidth="1"/>
    <col min="2074" max="2074" width="10.28515625" style="1" customWidth="1"/>
    <col min="2075" max="2075" width="11.28515625" style="1" customWidth="1"/>
    <col min="2076" max="2076" width="15.140625" style="1" bestFit="1" customWidth="1"/>
    <col min="2077" max="2077" width="9.7109375" style="1" customWidth="1"/>
    <col min="2078" max="2078" width="10.42578125" style="1" customWidth="1"/>
    <col min="2079" max="2079" width="12.7109375" style="1" customWidth="1"/>
    <col min="2080" max="2080" width="19.5703125" style="1" customWidth="1"/>
    <col min="2081" max="2081" width="12" style="1" customWidth="1"/>
    <col min="2082" max="2082" width="13.5703125" style="1" customWidth="1"/>
    <col min="2083" max="2083" width="19.140625" style="1" customWidth="1"/>
    <col min="2084" max="2084" width="6.85546875" style="1" customWidth="1"/>
    <col min="2085" max="2085" width="9.28515625" style="1" customWidth="1"/>
    <col min="2086" max="2086" width="11" style="1" customWidth="1"/>
    <col min="2087" max="2087" width="13" style="1" customWidth="1"/>
    <col min="2088" max="2095" width="11" style="1" customWidth="1"/>
    <col min="2096" max="2096" width="13" style="1" customWidth="1"/>
    <col min="2097" max="2097" width="15.85546875" style="1" customWidth="1"/>
    <col min="2098" max="2107" width="11" style="1" customWidth="1"/>
    <col min="2108" max="2108" width="10.42578125" style="1" customWidth="1"/>
    <col min="2109" max="2110" width="10.5703125" style="1" customWidth="1"/>
    <col min="2111" max="2111" width="11.7109375" style="1" customWidth="1"/>
    <col min="2112" max="2113" width="13.85546875" style="1" customWidth="1"/>
    <col min="2114" max="2260" width="11" style="1" customWidth="1"/>
    <col min="2261" max="2307" width="11" style="1"/>
    <col min="2308" max="2308" width="17.85546875" style="1" bestFit="1" customWidth="1"/>
    <col min="2309" max="2309" width="10.85546875" style="1" customWidth="1"/>
    <col min="2310" max="2310" width="9.42578125" style="1" customWidth="1"/>
    <col min="2311" max="2311" width="7.85546875" style="1" customWidth="1"/>
    <col min="2312" max="2312" width="9" style="1" customWidth="1"/>
    <col min="2313" max="2313" width="9.140625" style="1" customWidth="1"/>
    <col min="2314" max="2314" width="8.7109375" style="1" customWidth="1"/>
    <col min="2315" max="2315" width="8.140625" style="1" customWidth="1"/>
    <col min="2316" max="2316" width="9.28515625" style="1" bestFit="1" customWidth="1"/>
    <col min="2317" max="2317" width="9.5703125" style="1" customWidth="1"/>
    <col min="2318" max="2318" width="7.42578125" style="1" bestFit="1" customWidth="1"/>
    <col min="2319" max="2319" width="9.7109375" style="1" customWidth="1"/>
    <col min="2320" max="2320" width="9.140625" style="1" customWidth="1"/>
    <col min="2321" max="2321" width="7.140625" style="1" customWidth="1"/>
    <col min="2322" max="2322" width="8" style="1" customWidth="1"/>
    <col min="2323" max="2323" width="5.28515625" style="1" bestFit="1" customWidth="1"/>
    <col min="2324" max="2324" width="11.140625" style="1" customWidth="1"/>
    <col min="2325" max="2325" width="8.7109375" style="1" bestFit="1" customWidth="1"/>
    <col min="2326" max="2326" width="9.85546875" style="1" customWidth="1"/>
    <col min="2327" max="2327" width="11.140625" style="1" customWidth="1"/>
    <col min="2328" max="2328" width="12.7109375" style="1" customWidth="1"/>
    <col min="2329" max="2329" width="9.5703125" style="1" customWidth="1"/>
    <col min="2330" max="2330" width="10.28515625" style="1" customWidth="1"/>
    <col min="2331" max="2331" width="11.28515625" style="1" customWidth="1"/>
    <col min="2332" max="2332" width="15.140625" style="1" bestFit="1" customWidth="1"/>
    <col min="2333" max="2333" width="9.7109375" style="1" customWidth="1"/>
    <col min="2334" max="2334" width="10.42578125" style="1" customWidth="1"/>
    <col min="2335" max="2335" width="12.7109375" style="1" customWidth="1"/>
    <col min="2336" max="2336" width="19.5703125" style="1" customWidth="1"/>
    <col min="2337" max="2337" width="12" style="1" customWidth="1"/>
    <col min="2338" max="2338" width="13.5703125" style="1" customWidth="1"/>
    <col min="2339" max="2339" width="19.140625" style="1" customWidth="1"/>
    <col min="2340" max="2340" width="6.85546875" style="1" customWidth="1"/>
    <col min="2341" max="2341" width="9.28515625" style="1" customWidth="1"/>
    <col min="2342" max="2342" width="11" style="1" customWidth="1"/>
    <col min="2343" max="2343" width="13" style="1" customWidth="1"/>
    <col min="2344" max="2351" width="11" style="1" customWidth="1"/>
    <col min="2352" max="2352" width="13" style="1" customWidth="1"/>
    <col min="2353" max="2353" width="15.85546875" style="1" customWidth="1"/>
    <col min="2354" max="2363" width="11" style="1" customWidth="1"/>
    <col min="2364" max="2364" width="10.42578125" style="1" customWidth="1"/>
    <col min="2365" max="2366" width="10.5703125" style="1" customWidth="1"/>
    <col min="2367" max="2367" width="11.7109375" style="1" customWidth="1"/>
    <col min="2368" max="2369" width="13.85546875" style="1" customWidth="1"/>
    <col min="2370" max="2516" width="11" style="1" customWidth="1"/>
    <col min="2517" max="2563" width="11" style="1"/>
    <col min="2564" max="2564" width="17.85546875" style="1" bestFit="1" customWidth="1"/>
    <col min="2565" max="2565" width="10.85546875" style="1" customWidth="1"/>
    <col min="2566" max="2566" width="9.42578125" style="1" customWidth="1"/>
    <col min="2567" max="2567" width="7.85546875" style="1" customWidth="1"/>
    <col min="2568" max="2568" width="9" style="1" customWidth="1"/>
    <col min="2569" max="2569" width="9.140625" style="1" customWidth="1"/>
    <col min="2570" max="2570" width="8.7109375" style="1" customWidth="1"/>
    <col min="2571" max="2571" width="8.140625" style="1" customWidth="1"/>
    <col min="2572" max="2572" width="9.28515625" style="1" bestFit="1" customWidth="1"/>
    <col min="2573" max="2573" width="9.5703125" style="1" customWidth="1"/>
    <col min="2574" max="2574" width="7.42578125" style="1" bestFit="1" customWidth="1"/>
    <col min="2575" max="2575" width="9.7109375" style="1" customWidth="1"/>
    <col min="2576" max="2576" width="9.140625" style="1" customWidth="1"/>
    <col min="2577" max="2577" width="7.140625" style="1" customWidth="1"/>
    <col min="2578" max="2578" width="8" style="1" customWidth="1"/>
    <col min="2579" max="2579" width="5.28515625" style="1" bestFit="1" customWidth="1"/>
    <col min="2580" max="2580" width="11.140625" style="1" customWidth="1"/>
    <col min="2581" max="2581" width="8.7109375" style="1" bestFit="1" customWidth="1"/>
    <col min="2582" max="2582" width="9.85546875" style="1" customWidth="1"/>
    <col min="2583" max="2583" width="11.140625" style="1" customWidth="1"/>
    <col min="2584" max="2584" width="12.7109375" style="1" customWidth="1"/>
    <col min="2585" max="2585" width="9.5703125" style="1" customWidth="1"/>
    <col min="2586" max="2586" width="10.28515625" style="1" customWidth="1"/>
    <col min="2587" max="2587" width="11.28515625" style="1" customWidth="1"/>
    <col min="2588" max="2588" width="15.140625" style="1" bestFit="1" customWidth="1"/>
    <col min="2589" max="2589" width="9.7109375" style="1" customWidth="1"/>
    <col min="2590" max="2590" width="10.42578125" style="1" customWidth="1"/>
    <col min="2591" max="2591" width="12.7109375" style="1" customWidth="1"/>
    <col min="2592" max="2592" width="19.5703125" style="1" customWidth="1"/>
    <col min="2593" max="2593" width="12" style="1" customWidth="1"/>
    <col min="2594" max="2594" width="13.5703125" style="1" customWidth="1"/>
    <col min="2595" max="2595" width="19.140625" style="1" customWidth="1"/>
    <col min="2596" max="2596" width="6.85546875" style="1" customWidth="1"/>
    <col min="2597" max="2597" width="9.28515625" style="1" customWidth="1"/>
    <col min="2598" max="2598" width="11" style="1" customWidth="1"/>
    <col min="2599" max="2599" width="13" style="1" customWidth="1"/>
    <col min="2600" max="2607" width="11" style="1" customWidth="1"/>
    <col min="2608" max="2608" width="13" style="1" customWidth="1"/>
    <col min="2609" max="2609" width="15.85546875" style="1" customWidth="1"/>
    <col min="2610" max="2619" width="11" style="1" customWidth="1"/>
    <col min="2620" max="2620" width="10.42578125" style="1" customWidth="1"/>
    <col min="2621" max="2622" width="10.5703125" style="1" customWidth="1"/>
    <col min="2623" max="2623" width="11.7109375" style="1" customWidth="1"/>
    <col min="2624" max="2625" width="13.85546875" style="1" customWidth="1"/>
    <col min="2626" max="2772" width="11" style="1" customWidth="1"/>
    <col min="2773" max="2819" width="11" style="1"/>
    <col min="2820" max="2820" width="17.85546875" style="1" bestFit="1" customWidth="1"/>
    <col min="2821" max="2821" width="10.85546875" style="1" customWidth="1"/>
    <col min="2822" max="2822" width="9.42578125" style="1" customWidth="1"/>
    <col min="2823" max="2823" width="7.85546875" style="1" customWidth="1"/>
    <col min="2824" max="2824" width="9" style="1" customWidth="1"/>
    <col min="2825" max="2825" width="9.140625" style="1" customWidth="1"/>
    <col min="2826" max="2826" width="8.7109375" style="1" customWidth="1"/>
    <col min="2827" max="2827" width="8.140625" style="1" customWidth="1"/>
    <col min="2828" max="2828" width="9.28515625" style="1" bestFit="1" customWidth="1"/>
    <col min="2829" max="2829" width="9.5703125" style="1" customWidth="1"/>
    <col min="2830" max="2830" width="7.42578125" style="1" bestFit="1" customWidth="1"/>
    <col min="2831" max="2831" width="9.7109375" style="1" customWidth="1"/>
    <col min="2832" max="2832" width="9.140625" style="1" customWidth="1"/>
    <col min="2833" max="2833" width="7.140625" style="1" customWidth="1"/>
    <col min="2834" max="2834" width="8" style="1" customWidth="1"/>
    <col min="2835" max="2835" width="5.28515625" style="1" bestFit="1" customWidth="1"/>
    <col min="2836" max="2836" width="11.140625" style="1" customWidth="1"/>
    <col min="2837" max="2837" width="8.7109375" style="1" bestFit="1" customWidth="1"/>
    <col min="2838" max="2838" width="9.85546875" style="1" customWidth="1"/>
    <col min="2839" max="2839" width="11.140625" style="1" customWidth="1"/>
    <col min="2840" max="2840" width="12.7109375" style="1" customWidth="1"/>
    <col min="2841" max="2841" width="9.5703125" style="1" customWidth="1"/>
    <col min="2842" max="2842" width="10.28515625" style="1" customWidth="1"/>
    <col min="2843" max="2843" width="11.28515625" style="1" customWidth="1"/>
    <col min="2844" max="2844" width="15.140625" style="1" bestFit="1" customWidth="1"/>
    <col min="2845" max="2845" width="9.7109375" style="1" customWidth="1"/>
    <col min="2846" max="2846" width="10.42578125" style="1" customWidth="1"/>
    <col min="2847" max="2847" width="12.7109375" style="1" customWidth="1"/>
    <col min="2848" max="2848" width="19.5703125" style="1" customWidth="1"/>
    <col min="2849" max="2849" width="12" style="1" customWidth="1"/>
    <col min="2850" max="2850" width="13.5703125" style="1" customWidth="1"/>
    <col min="2851" max="2851" width="19.140625" style="1" customWidth="1"/>
    <col min="2852" max="2852" width="6.85546875" style="1" customWidth="1"/>
    <col min="2853" max="2853" width="9.28515625" style="1" customWidth="1"/>
    <col min="2854" max="2854" width="11" style="1" customWidth="1"/>
    <col min="2855" max="2855" width="13" style="1" customWidth="1"/>
    <col min="2856" max="2863" width="11" style="1" customWidth="1"/>
    <col min="2864" max="2864" width="13" style="1" customWidth="1"/>
    <col min="2865" max="2865" width="15.85546875" style="1" customWidth="1"/>
    <col min="2866" max="2875" width="11" style="1" customWidth="1"/>
    <col min="2876" max="2876" width="10.42578125" style="1" customWidth="1"/>
    <col min="2877" max="2878" width="10.5703125" style="1" customWidth="1"/>
    <col min="2879" max="2879" width="11.7109375" style="1" customWidth="1"/>
    <col min="2880" max="2881" width="13.85546875" style="1" customWidth="1"/>
    <col min="2882" max="3028" width="11" style="1" customWidth="1"/>
    <col min="3029" max="3075" width="11" style="1"/>
    <col min="3076" max="3076" width="17.85546875" style="1" bestFit="1" customWidth="1"/>
    <col min="3077" max="3077" width="10.85546875" style="1" customWidth="1"/>
    <col min="3078" max="3078" width="9.42578125" style="1" customWidth="1"/>
    <col min="3079" max="3079" width="7.85546875" style="1" customWidth="1"/>
    <col min="3080" max="3080" width="9" style="1" customWidth="1"/>
    <col min="3081" max="3081" width="9.140625" style="1" customWidth="1"/>
    <col min="3082" max="3082" width="8.7109375" style="1" customWidth="1"/>
    <col min="3083" max="3083" width="8.140625" style="1" customWidth="1"/>
    <col min="3084" max="3084" width="9.28515625" style="1" bestFit="1" customWidth="1"/>
    <col min="3085" max="3085" width="9.5703125" style="1" customWidth="1"/>
    <col min="3086" max="3086" width="7.42578125" style="1" bestFit="1" customWidth="1"/>
    <col min="3087" max="3087" width="9.7109375" style="1" customWidth="1"/>
    <col min="3088" max="3088" width="9.140625" style="1" customWidth="1"/>
    <col min="3089" max="3089" width="7.140625" style="1" customWidth="1"/>
    <col min="3090" max="3090" width="8" style="1" customWidth="1"/>
    <col min="3091" max="3091" width="5.28515625" style="1" bestFit="1" customWidth="1"/>
    <col min="3092" max="3092" width="11.140625" style="1" customWidth="1"/>
    <col min="3093" max="3093" width="8.7109375" style="1" bestFit="1" customWidth="1"/>
    <col min="3094" max="3094" width="9.85546875" style="1" customWidth="1"/>
    <col min="3095" max="3095" width="11.140625" style="1" customWidth="1"/>
    <col min="3096" max="3096" width="12.7109375" style="1" customWidth="1"/>
    <col min="3097" max="3097" width="9.5703125" style="1" customWidth="1"/>
    <col min="3098" max="3098" width="10.28515625" style="1" customWidth="1"/>
    <col min="3099" max="3099" width="11.28515625" style="1" customWidth="1"/>
    <col min="3100" max="3100" width="15.140625" style="1" bestFit="1" customWidth="1"/>
    <col min="3101" max="3101" width="9.7109375" style="1" customWidth="1"/>
    <col min="3102" max="3102" width="10.42578125" style="1" customWidth="1"/>
    <col min="3103" max="3103" width="12.7109375" style="1" customWidth="1"/>
    <col min="3104" max="3104" width="19.5703125" style="1" customWidth="1"/>
    <col min="3105" max="3105" width="12" style="1" customWidth="1"/>
    <col min="3106" max="3106" width="13.5703125" style="1" customWidth="1"/>
    <col min="3107" max="3107" width="19.140625" style="1" customWidth="1"/>
    <col min="3108" max="3108" width="6.85546875" style="1" customWidth="1"/>
    <col min="3109" max="3109" width="9.28515625" style="1" customWidth="1"/>
    <col min="3110" max="3110" width="11" style="1" customWidth="1"/>
    <col min="3111" max="3111" width="13" style="1" customWidth="1"/>
    <col min="3112" max="3119" width="11" style="1" customWidth="1"/>
    <col min="3120" max="3120" width="13" style="1" customWidth="1"/>
    <col min="3121" max="3121" width="15.85546875" style="1" customWidth="1"/>
    <col min="3122" max="3131" width="11" style="1" customWidth="1"/>
    <col min="3132" max="3132" width="10.42578125" style="1" customWidth="1"/>
    <col min="3133" max="3134" width="10.5703125" style="1" customWidth="1"/>
    <col min="3135" max="3135" width="11.7109375" style="1" customWidth="1"/>
    <col min="3136" max="3137" width="13.85546875" style="1" customWidth="1"/>
    <col min="3138" max="3284" width="11" style="1" customWidth="1"/>
    <col min="3285" max="3331" width="11" style="1"/>
    <col min="3332" max="3332" width="17.85546875" style="1" bestFit="1" customWidth="1"/>
    <col min="3333" max="3333" width="10.85546875" style="1" customWidth="1"/>
    <col min="3334" max="3334" width="9.42578125" style="1" customWidth="1"/>
    <col min="3335" max="3335" width="7.85546875" style="1" customWidth="1"/>
    <col min="3336" max="3336" width="9" style="1" customWidth="1"/>
    <col min="3337" max="3337" width="9.140625" style="1" customWidth="1"/>
    <col min="3338" max="3338" width="8.7109375" style="1" customWidth="1"/>
    <col min="3339" max="3339" width="8.140625" style="1" customWidth="1"/>
    <col min="3340" max="3340" width="9.28515625" style="1" bestFit="1" customWidth="1"/>
    <col min="3341" max="3341" width="9.5703125" style="1" customWidth="1"/>
    <col min="3342" max="3342" width="7.42578125" style="1" bestFit="1" customWidth="1"/>
    <col min="3343" max="3343" width="9.7109375" style="1" customWidth="1"/>
    <col min="3344" max="3344" width="9.140625" style="1" customWidth="1"/>
    <col min="3345" max="3345" width="7.140625" style="1" customWidth="1"/>
    <col min="3346" max="3346" width="8" style="1" customWidth="1"/>
    <col min="3347" max="3347" width="5.28515625" style="1" bestFit="1" customWidth="1"/>
    <col min="3348" max="3348" width="11.140625" style="1" customWidth="1"/>
    <col min="3349" max="3349" width="8.7109375" style="1" bestFit="1" customWidth="1"/>
    <col min="3350" max="3350" width="9.85546875" style="1" customWidth="1"/>
    <col min="3351" max="3351" width="11.140625" style="1" customWidth="1"/>
    <col min="3352" max="3352" width="12.7109375" style="1" customWidth="1"/>
    <col min="3353" max="3353" width="9.5703125" style="1" customWidth="1"/>
    <col min="3354" max="3354" width="10.28515625" style="1" customWidth="1"/>
    <col min="3355" max="3355" width="11.28515625" style="1" customWidth="1"/>
    <col min="3356" max="3356" width="15.140625" style="1" bestFit="1" customWidth="1"/>
    <col min="3357" max="3357" width="9.7109375" style="1" customWidth="1"/>
    <col min="3358" max="3358" width="10.42578125" style="1" customWidth="1"/>
    <col min="3359" max="3359" width="12.7109375" style="1" customWidth="1"/>
    <col min="3360" max="3360" width="19.5703125" style="1" customWidth="1"/>
    <col min="3361" max="3361" width="12" style="1" customWidth="1"/>
    <col min="3362" max="3362" width="13.5703125" style="1" customWidth="1"/>
    <col min="3363" max="3363" width="19.140625" style="1" customWidth="1"/>
    <col min="3364" max="3364" width="6.85546875" style="1" customWidth="1"/>
    <col min="3365" max="3365" width="9.28515625" style="1" customWidth="1"/>
    <col min="3366" max="3366" width="11" style="1" customWidth="1"/>
    <col min="3367" max="3367" width="13" style="1" customWidth="1"/>
    <col min="3368" max="3375" width="11" style="1" customWidth="1"/>
    <col min="3376" max="3376" width="13" style="1" customWidth="1"/>
    <col min="3377" max="3377" width="15.85546875" style="1" customWidth="1"/>
    <col min="3378" max="3387" width="11" style="1" customWidth="1"/>
    <col min="3388" max="3388" width="10.42578125" style="1" customWidth="1"/>
    <col min="3389" max="3390" width="10.5703125" style="1" customWidth="1"/>
    <col min="3391" max="3391" width="11.7109375" style="1" customWidth="1"/>
    <col min="3392" max="3393" width="13.85546875" style="1" customWidth="1"/>
    <col min="3394" max="3540" width="11" style="1" customWidth="1"/>
    <col min="3541" max="3587" width="11" style="1"/>
    <col min="3588" max="3588" width="17.85546875" style="1" bestFit="1" customWidth="1"/>
    <col min="3589" max="3589" width="10.85546875" style="1" customWidth="1"/>
    <col min="3590" max="3590" width="9.42578125" style="1" customWidth="1"/>
    <col min="3591" max="3591" width="7.85546875" style="1" customWidth="1"/>
    <col min="3592" max="3592" width="9" style="1" customWidth="1"/>
    <col min="3593" max="3593" width="9.140625" style="1" customWidth="1"/>
    <col min="3594" max="3594" width="8.7109375" style="1" customWidth="1"/>
    <col min="3595" max="3595" width="8.140625" style="1" customWidth="1"/>
    <col min="3596" max="3596" width="9.28515625" style="1" bestFit="1" customWidth="1"/>
    <col min="3597" max="3597" width="9.5703125" style="1" customWidth="1"/>
    <col min="3598" max="3598" width="7.42578125" style="1" bestFit="1" customWidth="1"/>
    <col min="3599" max="3599" width="9.7109375" style="1" customWidth="1"/>
    <col min="3600" max="3600" width="9.140625" style="1" customWidth="1"/>
    <col min="3601" max="3601" width="7.140625" style="1" customWidth="1"/>
    <col min="3602" max="3602" width="8" style="1" customWidth="1"/>
    <col min="3603" max="3603" width="5.28515625" style="1" bestFit="1" customWidth="1"/>
    <col min="3604" max="3604" width="11.140625" style="1" customWidth="1"/>
    <col min="3605" max="3605" width="8.7109375" style="1" bestFit="1" customWidth="1"/>
    <col min="3606" max="3606" width="9.85546875" style="1" customWidth="1"/>
    <col min="3607" max="3607" width="11.140625" style="1" customWidth="1"/>
    <col min="3608" max="3608" width="12.7109375" style="1" customWidth="1"/>
    <col min="3609" max="3609" width="9.5703125" style="1" customWidth="1"/>
    <col min="3610" max="3610" width="10.28515625" style="1" customWidth="1"/>
    <col min="3611" max="3611" width="11.28515625" style="1" customWidth="1"/>
    <col min="3612" max="3612" width="15.140625" style="1" bestFit="1" customWidth="1"/>
    <col min="3613" max="3613" width="9.7109375" style="1" customWidth="1"/>
    <col min="3614" max="3614" width="10.42578125" style="1" customWidth="1"/>
    <col min="3615" max="3615" width="12.7109375" style="1" customWidth="1"/>
    <col min="3616" max="3616" width="19.5703125" style="1" customWidth="1"/>
    <col min="3617" max="3617" width="12" style="1" customWidth="1"/>
    <col min="3618" max="3618" width="13.5703125" style="1" customWidth="1"/>
    <col min="3619" max="3619" width="19.140625" style="1" customWidth="1"/>
    <col min="3620" max="3620" width="6.85546875" style="1" customWidth="1"/>
    <col min="3621" max="3621" width="9.28515625" style="1" customWidth="1"/>
    <col min="3622" max="3622" width="11" style="1" customWidth="1"/>
    <col min="3623" max="3623" width="13" style="1" customWidth="1"/>
    <col min="3624" max="3631" width="11" style="1" customWidth="1"/>
    <col min="3632" max="3632" width="13" style="1" customWidth="1"/>
    <col min="3633" max="3633" width="15.85546875" style="1" customWidth="1"/>
    <col min="3634" max="3643" width="11" style="1" customWidth="1"/>
    <col min="3644" max="3644" width="10.42578125" style="1" customWidth="1"/>
    <col min="3645" max="3646" width="10.5703125" style="1" customWidth="1"/>
    <col min="3647" max="3647" width="11.7109375" style="1" customWidth="1"/>
    <col min="3648" max="3649" width="13.85546875" style="1" customWidth="1"/>
    <col min="3650" max="3796" width="11" style="1" customWidth="1"/>
    <col min="3797" max="3843" width="11" style="1"/>
    <col min="3844" max="3844" width="17.85546875" style="1" bestFit="1" customWidth="1"/>
    <col min="3845" max="3845" width="10.85546875" style="1" customWidth="1"/>
    <col min="3846" max="3846" width="9.42578125" style="1" customWidth="1"/>
    <col min="3847" max="3847" width="7.85546875" style="1" customWidth="1"/>
    <col min="3848" max="3848" width="9" style="1" customWidth="1"/>
    <col min="3849" max="3849" width="9.140625" style="1" customWidth="1"/>
    <col min="3850" max="3850" width="8.7109375" style="1" customWidth="1"/>
    <col min="3851" max="3851" width="8.140625" style="1" customWidth="1"/>
    <col min="3852" max="3852" width="9.28515625" style="1" bestFit="1" customWidth="1"/>
    <col min="3853" max="3853" width="9.5703125" style="1" customWidth="1"/>
    <col min="3854" max="3854" width="7.42578125" style="1" bestFit="1" customWidth="1"/>
    <col min="3855" max="3855" width="9.7109375" style="1" customWidth="1"/>
    <col min="3856" max="3856" width="9.140625" style="1" customWidth="1"/>
    <col min="3857" max="3857" width="7.140625" style="1" customWidth="1"/>
    <col min="3858" max="3858" width="8" style="1" customWidth="1"/>
    <col min="3859" max="3859" width="5.28515625" style="1" bestFit="1" customWidth="1"/>
    <col min="3860" max="3860" width="11.140625" style="1" customWidth="1"/>
    <col min="3861" max="3861" width="8.7109375" style="1" bestFit="1" customWidth="1"/>
    <col min="3862" max="3862" width="9.85546875" style="1" customWidth="1"/>
    <col min="3863" max="3863" width="11.140625" style="1" customWidth="1"/>
    <col min="3864" max="3864" width="12.7109375" style="1" customWidth="1"/>
    <col min="3865" max="3865" width="9.5703125" style="1" customWidth="1"/>
    <col min="3866" max="3866" width="10.28515625" style="1" customWidth="1"/>
    <col min="3867" max="3867" width="11.28515625" style="1" customWidth="1"/>
    <col min="3868" max="3868" width="15.140625" style="1" bestFit="1" customWidth="1"/>
    <col min="3869" max="3869" width="9.7109375" style="1" customWidth="1"/>
    <col min="3870" max="3870" width="10.42578125" style="1" customWidth="1"/>
    <col min="3871" max="3871" width="12.7109375" style="1" customWidth="1"/>
    <col min="3872" max="3872" width="19.5703125" style="1" customWidth="1"/>
    <col min="3873" max="3873" width="12" style="1" customWidth="1"/>
    <col min="3874" max="3874" width="13.5703125" style="1" customWidth="1"/>
    <col min="3875" max="3875" width="19.140625" style="1" customWidth="1"/>
    <col min="3876" max="3876" width="6.85546875" style="1" customWidth="1"/>
    <col min="3877" max="3877" width="9.28515625" style="1" customWidth="1"/>
    <col min="3878" max="3878" width="11" style="1" customWidth="1"/>
    <col min="3879" max="3879" width="13" style="1" customWidth="1"/>
    <col min="3880" max="3887" width="11" style="1" customWidth="1"/>
    <col min="3888" max="3888" width="13" style="1" customWidth="1"/>
    <col min="3889" max="3889" width="15.85546875" style="1" customWidth="1"/>
    <col min="3890" max="3899" width="11" style="1" customWidth="1"/>
    <col min="3900" max="3900" width="10.42578125" style="1" customWidth="1"/>
    <col min="3901" max="3902" width="10.5703125" style="1" customWidth="1"/>
    <col min="3903" max="3903" width="11.7109375" style="1" customWidth="1"/>
    <col min="3904" max="3905" width="13.85546875" style="1" customWidth="1"/>
    <col min="3906" max="4052" width="11" style="1" customWidth="1"/>
    <col min="4053" max="4099" width="11" style="1"/>
    <col min="4100" max="4100" width="17.85546875" style="1" bestFit="1" customWidth="1"/>
    <col min="4101" max="4101" width="10.85546875" style="1" customWidth="1"/>
    <col min="4102" max="4102" width="9.42578125" style="1" customWidth="1"/>
    <col min="4103" max="4103" width="7.85546875" style="1" customWidth="1"/>
    <col min="4104" max="4104" width="9" style="1" customWidth="1"/>
    <col min="4105" max="4105" width="9.140625" style="1" customWidth="1"/>
    <col min="4106" max="4106" width="8.7109375" style="1" customWidth="1"/>
    <col min="4107" max="4107" width="8.140625" style="1" customWidth="1"/>
    <col min="4108" max="4108" width="9.28515625" style="1" bestFit="1" customWidth="1"/>
    <col min="4109" max="4109" width="9.5703125" style="1" customWidth="1"/>
    <col min="4110" max="4110" width="7.42578125" style="1" bestFit="1" customWidth="1"/>
    <col min="4111" max="4111" width="9.7109375" style="1" customWidth="1"/>
    <col min="4112" max="4112" width="9.140625" style="1" customWidth="1"/>
    <col min="4113" max="4113" width="7.140625" style="1" customWidth="1"/>
    <col min="4114" max="4114" width="8" style="1" customWidth="1"/>
    <col min="4115" max="4115" width="5.28515625" style="1" bestFit="1" customWidth="1"/>
    <col min="4116" max="4116" width="11.140625" style="1" customWidth="1"/>
    <col min="4117" max="4117" width="8.7109375" style="1" bestFit="1" customWidth="1"/>
    <col min="4118" max="4118" width="9.85546875" style="1" customWidth="1"/>
    <col min="4119" max="4119" width="11.140625" style="1" customWidth="1"/>
    <col min="4120" max="4120" width="12.7109375" style="1" customWidth="1"/>
    <col min="4121" max="4121" width="9.5703125" style="1" customWidth="1"/>
    <col min="4122" max="4122" width="10.28515625" style="1" customWidth="1"/>
    <col min="4123" max="4123" width="11.28515625" style="1" customWidth="1"/>
    <col min="4124" max="4124" width="15.140625" style="1" bestFit="1" customWidth="1"/>
    <col min="4125" max="4125" width="9.7109375" style="1" customWidth="1"/>
    <col min="4126" max="4126" width="10.42578125" style="1" customWidth="1"/>
    <col min="4127" max="4127" width="12.7109375" style="1" customWidth="1"/>
    <col min="4128" max="4128" width="19.5703125" style="1" customWidth="1"/>
    <col min="4129" max="4129" width="12" style="1" customWidth="1"/>
    <col min="4130" max="4130" width="13.5703125" style="1" customWidth="1"/>
    <col min="4131" max="4131" width="19.140625" style="1" customWidth="1"/>
    <col min="4132" max="4132" width="6.85546875" style="1" customWidth="1"/>
    <col min="4133" max="4133" width="9.28515625" style="1" customWidth="1"/>
    <col min="4134" max="4134" width="11" style="1" customWidth="1"/>
    <col min="4135" max="4135" width="13" style="1" customWidth="1"/>
    <col min="4136" max="4143" width="11" style="1" customWidth="1"/>
    <col min="4144" max="4144" width="13" style="1" customWidth="1"/>
    <col min="4145" max="4145" width="15.85546875" style="1" customWidth="1"/>
    <col min="4146" max="4155" width="11" style="1" customWidth="1"/>
    <col min="4156" max="4156" width="10.42578125" style="1" customWidth="1"/>
    <col min="4157" max="4158" width="10.5703125" style="1" customWidth="1"/>
    <col min="4159" max="4159" width="11.7109375" style="1" customWidth="1"/>
    <col min="4160" max="4161" width="13.85546875" style="1" customWidth="1"/>
    <col min="4162" max="4308" width="11" style="1" customWidth="1"/>
    <col min="4309" max="4355" width="11" style="1"/>
    <col min="4356" max="4356" width="17.85546875" style="1" bestFit="1" customWidth="1"/>
    <col min="4357" max="4357" width="10.85546875" style="1" customWidth="1"/>
    <col min="4358" max="4358" width="9.42578125" style="1" customWidth="1"/>
    <col min="4359" max="4359" width="7.85546875" style="1" customWidth="1"/>
    <col min="4360" max="4360" width="9" style="1" customWidth="1"/>
    <col min="4361" max="4361" width="9.140625" style="1" customWidth="1"/>
    <col min="4362" max="4362" width="8.7109375" style="1" customWidth="1"/>
    <col min="4363" max="4363" width="8.140625" style="1" customWidth="1"/>
    <col min="4364" max="4364" width="9.28515625" style="1" bestFit="1" customWidth="1"/>
    <col min="4365" max="4365" width="9.5703125" style="1" customWidth="1"/>
    <col min="4366" max="4366" width="7.42578125" style="1" bestFit="1" customWidth="1"/>
    <col min="4367" max="4367" width="9.7109375" style="1" customWidth="1"/>
    <col min="4368" max="4368" width="9.140625" style="1" customWidth="1"/>
    <col min="4369" max="4369" width="7.140625" style="1" customWidth="1"/>
    <col min="4370" max="4370" width="8" style="1" customWidth="1"/>
    <col min="4371" max="4371" width="5.28515625" style="1" bestFit="1" customWidth="1"/>
    <col min="4372" max="4372" width="11.140625" style="1" customWidth="1"/>
    <col min="4373" max="4373" width="8.7109375" style="1" bestFit="1" customWidth="1"/>
    <col min="4374" max="4374" width="9.85546875" style="1" customWidth="1"/>
    <col min="4375" max="4375" width="11.140625" style="1" customWidth="1"/>
    <col min="4376" max="4376" width="12.7109375" style="1" customWidth="1"/>
    <col min="4377" max="4377" width="9.5703125" style="1" customWidth="1"/>
    <col min="4378" max="4378" width="10.28515625" style="1" customWidth="1"/>
    <col min="4379" max="4379" width="11.28515625" style="1" customWidth="1"/>
    <col min="4380" max="4380" width="15.140625" style="1" bestFit="1" customWidth="1"/>
    <col min="4381" max="4381" width="9.7109375" style="1" customWidth="1"/>
    <col min="4382" max="4382" width="10.42578125" style="1" customWidth="1"/>
    <col min="4383" max="4383" width="12.7109375" style="1" customWidth="1"/>
    <col min="4384" max="4384" width="19.5703125" style="1" customWidth="1"/>
    <col min="4385" max="4385" width="12" style="1" customWidth="1"/>
    <col min="4386" max="4386" width="13.5703125" style="1" customWidth="1"/>
    <col min="4387" max="4387" width="19.140625" style="1" customWidth="1"/>
    <col min="4388" max="4388" width="6.85546875" style="1" customWidth="1"/>
    <col min="4389" max="4389" width="9.28515625" style="1" customWidth="1"/>
    <col min="4390" max="4390" width="11" style="1" customWidth="1"/>
    <col min="4391" max="4391" width="13" style="1" customWidth="1"/>
    <col min="4392" max="4399" width="11" style="1" customWidth="1"/>
    <col min="4400" max="4400" width="13" style="1" customWidth="1"/>
    <col min="4401" max="4401" width="15.85546875" style="1" customWidth="1"/>
    <col min="4402" max="4411" width="11" style="1" customWidth="1"/>
    <col min="4412" max="4412" width="10.42578125" style="1" customWidth="1"/>
    <col min="4413" max="4414" width="10.5703125" style="1" customWidth="1"/>
    <col min="4415" max="4415" width="11.7109375" style="1" customWidth="1"/>
    <col min="4416" max="4417" width="13.85546875" style="1" customWidth="1"/>
    <col min="4418" max="4564" width="11" style="1" customWidth="1"/>
    <col min="4565" max="4611" width="11" style="1"/>
    <col min="4612" max="4612" width="17.85546875" style="1" bestFit="1" customWidth="1"/>
    <col min="4613" max="4613" width="10.85546875" style="1" customWidth="1"/>
    <col min="4614" max="4614" width="9.42578125" style="1" customWidth="1"/>
    <col min="4615" max="4615" width="7.85546875" style="1" customWidth="1"/>
    <col min="4616" max="4616" width="9" style="1" customWidth="1"/>
    <col min="4617" max="4617" width="9.140625" style="1" customWidth="1"/>
    <col min="4618" max="4618" width="8.7109375" style="1" customWidth="1"/>
    <col min="4619" max="4619" width="8.140625" style="1" customWidth="1"/>
    <col min="4620" max="4620" width="9.28515625" style="1" bestFit="1" customWidth="1"/>
    <col min="4621" max="4621" width="9.5703125" style="1" customWidth="1"/>
    <col min="4622" max="4622" width="7.42578125" style="1" bestFit="1" customWidth="1"/>
    <col min="4623" max="4623" width="9.7109375" style="1" customWidth="1"/>
    <col min="4624" max="4624" width="9.140625" style="1" customWidth="1"/>
    <col min="4625" max="4625" width="7.140625" style="1" customWidth="1"/>
    <col min="4626" max="4626" width="8" style="1" customWidth="1"/>
    <col min="4627" max="4627" width="5.28515625" style="1" bestFit="1" customWidth="1"/>
    <col min="4628" max="4628" width="11.140625" style="1" customWidth="1"/>
    <col min="4629" max="4629" width="8.7109375" style="1" bestFit="1" customWidth="1"/>
    <col min="4630" max="4630" width="9.85546875" style="1" customWidth="1"/>
    <col min="4631" max="4631" width="11.140625" style="1" customWidth="1"/>
    <col min="4632" max="4632" width="12.7109375" style="1" customWidth="1"/>
    <col min="4633" max="4633" width="9.5703125" style="1" customWidth="1"/>
    <col min="4634" max="4634" width="10.28515625" style="1" customWidth="1"/>
    <col min="4635" max="4635" width="11.28515625" style="1" customWidth="1"/>
    <col min="4636" max="4636" width="15.140625" style="1" bestFit="1" customWidth="1"/>
    <col min="4637" max="4637" width="9.7109375" style="1" customWidth="1"/>
    <col min="4638" max="4638" width="10.42578125" style="1" customWidth="1"/>
    <col min="4639" max="4639" width="12.7109375" style="1" customWidth="1"/>
    <col min="4640" max="4640" width="19.5703125" style="1" customWidth="1"/>
    <col min="4641" max="4641" width="12" style="1" customWidth="1"/>
    <col min="4642" max="4642" width="13.5703125" style="1" customWidth="1"/>
    <col min="4643" max="4643" width="19.140625" style="1" customWidth="1"/>
    <col min="4644" max="4644" width="6.85546875" style="1" customWidth="1"/>
    <col min="4645" max="4645" width="9.28515625" style="1" customWidth="1"/>
    <col min="4646" max="4646" width="11" style="1" customWidth="1"/>
    <col min="4647" max="4647" width="13" style="1" customWidth="1"/>
    <col min="4648" max="4655" width="11" style="1" customWidth="1"/>
    <col min="4656" max="4656" width="13" style="1" customWidth="1"/>
    <col min="4657" max="4657" width="15.85546875" style="1" customWidth="1"/>
    <col min="4658" max="4667" width="11" style="1" customWidth="1"/>
    <col min="4668" max="4668" width="10.42578125" style="1" customWidth="1"/>
    <col min="4669" max="4670" width="10.5703125" style="1" customWidth="1"/>
    <col min="4671" max="4671" width="11.7109375" style="1" customWidth="1"/>
    <col min="4672" max="4673" width="13.85546875" style="1" customWidth="1"/>
    <col min="4674" max="4820" width="11" style="1" customWidth="1"/>
    <col min="4821" max="4867" width="11" style="1"/>
    <col min="4868" max="4868" width="17.85546875" style="1" bestFit="1" customWidth="1"/>
    <col min="4869" max="4869" width="10.85546875" style="1" customWidth="1"/>
    <col min="4870" max="4870" width="9.42578125" style="1" customWidth="1"/>
    <col min="4871" max="4871" width="7.85546875" style="1" customWidth="1"/>
    <col min="4872" max="4872" width="9" style="1" customWidth="1"/>
    <col min="4873" max="4873" width="9.140625" style="1" customWidth="1"/>
    <col min="4874" max="4874" width="8.7109375" style="1" customWidth="1"/>
    <col min="4875" max="4875" width="8.140625" style="1" customWidth="1"/>
    <col min="4876" max="4876" width="9.28515625" style="1" bestFit="1" customWidth="1"/>
    <col min="4877" max="4877" width="9.5703125" style="1" customWidth="1"/>
    <col min="4878" max="4878" width="7.42578125" style="1" bestFit="1" customWidth="1"/>
    <col min="4879" max="4879" width="9.7109375" style="1" customWidth="1"/>
    <col min="4880" max="4880" width="9.140625" style="1" customWidth="1"/>
    <col min="4881" max="4881" width="7.140625" style="1" customWidth="1"/>
    <col min="4882" max="4882" width="8" style="1" customWidth="1"/>
    <col min="4883" max="4883" width="5.28515625" style="1" bestFit="1" customWidth="1"/>
    <col min="4884" max="4884" width="11.140625" style="1" customWidth="1"/>
    <col min="4885" max="4885" width="8.7109375" style="1" bestFit="1" customWidth="1"/>
    <col min="4886" max="4886" width="9.85546875" style="1" customWidth="1"/>
    <col min="4887" max="4887" width="11.140625" style="1" customWidth="1"/>
    <col min="4888" max="4888" width="12.7109375" style="1" customWidth="1"/>
    <col min="4889" max="4889" width="9.5703125" style="1" customWidth="1"/>
    <col min="4890" max="4890" width="10.28515625" style="1" customWidth="1"/>
    <col min="4891" max="4891" width="11.28515625" style="1" customWidth="1"/>
    <col min="4892" max="4892" width="15.140625" style="1" bestFit="1" customWidth="1"/>
    <col min="4893" max="4893" width="9.7109375" style="1" customWidth="1"/>
    <col min="4894" max="4894" width="10.42578125" style="1" customWidth="1"/>
    <col min="4895" max="4895" width="12.7109375" style="1" customWidth="1"/>
    <col min="4896" max="4896" width="19.5703125" style="1" customWidth="1"/>
    <col min="4897" max="4897" width="12" style="1" customWidth="1"/>
    <col min="4898" max="4898" width="13.5703125" style="1" customWidth="1"/>
    <col min="4899" max="4899" width="19.140625" style="1" customWidth="1"/>
    <col min="4900" max="4900" width="6.85546875" style="1" customWidth="1"/>
    <col min="4901" max="4901" width="9.28515625" style="1" customWidth="1"/>
    <col min="4902" max="4902" width="11" style="1" customWidth="1"/>
    <col min="4903" max="4903" width="13" style="1" customWidth="1"/>
    <col min="4904" max="4911" width="11" style="1" customWidth="1"/>
    <col min="4912" max="4912" width="13" style="1" customWidth="1"/>
    <col min="4913" max="4913" width="15.85546875" style="1" customWidth="1"/>
    <col min="4914" max="4923" width="11" style="1" customWidth="1"/>
    <col min="4924" max="4924" width="10.42578125" style="1" customWidth="1"/>
    <col min="4925" max="4926" width="10.5703125" style="1" customWidth="1"/>
    <col min="4927" max="4927" width="11.7109375" style="1" customWidth="1"/>
    <col min="4928" max="4929" width="13.85546875" style="1" customWidth="1"/>
    <col min="4930" max="5076" width="11" style="1" customWidth="1"/>
    <col min="5077" max="5123" width="11" style="1"/>
    <col min="5124" max="5124" width="17.85546875" style="1" bestFit="1" customWidth="1"/>
    <col min="5125" max="5125" width="10.85546875" style="1" customWidth="1"/>
    <col min="5126" max="5126" width="9.42578125" style="1" customWidth="1"/>
    <col min="5127" max="5127" width="7.85546875" style="1" customWidth="1"/>
    <col min="5128" max="5128" width="9" style="1" customWidth="1"/>
    <col min="5129" max="5129" width="9.140625" style="1" customWidth="1"/>
    <col min="5130" max="5130" width="8.7109375" style="1" customWidth="1"/>
    <col min="5131" max="5131" width="8.140625" style="1" customWidth="1"/>
    <col min="5132" max="5132" width="9.28515625" style="1" bestFit="1" customWidth="1"/>
    <col min="5133" max="5133" width="9.5703125" style="1" customWidth="1"/>
    <col min="5134" max="5134" width="7.42578125" style="1" bestFit="1" customWidth="1"/>
    <col min="5135" max="5135" width="9.7109375" style="1" customWidth="1"/>
    <col min="5136" max="5136" width="9.140625" style="1" customWidth="1"/>
    <col min="5137" max="5137" width="7.140625" style="1" customWidth="1"/>
    <col min="5138" max="5138" width="8" style="1" customWidth="1"/>
    <col min="5139" max="5139" width="5.28515625" style="1" bestFit="1" customWidth="1"/>
    <col min="5140" max="5140" width="11.140625" style="1" customWidth="1"/>
    <col min="5141" max="5141" width="8.7109375" style="1" bestFit="1" customWidth="1"/>
    <col min="5142" max="5142" width="9.85546875" style="1" customWidth="1"/>
    <col min="5143" max="5143" width="11.140625" style="1" customWidth="1"/>
    <col min="5144" max="5144" width="12.7109375" style="1" customWidth="1"/>
    <col min="5145" max="5145" width="9.5703125" style="1" customWidth="1"/>
    <col min="5146" max="5146" width="10.28515625" style="1" customWidth="1"/>
    <col min="5147" max="5147" width="11.28515625" style="1" customWidth="1"/>
    <col min="5148" max="5148" width="15.140625" style="1" bestFit="1" customWidth="1"/>
    <col min="5149" max="5149" width="9.7109375" style="1" customWidth="1"/>
    <col min="5150" max="5150" width="10.42578125" style="1" customWidth="1"/>
    <col min="5151" max="5151" width="12.7109375" style="1" customWidth="1"/>
    <col min="5152" max="5152" width="19.5703125" style="1" customWidth="1"/>
    <col min="5153" max="5153" width="12" style="1" customWidth="1"/>
    <col min="5154" max="5154" width="13.5703125" style="1" customWidth="1"/>
    <col min="5155" max="5155" width="19.140625" style="1" customWidth="1"/>
    <col min="5156" max="5156" width="6.85546875" style="1" customWidth="1"/>
    <col min="5157" max="5157" width="9.28515625" style="1" customWidth="1"/>
    <col min="5158" max="5158" width="11" style="1" customWidth="1"/>
    <col min="5159" max="5159" width="13" style="1" customWidth="1"/>
    <col min="5160" max="5167" width="11" style="1" customWidth="1"/>
    <col min="5168" max="5168" width="13" style="1" customWidth="1"/>
    <col min="5169" max="5169" width="15.85546875" style="1" customWidth="1"/>
    <col min="5170" max="5179" width="11" style="1" customWidth="1"/>
    <col min="5180" max="5180" width="10.42578125" style="1" customWidth="1"/>
    <col min="5181" max="5182" width="10.5703125" style="1" customWidth="1"/>
    <col min="5183" max="5183" width="11.7109375" style="1" customWidth="1"/>
    <col min="5184" max="5185" width="13.85546875" style="1" customWidth="1"/>
    <col min="5186" max="5332" width="11" style="1" customWidth="1"/>
    <col min="5333" max="5379" width="11" style="1"/>
    <col min="5380" max="5380" width="17.85546875" style="1" bestFit="1" customWidth="1"/>
    <col min="5381" max="5381" width="10.85546875" style="1" customWidth="1"/>
    <col min="5382" max="5382" width="9.42578125" style="1" customWidth="1"/>
    <col min="5383" max="5383" width="7.85546875" style="1" customWidth="1"/>
    <col min="5384" max="5384" width="9" style="1" customWidth="1"/>
    <col min="5385" max="5385" width="9.140625" style="1" customWidth="1"/>
    <col min="5386" max="5386" width="8.7109375" style="1" customWidth="1"/>
    <col min="5387" max="5387" width="8.140625" style="1" customWidth="1"/>
    <col min="5388" max="5388" width="9.28515625" style="1" bestFit="1" customWidth="1"/>
    <col min="5389" max="5389" width="9.5703125" style="1" customWidth="1"/>
    <col min="5390" max="5390" width="7.42578125" style="1" bestFit="1" customWidth="1"/>
    <col min="5391" max="5391" width="9.7109375" style="1" customWidth="1"/>
    <col min="5392" max="5392" width="9.140625" style="1" customWidth="1"/>
    <col min="5393" max="5393" width="7.140625" style="1" customWidth="1"/>
    <col min="5394" max="5394" width="8" style="1" customWidth="1"/>
    <col min="5395" max="5395" width="5.28515625" style="1" bestFit="1" customWidth="1"/>
    <col min="5396" max="5396" width="11.140625" style="1" customWidth="1"/>
    <col min="5397" max="5397" width="8.7109375" style="1" bestFit="1" customWidth="1"/>
    <col min="5398" max="5398" width="9.85546875" style="1" customWidth="1"/>
    <col min="5399" max="5399" width="11.140625" style="1" customWidth="1"/>
    <col min="5400" max="5400" width="12.7109375" style="1" customWidth="1"/>
    <col min="5401" max="5401" width="9.5703125" style="1" customWidth="1"/>
    <col min="5402" max="5402" width="10.28515625" style="1" customWidth="1"/>
    <col min="5403" max="5403" width="11.28515625" style="1" customWidth="1"/>
    <col min="5404" max="5404" width="15.140625" style="1" bestFit="1" customWidth="1"/>
    <col min="5405" max="5405" width="9.7109375" style="1" customWidth="1"/>
    <col min="5406" max="5406" width="10.42578125" style="1" customWidth="1"/>
    <col min="5407" max="5407" width="12.7109375" style="1" customWidth="1"/>
    <col min="5408" max="5408" width="19.5703125" style="1" customWidth="1"/>
    <col min="5409" max="5409" width="12" style="1" customWidth="1"/>
    <col min="5410" max="5410" width="13.5703125" style="1" customWidth="1"/>
    <col min="5411" max="5411" width="19.140625" style="1" customWidth="1"/>
    <col min="5412" max="5412" width="6.85546875" style="1" customWidth="1"/>
    <col min="5413" max="5413" width="9.28515625" style="1" customWidth="1"/>
    <col min="5414" max="5414" width="11" style="1" customWidth="1"/>
    <col min="5415" max="5415" width="13" style="1" customWidth="1"/>
    <col min="5416" max="5423" width="11" style="1" customWidth="1"/>
    <col min="5424" max="5424" width="13" style="1" customWidth="1"/>
    <col min="5425" max="5425" width="15.85546875" style="1" customWidth="1"/>
    <col min="5426" max="5435" width="11" style="1" customWidth="1"/>
    <col min="5436" max="5436" width="10.42578125" style="1" customWidth="1"/>
    <col min="5437" max="5438" width="10.5703125" style="1" customWidth="1"/>
    <col min="5439" max="5439" width="11.7109375" style="1" customWidth="1"/>
    <col min="5440" max="5441" width="13.85546875" style="1" customWidth="1"/>
    <col min="5442" max="5588" width="11" style="1" customWidth="1"/>
    <col min="5589" max="5635" width="11" style="1"/>
    <col min="5636" max="5636" width="17.85546875" style="1" bestFit="1" customWidth="1"/>
    <col min="5637" max="5637" width="10.85546875" style="1" customWidth="1"/>
    <col min="5638" max="5638" width="9.42578125" style="1" customWidth="1"/>
    <col min="5639" max="5639" width="7.85546875" style="1" customWidth="1"/>
    <col min="5640" max="5640" width="9" style="1" customWidth="1"/>
    <col min="5641" max="5641" width="9.140625" style="1" customWidth="1"/>
    <col min="5642" max="5642" width="8.7109375" style="1" customWidth="1"/>
    <col min="5643" max="5643" width="8.140625" style="1" customWidth="1"/>
    <col min="5644" max="5644" width="9.28515625" style="1" bestFit="1" customWidth="1"/>
    <col min="5645" max="5645" width="9.5703125" style="1" customWidth="1"/>
    <col min="5646" max="5646" width="7.42578125" style="1" bestFit="1" customWidth="1"/>
    <col min="5647" max="5647" width="9.7109375" style="1" customWidth="1"/>
    <col min="5648" max="5648" width="9.140625" style="1" customWidth="1"/>
    <col min="5649" max="5649" width="7.140625" style="1" customWidth="1"/>
    <col min="5650" max="5650" width="8" style="1" customWidth="1"/>
    <col min="5651" max="5651" width="5.28515625" style="1" bestFit="1" customWidth="1"/>
    <col min="5652" max="5652" width="11.140625" style="1" customWidth="1"/>
    <col min="5653" max="5653" width="8.7109375" style="1" bestFit="1" customWidth="1"/>
    <col min="5654" max="5654" width="9.85546875" style="1" customWidth="1"/>
    <col min="5655" max="5655" width="11.140625" style="1" customWidth="1"/>
    <col min="5656" max="5656" width="12.7109375" style="1" customWidth="1"/>
    <col min="5657" max="5657" width="9.5703125" style="1" customWidth="1"/>
    <col min="5658" max="5658" width="10.28515625" style="1" customWidth="1"/>
    <col min="5659" max="5659" width="11.28515625" style="1" customWidth="1"/>
    <col min="5660" max="5660" width="15.140625" style="1" bestFit="1" customWidth="1"/>
    <col min="5661" max="5661" width="9.7109375" style="1" customWidth="1"/>
    <col min="5662" max="5662" width="10.42578125" style="1" customWidth="1"/>
    <col min="5663" max="5663" width="12.7109375" style="1" customWidth="1"/>
    <col min="5664" max="5664" width="19.5703125" style="1" customWidth="1"/>
    <col min="5665" max="5665" width="12" style="1" customWidth="1"/>
    <col min="5666" max="5666" width="13.5703125" style="1" customWidth="1"/>
    <col min="5667" max="5667" width="19.140625" style="1" customWidth="1"/>
    <col min="5668" max="5668" width="6.85546875" style="1" customWidth="1"/>
    <col min="5669" max="5669" width="9.28515625" style="1" customWidth="1"/>
    <col min="5670" max="5670" width="11" style="1" customWidth="1"/>
    <col min="5671" max="5671" width="13" style="1" customWidth="1"/>
    <col min="5672" max="5679" width="11" style="1" customWidth="1"/>
    <col min="5680" max="5680" width="13" style="1" customWidth="1"/>
    <col min="5681" max="5681" width="15.85546875" style="1" customWidth="1"/>
    <col min="5682" max="5691" width="11" style="1" customWidth="1"/>
    <col min="5692" max="5692" width="10.42578125" style="1" customWidth="1"/>
    <col min="5693" max="5694" width="10.5703125" style="1" customWidth="1"/>
    <col min="5695" max="5695" width="11.7109375" style="1" customWidth="1"/>
    <col min="5696" max="5697" width="13.85546875" style="1" customWidth="1"/>
    <col min="5698" max="5844" width="11" style="1" customWidth="1"/>
    <col min="5845" max="5891" width="11" style="1"/>
    <col min="5892" max="5892" width="17.85546875" style="1" bestFit="1" customWidth="1"/>
    <col min="5893" max="5893" width="10.85546875" style="1" customWidth="1"/>
    <col min="5894" max="5894" width="9.42578125" style="1" customWidth="1"/>
    <col min="5895" max="5895" width="7.85546875" style="1" customWidth="1"/>
    <col min="5896" max="5896" width="9" style="1" customWidth="1"/>
    <col min="5897" max="5897" width="9.140625" style="1" customWidth="1"/>
    <col min="5898" max="5898" width="8.7109375" style="1" customWidth="1"/>
    <col min="5899" max="5899" width="8.140625" style="1" customWidth="1"/>
    <col min="5900" max="5900" width="9.28515625" style="1" bestFit="1" customWidth="1"/>
    <col min="5901" max="5901" width="9.5703125" style="1" customWidth="1"/>
    <col min="5902" max="5902" width="7.42578125" style="1" bestFit="1" customWidth="1"/>
    <col min="5903" max="5903" width="9.7109375" style="1" customWidth="1"/>
    <col min="5904" max="5904" width="9.140625" style="1" customWidth="1"/>
    <col min="5905" max="5905" width="7.140625" style="1" customWidth="1"/>
    <col min="5906" max="5906" width="8" style="1" customWidth="1"/>
    <col min="5907" max="5907" width="5.28515625" style="1" bestFit="1" customWidth="1"/>
    <col min="5908" max="5908" width="11.140625" style="1" customWidth="1"/>
    <col min="5909" max="5909" width="8.7109375" style="1" bestFit="1" customWidth="1"/>
    <col min="5910" max="5910" width="9.85546875" style="1" customWidth="1"/>
    <col min="5911" max="5911" width="11.140625" style="1" customWidth="1"/>
    <col min="5912" max="5912" width="12.7109375" style="1" customWidth="1"/>
    <col min="5913" max="5913" width="9.5703125" style="1" customWidth="1"/>
    <col min="5914" max="5914" width="10.28515625" style="1" customWidth="1"/>
    <col min="5915" max="5915" width="11.28515625" style="1" customWidth="1"/>
    <col min="5916" max="5916" width="15.140625" style="1" bestFit="1" customWidth="1"/>
    <col min="5917" max="5917" width="9.7109375" style="1" customWidth="1"/>
    <col min="5918" max="5918" width="10.42578125" style="1" customWidth="1"/>
    <col min="5919" max="5919" width="12.7109375" style="1" customWidth="1"/>
    <col min="5920" max="5920" width="19.5703125" style="1" customWidth="1"/>
    <col min="5921" max="5921" width="12" style="1" customWidth="1"/>
    <col min="5922" max="5922" width="13.5703125" style="1" customWidth="1"/>
    <col min="5923" max="5923" width="19.140625" style="1" customWidth="1"/>
    <col min="5924" max="5924" width="6.85546875" style="1" customWidth="1"/>
    <col min="5925" max="5925" width="9.28515625" style="1" customWidth="1"/>
    <col min="5926" max="5926" width="11" style="1" customWidth="1"/>
    <col min="5927" max="5927" width="13" style="1" customWidth="1"/>
    <col min="5928" max="5935" width="11" style="1" customWidth="1"/>
    <col min="5936" max="5936" width="13" style="1" customWidth="1"/>
    <col min="5937" max="5937" width="15.85546875" style="1" customWidth="1"/>
    <col min="5938" max="5947" width="11" style="1" customWidth="1"/>
    <col min="5948" max="5948" width="10.42578125" style="1" customWidth="1"/>
    <col min="5949" max="5950" width="10.5703125" style="1" customWidth="1"/>
    <col min="5951" max="5951" width="11.7109375" style="1" customWidth="1"/>
    <col min="5952" max="5953" width="13.85546875" style="1" customWidth="1"/>
    <col min="5954" max="6100" width="11" style="1" customWidth="1"/>
    <col min="6101" max="6147" width="11" style="1"/>
    <col min="6148" max="6148" width="17.85546875" style="1" bestFit="1" customWidth="1"/>
    <col min="6149" max="6149" width="10.85546875" style="1" customWidth="1"/>
    <col min="6150" max="6150" width="9.42578125" style="1" customWidth="1"/>
    <col min="6151" max="6151" width="7.85546875" style="1" customWidth="1"/>
    <col min="6152" max="6152" width="9" style="1" customWidth="1"/>
    <col min="6153" max="6153" width="9.140625" style="1" customWidth="1"/>
    <col min="6154" max="6154" width="8.7109375" style="1" customWidth="1"/>
    <col min="6155" max="6155" width="8.140625" style="1" customWidth="1"/>
    <col min="6156" max="6156" width="9.28515625" style="1" bestFit="1" customWidth="1"/>
    <col min="6157" max="6157" width="9.5703125" style="1" customWidth="1"/>
    <col min="6158" max="6158" width="7.42578125" style="1" bestFit="1" customWidth="1"/>
    <col min="6159" max="6159" width="9.7109375" style="1" customWidth="1"/>
    <col min="6160" max="6160" width="9.140625" style="1" customWidth="1"/>
    <col min="6161" max="6161" width="7.140625" style="1" customWidth="1"/>
    <col min="6162" max="6162" width="8" style="1" customWidth="1"/>
    <col min="6163" max="6163" width="5.28515625" style="1" bestFit="1" customWidth="1"/>
    <col min="6164" max="6164" width="11.140625" style="1" customWidth="1"/>
    <col min="6165" max="6165" width="8.7109375" style="1" bestFit="1" customWidth="1"/>
    <col min="6166" max="6166" width="9.85546875" style="1" customWidth="1"/>
    <col min="6167" max="6167" width="11.140625" style="1" customWidth="1"/>
    <col min="6168" max="6168" width="12.7109375" style="1" customWidth="1"/>
    <col min="6169" max="6169" width="9.5703125" style="1" customWidth="1"/>
    <col min="6170" max="6170" width="10.28515625" style="1" customWidth="1"/>
    <col min="6171" max="6171" width="11.28515625" style="1" customWidth="1"/>
    <col min="6172" max="6172" width="15.140625" style="1" bestFit="1" customWidth="1"/>
    <col min="6173" max="6173" width="9.7109375" style="1" customWidth="1"/>
    <col min="6174" max="6174" width="10.42578125" style="1" customWidth="1"/>
    <col min="6175" max="6175" width="12.7109375" style="1" customWidth="1"/>
    <col min="6176" max="6176" width="19.5703125" style="1" customWidth="1"/>
    <col min="6177" max="6177" width="12" style="1" customWidth="1"/>
    <col min="6178" max="6178" width="13.5703125" style="1" customWidth="1"/>
    <col min="6179" max="6179" width="19.140625" style="1" customWidth="1"/>
    <col min="6180" max="6180" width="6.85546875" style="1" customWidth="1"/>
    <col min="6181" max="6181" width="9.28515625" style="1" customWidth="1"/>
    <col min="6182" max="6182" width="11" style="1" customWidth="1"/>
    <col min="6183" max="6183" width="13" style="1" customWidth="1"/>
    <col min="6184" max="6191" width="11" style="1" customWidth="1"/>
    <col min="6192" max="6192" width="13" style="1" customWidth="1"/>
    <col min="6193" max="6193" width="15.85546875" style="1" customWidth="1"/>
    <col min="6194" max="6203" width="11" style="1" customWidth="1"/>
    <col min="6204" max="6204" width="10.42578125" style="1" customWidth="1"/>
    <col min="6205" max="6206" width="10.5703125" style="1" customWidth="1"/>
    <col min="6207" max="6207" width="11.7109375" style="1" customWidth="1"/>
    <col min="6208" max="6209" width="13.85546875" style="1" customWidth="1"/>
    <col min="6210" max="6356" width="11" style="1" customWidth="1"/>
    <col min="6357" max="6403" width="11" style="1"/>
    <col min="6404" max="6404" width="17.85546875" style="1" bestFit="1" customWidth="1"/>
    <col min="6405" max="6405" width="10.85546875" style="1" customWidth="1"/>
    <col min="6406" max="6406" width="9.42578125" style="1" customWidth="1"/>
    <col min="6407" max="6407" width="7.85546875" style="1" customWidth="1"/>
    <col min="6408" max="6408" width="9" style="1" customWidth="1"/>
    <col min="6409" max="6409" width="9.140625" style="1" customWidth="1"/>
    <col min="6410" max="6410" width="8.7109375" style="1" customWidth="1"/>
    <col min="6411" max="6411" width="8.140625" style="1" customWidth="1"/>
    <col min="6412" max="6412" width="9.28515625" style="1" bestFit="1" customWidth="1"/>
    <col min="6413" max="6413" width="9.5703125" style="1" customWidth="1"/>
    <col min="6414" max="6414" width="7.42578125" style="1" bestFit="1" customWidth="1"/>
    <col min="6415" max="6415" width="9.7109375" style="1" customWidth="1"/>
    <col min="6416" max="6416" width="9.140625" style="1" customWidth="1"/>
    <col min="6417" max="6417" width="7.140625" style="1" customWidth="1"/>
    <col min="6418" max="6418" width="8" style="1" customWidth="1"/>
    <col min="6419" max="6419" width="5.28515625" style="1" bestFit="1" customWidth="1"/>
    <col min="6420" max="6420" width="11.140625" style="1" customWidth="1"/>
    <col min="6421" max="6421" width="8.7109375" style="1" bestFit="1" customWidth="1"/>
    <col min="6422" max="6422" width="9.85546875" style="1" customWidth="1"/>
    <col min="6423" max="6423" width="11.140625" style="1" customWidth="1"/>
    <col min="6424" max="6424" width="12.7109375" style="1" customWidth="1"/>
    <col min="6425" max="6425" width="9.5703125" style="1" customWidth="1"/>
    <col min="6426" max="6426" width="10.28515625" style="1" customWidth="1"/>
    <col min="6427" max="6427" width="11.28515625" style="1" customWidth="1"/>
    <col min="6428" max="6428" width="15.140625" style="1" bestFit="1" customWidth="1"/>
    <col min="6429" max="6429" width="9.7109375" style="1" customWidth="1"/>
    <col min="6430" max="6430" width="10.42578125" style="1" customWidth="1"/>
    <col min="6431" max="6431" width="12.7109375" style="1" customWidth="1"/>
    <col min="6432" max="6432" width="19.5703125" style="1" customWidth="1"/>
    <col min="6433" max="6433" width="12" style="1" customWidth="1"/>
    <col min="6434" max="6434" width="13.5703125" style="1" customWidth="1"/>
    <col min="6435" max="6435" width="19.140625" style="1" customWidth="1"/>
    <col min="6436" max="6436" width="6.85546875" style="1" customWidth="1"/>
    <col min="6437" max="6437" width="9.28515625" style="1" customWidth="1"/>
    <col min="6438" max="6438" width="11" style="1" customWidth="1"/>
    <col min="6439" max="6439" width="13" style="1" customWidth="1"/>
    <col min="6440" max="6447" width="11" style="1" customWidth="1"/>
    <col min="6448" max="6448" width="13" style="1" customWidth="1"/>
    <col min="6449" max="6449" width="15.85546875" style="1" customWidth="1"/>
    <col min="6450" max="6459" width="11" style="1" customWidth="1"/>
    <col min="6460" max="6460" width="10.42578125" style="1" customWidth="1"/>
    <col min="6461" max="6462" width="10.5703125" style="1" customWidth="1"/>
    <col min="6463" max="6463" width="11.7109375" style="1" customWidth="1"/>
    <col min="6464" max="6465" width="13.85546875" style="1" customWidth="1"/>
    <col min="6466" max="6612" width="11" style="1" customWidth="1"/>
    <col min="6613" max="6659" width="11" style="1"/>
    <col min="6660" max="6660" width="17.85546875" style="1" bestFit="1" customWidth="1"/>
    <col min="6661" max="6661" width="10.85546875" style="1" customWidth="1"/>
    <col min="6662" max="6662" width="9.42578125" style="1" customWidth="1"/>
    <col min="6663" max="6663" width="7.85546875" style="1" customWidth="1"/>
    <col min="6664" max="6664" width="9" style="1" customWidth="1"/>
    <col min="6665" max="6665" width="9.140625" style="1" customWidth="1"/>
    <col min="6666" max="6666" width="8.7109375" style="1" customWidth="1"/>
    <col min="6667" max="6667" width="8.140625" style="1" customWidth="1"/>
    <col min="6668" max="6668" width="9.28515625" style="1" bestFit="1" customWidth="1"/>
    <col min="6669" max="6669" width="9.5703125" style="1" customWidth="1"/>
    <col min="6670" max="6670" width="7.42578125" style="1" bestFit="1" customWidth="1"/>
    <col min="6671" max="6671" width="9.7109375" style="1" customWidth="1"/>
    <col min="6672" max="6672" width="9.140625" style="1" customWidth="1"/>
    <col min="6673" max="6673" width="7.140625" style="1" customWidth="1"/>
    <col min="6674" max="6674" width="8" style="1" customWidth="1"/>
    <col min="6675" max="6675" width="5.28515625" style="1" bestFit="1" customWidth="1"/>
    <col min="6676" max="6676" width="11.140625" style="1" customWidth="1"/>
    <col min="6677" max="6677" width="8.7109375" style="1" bestFit="1" customWidth="1"/>
    <col min="6678" max="6678" width="9.85546875" style="1" customWidth="1"/>
    <col min="6679" max="6679" width="11.140625" style="1" customWidth="1"/>
    <col min="6680" max="6680" width="12.7109375" style="1" customWidth="1"/>
    <col min="6681" max="6681" width="9.5703125" style="1" customWidth="1"/>
    <col min="6682" max="6682" width="10.28515625" style="1" customWidth="1"/>
    <col min="6683" max="6683" width="11.28515625" style="1" customWidth="1"/>
    <col min="6684" max="6684" width="15.140625" style="1" bestFit="1" customWidth="1"/>
    <col min="6685" max="6685" width="9.7109375" style="1" customWidth="1"/>
    <col min="6686" max="6686" width="10.42578125" style="1" customWidth="1"/>
    <col min="6687" max="6687" width="12.7109375" style="1" customWidth="1"/>
    <col min="6688" max="6688" width="19.5703125" style="1" customWidth="1"/>
    <col min="6689" max="6689" width="12" style="1" customWidth="1"/>
    <col min="6690" max="6690" width="13.5703125" style="1" customWidth="1"/>
    <col min="6691" max="6691" width="19.140625" style="1" customWidth="1"/>
    <col min="6692" max="6692" width="6.85546875" style="1" customWidth="1"/>
    <col min="6693" max="6693" width="9.28515625" style="1" customWidth="1"/>
    <col min="6694" max="6694" width="11" style="1" customWidth="1"/>
    <col min="6695" max="6695" width="13" style="1" customWidth="1"/>
    <col min="6696" max="6703" width="11" style="1" customWidth="1"/>
    <col min="6704" max="6704" width="13" style="1" customWidth="1"/>
    <col min="6705" max="6705" width="15.85546875" style="1" customWidth="1"/>
    <col min="6706" max="6715" width="11" style="1" customWidth="1"/>
    <col min="6716" max="6716" width="10.42578125" style="1" customWidth="1"/>
    <col min="6717" max="6718" width="10.5703125" style="1" customWidth="1"/>
    <col min="6719" max="6719" width="11.7109375" style="1" customWidth="1"/>
    <col min="6720" max="6721" width="13.85546875" style="1" customWidth="1"/>
    <col min="6722" max="6868" width="11" style="1" customWidth="1"/>
    <col min="6869" max="6915" width="11" style="1"/>
    <col min="6916" max="6916" width="17.85546875" style="1" bestFit="1" customWidth="1"/>
    <col min="6917" max="6917" width="10.85546875" style="1" customWidth="1"/>
    <col min="6918" max="6918" width="9.42578125" style="1" customWidth="1"/>
    <col min="6919" max="6919" width="7.85546875" style="1" customWidth="1"/>
    <col min="6920" max="6920" width="9" style="1" customWidth="1"/>
    <col min="6921" max="6921" width="9.140625" style="1" customWidth="1"/>
    <col min="6922" max="6922" width="8.7109375" style="1" customWidth="1"/>
    <col min="6923" max="6923" width="8.140625" style="1" customWidth="1"/>
    <col min="6924" max="6924" width="9.28515625" style="1" bestFit="1" customWidth="1"/>
    <col min="6925" max="6925" width="9.5703125" style="1" customWidth="1"/>
    <col min="6926" max="6926" width="7.42578125" style="1" bestFit="1" customWidth="1"/>
    <col min="6927" max="6927" width="9.7109375" style="1" customWidth="1"/>
    <col min="6928" max="6928" width="9.140625" style="1" customWidth="1"/>
    <col min="6929" max="6929" width="7.140625" style="1" customWidth="1"/>
    <col min="6930" max="6930" width="8" style="1" customWidth="1"/>
    <col min="6931" max="6931" width="5.28515625" style="1" bestFit="1" customWidth="1"/>
    <col min="6932" max="6932" width="11.140625" style="1" customWidth="1"/>
    <col min="6933" max="6933" width="8.7109375" style="1" bestFit="1" customWidth="1"/>
    <col min="6934" max="6934" width="9.85546875" style="1" customWidth="1"/>
    <col min="6935" max="6935" width="11.140625" style="1" customWidth="1"/>
    <col min="6936" max="6936" width="12.7109375" style="1" customWidth="1"/>
    <col min="6937" max="6937" width="9.5703125" style="1" customWidth="1"/>
    <col min="6938" max="6938" width="10.28515625" style="1" customWidth="1"/>
    <col min="6939" max="6939" width="11.28515625" style="1" customWidth="1"/>
    <col min="6940" max="6940" width="15.140625" style="1" bestFit="1" customWidth="1"/>
    <col min="6941" max="6941" width="9.7109375" style="1" customWidth="1"/>
    <col min="6942" max="6942" width="10.42578125" style="1" customWidth="1"/>
    <col min="6943" max="6943" width="12.7109375" style="1" customWidth="1"/>
    <col min="6944" max="6944" width="19.5703125" style="1" customWidth="1"/>
    <col min="6945" max="6945" width="12" style="1" customWidth="1"/>
    <col min="6946" max="6946" width="13.5703125" style="1" customWidth="1"/>
    <col min="6947" max="6947" width="19.140625" style="1" customWidth="1"/>
    <col min="6948" max="6948" width="6.85546875" style="1" customWidth="1"/>
    <col min="6949" max="6949" width="9.28515625" style="1" customWidth="1"/>
    <col min="6950" max="6950" width="11" style="1" customWidth="1"/>
    <col min="6951" max="6951" width="13" style="1" customWidth="1"/>
    <col min="6952" max="6959" width="11" style="1" customWidth="1"/>
    <col min="6960" max="6960" width="13" style="1" customWidth="1"/>
    <col min="6961" max="6961" width="15.85546875" style="1" customWidth="1"/>
    <col min="6962" max="6971" width="11" style="1" customWidth="1"/>
    <col min="6972" max="6972" width="10.42578125" style="1" customWidth="1"/>
    <col min="6973" max="6974" width="10.5703125" style="1" customWidth="1"/>
    <col min="6975" max="6975" width="11.7109375" style="1" customWidth="1"/>
    <col min="6976" max="6977" width="13.85546875" style="1" customWidth="1"/>
    <col min="6978" max="7124" width="11" style="1" customWidth="1"/>
    <col min="7125" max="7171" width="11" style="1"/>
    <col min="7172" max="7172" width="17.85546875" style="1" bestFit="1" customWidth="1"/>
    <col min="7173" max="7173" width="10.85546875" style="1" customWidth="1"/>
    <col min="7174" max="7174" width="9.42578125" style="1" customWidth="1"/>
    <col min="7175" max="7175" width="7.85546875" style="1" customWidth="1"/>
    <col min="7176" max="7176" width="9" style="1" customWidth="1"/>
    <col min="7177" max="7177" width="9.140625" style="1" customWidth="1"/>
    <col min="7178" max="7178" width="8.7109375" style="1" customWidth="1"/>
    <col min="7179" max="7179" width="8.140625" style="1" customWidth="1"/>
    <col min="7180" max="7180" width="9.28515625" style="1" bestFit="1" customWidth="1"/>
    <col min="7181" max="7181" width="9.5703125" style="1" customWidth="1"/>
    <col min="7182" max="7182" width="7.42578125" style="1" bestFit="1" customWidth="1"/>
    <col min="7183" max="7183" width="9.7109375" style="1" customWidth="1"/>
    <col min="7184" max="7184" width="9.140625" style="1" customWidth="1"/>
    <col min="7185" max="7185" width="7.140625" style="1" customWidth="1"/>
    <col min="7186" max="7186" width="8" style="1" customWidth="1"/>
    <col min="7187" max="7187" width="5.28515625" style="1" bestFit="1" customWidth="1"/>
    <col min="7188" max="7188" width="11.140625" style="1" customWidth="1"/>
    <col min="7189" max="7189" width="8.7109375" style="1" bestFit="1" customWidth="1"/>
    <col min="7190" max="7190" width="9.85546875" style="1" customWidth="1"/>
    <col min="7191" max="7191" width="11.140625" style="1" customWidth="1"/>
    <col min="7192" max="7192" width="12.7109375" style="1" customWidth="1"/>
    <col min="7193" max="7193" width="9.5703125" style="1" customWidth="1"/>
    <col min="7194" max="7194" width="10.28515625" style="1" customWidth="1"/>
    <col min="7195" max="7195" width="11.28515625" style="1" customWidth="1"/>
    <col min="7196" max="7196" width="15.140625" style="1" bestFit="1" customWidth="1"/>
    <col min="7197" max="7197" width="9.7109375" style="1" customWidth="1"/>
    <col min="7198" max="7198" width="10.42578125" style="1" customWidth="1"/>
    <col min="7199" max="7199" width="12.7109375" style="1" customWidth="1"/>
    <col min="7200" max="7200" width="19.5703125" style="1" customWidth="1"/>
    <col min="7201" max="7201" width="12" style="1" customWidth="1"/>
    <col min="7202" max="7202" width="13.5703125" style="1" customWidth="1"/>
    <col min="7203" max="7203" width="19.140625" style="1" customWidth="1"/>
    <col min="7204" max="7204" width="6.85546875" style="1" customWidth="1"/>
    <col min="7205" max="7205" width="9.28515625" style="1" customWidth="1"/>
    <col min="7206" max="7206" width="11" style="1" customWidth="1"/>
    <col min="7207" max="7207" width="13" style="1" customWidth="1"/>
    <col min="7208" max="7215" width="11" style="1" customWidth="1"/>
    <col min="7216" max="7216" width="13" style="1" customWidth="1"/>
    <col min="7217" max="7217" width="15.85546875" style="1" customWidth="1"/>
    <col min="7218" max="7227" width="11" style="1" customWidth="1"/>
    <col min="7228" max="7228" width="10.42578125" style="1" customWidth="1"/>
    <col min="7229" max="7230" width="10.5703125" style="1" customWidth="1"/>
    <col min="7231" max="7231" width="11.7109375" style="1" customWidth="1"/>
    <col min="7232" max="7233" width="13.85546875" style="1" customWidth="1"/>
    <col min="7234" max="7380" width="11" style="1" customWidth="1"/>
    <col min="7381" max="7427" width="11" style="1"/>
    <col min="7428" max="7428" width="17.85546875" style="1" bestFit="1" customWidth="1"/>
    <col min="7429" max="7429" width="10.85546875" style="1" customWidth="1"/>
    <col min="7430" max="7430" width="9.42578125" style="1" customWidth="1"/>
    <col min="7431" max="7431" width="7.85546875" style="1" customWidth="1"/>
    <col min="7432" max="7432" width="9" style="1" customWidth="1"/>
    <col min="7433" max="7433" width="9.140625" style="1" customWidth="1"/>
    <col min="7434" max="7434" width="8.7109375" style="1" customWidth="1"/>
    <col min="7435" max="7435" width="8.140625" style="1" customWidth="1"/>
    <col min="7436" max="7436" width="9.28515625" style="1" bestFit="1" customWidth="1"/>
    <col min="7437" max="7437" width="9.5703125" style="1" customWidth="1"/>
    <col min="7438" max="7438" width="7.42578125" style="1" bestFit="1" customWidth="1"/>
    <col min="7439" max="7439" width="9.7109375" style="1" customWidth="1"/>
    <col min="7440" max="7440" width="9.140625" style="1" customWidth="1"/>
    <col min="7441" max="7441" width="7.140625" style="1" customWidth="1"/>
    <col min="7442" max="7442" width="8" style="1" customWidth="1"/>
    <col min="7443" max="7443" width="5.28515625" style="1" bestFit="1" customWidth="1"/>
    <col min="7444" max="7444" width="11.140625" style="1" customWidth="1"/>
    <col min="7445" max="7445" width="8.7109375" style="1" bestFit="1" customWidth="1"/>
    <col min="7446" max="7446" width="9.85546875" style="1" customWidth="1"/>
    <col min="7447" max="7447" width="11.140625" style="1" customWidth="1"/>
    <col min="7448" max="7448" width="12.7109375" style="1" customWidth="1"/>
    <col min="7449" max="7449" width="9.5703125" style="1" customWidth="1"/>
    <col min="7450" max="7450" width="10.28515625" style="1" customWidth="1"/>
    <col min="7451" max="7451" width="11.28515625" style="1" customWidth="1"/>
    <col min="7452" max="7452" width="15.140625" style="1" bestFit="1" customWidth="1"/>
    <col min="7453" max="7453" width="9.7109375" style="1" customWidth="1"/>
    <col min="7454" max="7454" width="10.42578125" style="1" customWidth="1"/>
    <col min="7455" max="7455" width="12.7109375" style="1" customWidth="1"/>
    <col min="7456" max="7456" width="19.5703125" style="1" customWidth="1"/>
    <col min="7457" max="7457" width="12" style="1" customWidth="1"/>
    <col min="7458" max="7458" width="13.5703125" style="1" customWidth="1"/>
    <col min="7459" max="7459" width="19.140625" style="1" customWidth="1"/>
    <col min="7460" max="7460" width="6.85546875" style="1" customWidth="1"/>
    <col min="7461" max="7461" width="9.28515625" style="1" customWidth="1"/>
    <col min="7462" max="7462" width="11" style="1" customWidth="1"/>
    <col min="7463" max="7463" width="13" style="1" customWidth="1"/>
    <col min="7464" max="7471" width="11" style="1" customWidth="1"/>
    <col min="7472" max="7472" width="13" style="1" customWidth="1"/>
    <col min="7473" max="7473" width="15.85546875" style="1" customWidth="1"/>
    <col min="7474" max="7483" width="11" style="1" customWidth="1"/>
    <col min="7484" max="7484" width="10.42578125" style="1" customWidth="1"/>
    <col min="7485" max="7486" width="10.5703125" style="1" customWidth="1"/>
    <col min="7487" max="7487" width="11.7109375" style="1" customWidth="1"/>
    <col min="7488" max="7489" width="13.85546875" style="1" customWidth="1"/>
    <col min="7490" max="7636" width="11" style="1" customWidth="1"/>
    <col min="7637" max="7683" width="11" style="1"/>
    <col min="7684" max="7684" width="17.85546875" style="1" bestFit="1" customWidth="1"/>
    <col min="7685" max="7685" width="10.85546875" style="1" customWidth="1"/>
    <col min="7686" max="7686" width="9.42578125" style="1" customWidth="1"/>
    <col min="7687" max="7687" width="7.85546875" style="1" customWidth="1"/>
    <col min="7688" max="7688" width="9" style="1" customWidth="1"/>
    <col min="7689" max="7689" width="9.140625" style="1" customWidth="1"/>
    <col min="7690" max="7690" width="8.7109375" style="1" customWidth="1"/>
    <col min="7691" max="7691" width="8.140625" style="1" customWidth="1"/>
    <col min="7692" max="7692" width="9.28515625" style="1" bestFit="1" customWidth="1"/>
    <col min="7693" max="7693" width="9.5703125" style="1" customWidth="1"/>
    <col min="7694" max="7694" width="7.42578125" style="1" bestFit="1" customWidth="1"/>
    <col min="7695" max="7695" width="9.7109375" style="1" customWidth="1"/>
    <col min="7696" max="7696" width="9.140625" style="1" customWidth="1"/>
    <col min="7697" max="7697" width="7.140625" style="1" customWidth="1"/>
    <col min="7698" max="7698" width="8" style="1" customWidth="1"/>
    <col min="7699" max="7699" width="5.28515625" style="1" bestFit="1" customWidth="1"/>
    <col min="7700" max="7700" width="11.140625" style="1" customWidth="1"/>
    <col min="7701" max="7701" width="8.7109375" style="1" bestFit="1" customWidth="1"/>
    <col min="7702" max="7702" width="9.85546875" style="1" customWidth="1"/>
    <col min="7703" max="7703" width="11.140625" style="1" customWidth="1"/>
    <col min="7704" max="7704" width="12.7109375" style="1" customWidth="1"/>
    <col min="7705" max="7705" width="9.5703125" style="1" customWidth="1"/>
    <col min="7706" max="7706" width="10.28515625" style="1" customWidth="1"/>
    <col min="7707" max="7707" width="11.28515625" style="1" customWidth="1"/>
    <col min="7708" max="7708" width="15.140625" style="1" bestFit="1" customWidth="1"/>
    <col min="7709" max="7709" width="9.7109375" style="1" customWidth="1"/>
    <col min="7710" max="7710" width="10.42578125" style="1" customWidth="1"/>
    <col min="7711" max="7711" width="12.7109375" style="1" customWidth="1"/>
    <col min="7712" max="7712" width="19.5703125" style="1" customWidth="1"/>
    <col min="7713" max="7713" width="12" style="1" customWidth="1"/>
    <col min="7714" max="7714" width="13.5703125" style="1" customWidth="1"/>
    <col min="7715" max="7715" width="19.140625" style="1" customWidth="1"/>
    <col min="7716" max="7716" width="6.85546875" style="1" customWidth="1"/>
    <col min="7717" max="7717" width="9.28515625" style="1" customWidth="1"/>
    <col min="7718" max="7718" width="11" style="1" customWidth="1"/>
    <col min="7719" max="7719" width="13" style="1" customWidth="1"/>
    <col min="7720" max="7727" width="11" style="1" customWidth="1"/>
    <col min="7728" max="7728" width="13" style="1" customWidth="1"/>
    <col min="7729" max="7729" width="15.85546875" style="1" customWidth="1"/>
    <col min="7730" max="7739" width="11" style="1" customWidth="1"/>
    <col min="7740" max="7740" width="10.42578125" style="1" customWidth="1"/>
    <col min="7741" max="7742" width="10.5703125" style="1" customWidth="1"/>
    <col min="7743" max="7743" width="11.7109375" style="1" customWidth="1"/>
    <col min="7744" max="7745" width="13.85546875" style="1" customWidth="1"/>
    <col min="7746" max="7892" width="11" style="1" customWidth="1"/>
    <col min="7893" max="7939" width="11" style="1"/>
    <col min="7940" max="7940" width="17.85546875" style="1" bestFit="1" customWidth="1"/>
    <col min="7941" max="7941" width="10.85546875" style="1" customWidth="1"/>
    <col min="7942" max="7942" width="9.42578125" style="1" customWidth="1"/>
    <col min="7943" max="7943" width="7.85546875" style="1" customWidth="1"/>
    <col min="7944" max="7944" width="9" style="1" customWidth="1"/>
    <col min="7945" max="7945" width="9.140625" style="1" customWidth="1"/>
    <col min="7946" max="7946" width="8.7109375" style="1" customWidth="1"/>
    <col min="7947" max="7947" width="8.140625" style="1" customWidth="1"/>
    <col min="7948" max="7948" width="9.28515625" style="1" bestFit="1" customWidth="1"/>
    <col min="7949" max="7949" width="9.5703125" style="1" customWidth="1"/>
    <col min="7950" max="7950" width="7.42578125" style="1" bestFit="1" customWidth="1"/>
    <col min="7951" max="7951" width="9.7109375" style="1" customWidth="1"/>
    <col min="7952" max="7952" width="9.140625" style="1" customWidth="1"/>
    <col min="7953" max="7953" width="7.140625" style="1" customWidth="1"/>
    <col min="7954" max="7954" width="8" style="1" customWidth="1"/>
    <col min="7955" max="7955" width="5.28515625" style="1" bestFit="1" customWidth="1"/>
    <col min="7956" max="7956" width="11.140625" style="1" customWidth="1"/>
    <col min="7957" max="7957" width="8.7109375" style="1" bestFit="1" customWidth="1"/>
    <col min="7958" max="7958" width="9.85546875" style="1" customWidth="1"/>
    <col min="7959" max="7959" width="11.140625" style="1" customWidth="1"/>
    <col min="7960" max="7960" width="12.7109375" style="1" customWidth="1"/>
    <col min="7961" max="7961" width="9.5703125" style="1" customWidth="1"/>
    <col min="7962" max="7962" width="10.28515625" style="1" customWidth="1"/>
    <col min="7963" max="7963" width="11.28515625" style="1" customWidth="1"/>
    <col min="7964" max="7964" width="15.140625" style="1" bestFit="1" customWidth="1"/>
    <col min="7965" max="7965" width="9.7109375" style="1" customWidth="1"/>
    <col min="7966" max="7966" width="10.42578125" style="1" customWidth="1"/>
    <col min="7967" max="7967" width="12.7109375" style="1" customWidth="1"/>
    <col min="7968" max="7968" width="19.5703125" style="1" customWidth="1"/>
    <col min="7969" max="7969" width="12" style="1" customWidth="1"/>
    <col min="7970" max="7970" width="13.5703125" style="1" customWidth="1"/>
    <col min="7971" max="7971" width="19.140625" style="1" customWidth="1"/>
    <col min="7972" max="7972" width="6.85546875" style="1" customWidth="1"/>
    <col min="7973" max="7973" width="9.28515625" style="1" customWidth="1"/>
    <col min="7974" max="7974" width="11" style="1" customWidth="1"/>
    <col min="7975" max="7975" width="13" style="1" customWidth="1"/>
    <col min="7976" max="7983" width="11" style="1" customWidth="1"/>
    <col min="7984" max="7984" width="13" style="1" customWidth="1"/>
    <col min="7985" max="7985" width="15.85546875" style="1" customWidth="1"/>
    <col min="7986" max="7995" width="11" style="1" customWidth="1"/>
    <col min="7996" max="7996" width="10.42578125" style="1" customWidth="1"/>
    <col min="7997" max="7998" width="10.5703125" style="1" customWidth="1"/>
    <col min="7999" max="7999" width="11.7109375" style="1" customWidth="1"/>
    <col min="8000" max="8001" width="13.85546875" style="1" customWidth="1"/>
    <col min="8002" max="8148" width="11" style="1" customWidth="1"/>
    <col min="8149" max="8195" width="11" style="1"/>
    <col min="8196" max="8196" width="17.85546875" style="1" bestFit="1" customWidth="1"/>
    <col min="8197" max="8197" width="10.85546875" style="1" customWidth="1"/>
    <col min="8198" max="8198" width="9.42578125" style="1" customWidth="1"/>
    <col min="8199" max="8199" width="7.85546875" style="1" customWidth="1"/>
    <col min="8200" max="8200" width="9" style="1" customWidth="1"/>
    <col min="8201" max="8201" width="9.140625" style="1" customWidth="1"/>
    <col min="8202" max="8202" width="8.7109375" style="1" customWidth="1"/>
    <col min="8203" max="8203" width="8.140625" style="1" customWidth="1"/>
    <col min="8204" max="8204" width="9.28515625" style="1" bestFit="1" customWidth="1"/>
    <col min="8205" max="8205" width="9.5703125" style="1" customWidth="1"/>
    <col min="8206" max="8206" width="7.42578125" style="1" bestFit="1" customWidth="1"/>
    <col min="8207" max="8207" width="9.7109375" style="1" customWidth="1"/>
    <col min="8208" max="8208" width="9.140625" style="1" customWidth="1"/>
    <col min="8209" max="8209" width="7.140625" style="1" customWidth="1"/>
    <col min="8210" max="8210" width="8" style="1" customWidth="1"/>
    <col min="8211" max="8211" width="5.28515625" style="1" bestFit="1" customWidth="1"/>
    <col min="8212" max="8212" width="11.140625" style="1" customWidth="1"/>
    <col min="8213" max="8213" width="8.7109375" style="1" bestFit="1" customWidth="1"/>
    <col min="8214" max="8214" width="9.85546875" style="1" customWidth="1"/>
    <col min="8215" max="8215" width="11.140625" style="1" customWidth="1"/>
    <col min="8216" max="8216" width="12.7109375" style="1" customWidth="1"/>
    <col min="8217" max="8217" width="9.5703125" style="1" customWidth="1"/>
    <col min="8218" max="8218" width="10.28515625" style="1" customWidth="1"/>
    <col min="8219" max="8219" width="11.28515625" style="1" customWidth="1"/>
    <col min="8220" max="8220" width="15.140625" style="1" bestFit="1" customWidth="1"/>
    <col min="8221" max="8221" width="9.7109375" style="1" customWidth="1"/>
    <col min="8222" max="8222" width="10.42578125" style="1" customWidth="1"/>
    <col min="8223" max="8223" width="12.7109375" style="1" customWidth="1"/>
    <col min="8224" max="8224" width="19.5703125" style="1" customWidth="1"/>
    <col min="8225" max="8225" width="12" style="1" customWidth="1"/>
    <col min="8226" max="8226" width="13.5703125" style="1" customWidth="1"/>
    <col min="8227" max="8227" width="19.140625" style="1" customWidth="1"/>
    <col min="8228" max="8228" width="6.85546875" style="1" customWidth="1"/>
    <col min="8229" max="8229" width="9.28515625" style="1" customWidth="1"/>
    <col min="8230" max="8230" width="11" style="1" customWidth="1"/>
    <col min="8231" max="8231" width="13" style="1" customWidth="1"/>
    <col min="8232" max="8239" width="11" style="1" customWidth="1"/>
    <col min="8240" max="8240" width="13" style="1" customWidth="1"/>
    <col min="8241" max="8241" width="15.85546875" style="1" customWidth="1"/>
    <col min="8242" max="8251" width="11" style="1" customWidth="1"/>
    <col min="8252" max="8252" width="10.42578125" style="1" customWidth="1"/>
    <col min="8253" max="8254" width="10.5703125" style="1" customWidth="1"/>
    <col min="8255" max="8255" width="11.7109375" style="1" customWidth="1"/>
    <col min="8256" max="8257" width="13.85546875" style="1" customWidth="1"/>
    <col min="8258" max="8404" width="11" style="1" customWidth="1"/>
    <col min="8405" max="8451" width="11" style="1"/>
    <col min="8452" max="8452" width="17.85546875" style="1" bestFit="1" customWidth="1"/>
    <col min="8453" max="8453" width="10.85546875" style="1" customWidth="1"/>
    <col min="8454" max="8454" width="9.42578125" style="1" customWidth="1"/>
    <col min="8455" max="8455" width="7.85546875" style="1" customWidth="1"/>
    <col min="8456" max="8456" width="9" style="1" customWidth="1"/>
    <col min="8457" max="8457" width="9.140625" style="1" customWidth="1"/>
    <col min="8458" max="8458" width="8.7109375" style="1" customWidth="1"/>
    <col min="8459" max="8459" width="8.140625" style="1" customWidth="1"/>
    <col min="8460" max="8460" width="9.28515625" style="1" bestFit="1" customWidth="1"/>
    <col min="8461" max="8461" width="9.5703125" style="1" customWidth="1"/>
    <col min="8462" max="8462" width="7.42578125" style="1" bestFit="1" customWidth="1"/>
    <col min="8463" max="8463" width="9.7109375" style="1" customWidth="1"/>
    <col min="8464" max="8464" width="9.140625" style="1" customWidth="1"/>
    <col min="8465" max="8465" width="7.140625" style="1" customWidth="1"/>
    <col min="8466" max="8466" width="8" style="1" customWidth="1"/>
    <col min="8467" max="8467" width="5.28515625" style="1" bestFit="1" customWidth="1"/>
    <col min="8468" max="8468" width="11.140625" style="1" customWidth="1"/>
    <col min="8469" max="8469" width="8.7109375" style="1" bestFit="1" customWidth="1"/>
    <col min="8470" max="8470" width="9.85546875" style="1" customWidth="1"/>
    <col min="8471" max="8471" width="11.140625" style="1" customWidth="1"/>
    <col min="8472" max="8472" width="12.7109375" style="1" customWidth="1"/>
    <col min="8473" max="8473" width="9.5703125" style="1" customWidth="1"/>
    <col min="8474" max="8474" width="10.28515625" style="1" customWidth="1"/>
    <col min="8475" max="8475" width="11.28515625" style="1" customWidth="1"/>
    <col min="8476" max="8476" width="15.140625" style="1" bestFit="1" customWidth="1"/>
    <col min="8477" max="8477" width="9.7109375" style="1" customWidth="1"/>
    <col min="8478" max="8478" width="10.42578125" style="1" customWidth="1"/>
    <col min="8479" max="8479" width="12.7109375" style="1" customWidth="1"/>
    <col min="8480" max="8480" width="19.5703125" style="1" customWidth="1"/>
    <col min="8481" max="8481" width="12" style="1" customWidth="1"/>
    <col min="8482" max="8482" width="13.5703125" style="1" customWidth="1"/>
    <col min="8483" max="8483" width="19.140625" style="1" customWidth="1"/>
    <col min="8484" max="8484" width="6.85546875" style="1" customWidth="1"/>
    <col min="8485" max="8485" width="9.28515625" style="1" customWidth="1"/>
    <col min="8486" max="8486" width="11" style="1" customWidth="1"/>
    <col min="8487" max="8487" width="13" style="1" customWidth="1"/>
    <col min="8488" max="8495" width="11" style="1" customWidth="1"/>
    <col min="8496" max="8496" width="13" style="1" customWidth="1"/>
    <col min="8497" max="8497" width="15.85546875" style="1" customWidth="1"/>
    <col min="8498" max="8507" width="11" style="1" customWidth="1"/>
    <col min="8508" max="8508" width="10.42578125" style="1" customWidth="1"/>
    <col min="8509" max="8510" width="10.5703125" style="1" customWidth="1"/>
    <col min="8511" max="8511" width="11.7109375" style="1" customWidth="1"/>
    <col min="8512" max="8513" width="13.85546875" style="1" customWidth="1"/>
    <col min="8514" max="8660" width="11" style="1" customWidth="1"/>
    <col min="8661" max="8707" width="11" style="1"/>
    <col min="8708" max="8708" width="17.85546875" style="1" bestFit="1" customWidth="1"/>
    <col min="8709" max="8709" width="10.85546875" style="1" customWidth="1"/>
    <col min="8710" max="8710" width="9.42578125" style="1" customWidth="1"/>
    <col min="8711" max="8711" width="7.85546875" style="1" customWidth="1"/>
    <col min="8712" max="8712" width="9" style="1" customWidth="1"/>
    <col min="8713" max="8713" width="9.140625" style="1" customWidth="1"/>
    <col min="8714" max="8714" width="8.7109375" style="1" customWidth="1"/>
    <col min="8715" max="8715" width="8.140625" style="1" customWidth="1"/>
    <col min="8716" max="8716" width="9.28515625" style="1" bestFit="1" customWidth="1"/>
    <col min="8717" max="8717" width="9.5703125" style="1" customWidth="1"/>
    <col min="8718" max="8718" width="7.42578125" style="1" bestFit="1" customWidth="1"/>
    <col min="8719" max="8719" width="9.7109375" style="1" customWidth="1"/>
    <col min="8720" max="8720" width="9.140625" style="1" customWidth="1"/>
    <col min="8721" max="8721" width="7.140625" style="1" customWidth="1"/>
    <col min="8722" max="8722" width="8" style="1" customWidth="1"/>
    <col min="8723" max="8723" width="5.28515625" style="1" bestFit="1" customWidth="1"/>
    <col min="8724" max="8724" width="11.140625" style="1" customWidth="1"/>
    <col min="8725" max="8725" width="8.7109375" style="1" bestFit="1" customWidth="1"/>
    <col min="8726" max="8726" width="9.85546875" style="1" customWidth="1"/>
    <col min="8727" max="8727" width="11.140625" style="1" customWidth="1"/>
    <col min="8728" max="8728" width="12.7109375" style="1" customWidth="1"/>
    <col min="8729" max="8729" width="9.5703125" style="1" customWidth="1"/>
    <col min="8730" max="8730" width="10.28515625" style="1" customWidth="1"/>
    <col min="8731" max="8731" width="11.28515625" style="1" customWidth="1"/>
    <col min="8732" max="8732" width="15.140625" style="1" bestFit="1" customWidth="1"/>
    <col min="8733" max="8733" width="9.7109375" style="1" customWidth="1"/>
    <col min="8734" max="8734" width="10.42578125" style="1" customWidth="1"/>
    <col min="8735" max="8735" width="12.7109375" style="1" customWidth="1"/>
    <col min="8736" max="8736" width="19.5703125" style="1" customWidth="1"/>
    <col min="8737" max="8737" width="12" style="1" customWidth="1"/>
    <col min="8738" max="8738" width="13.5703125" style="1" customWidth="1"/>
    <col min="8739" max="8739" width="19.140625" style="1" customWidth="1"/>
    <col min="8740" max="8740" width="6.85546875" style="1" customWidth="1"/>
    <col min="8741" max="8741" width="9.28515625" style="1" customWidth="1"/>
    <col min="8742" max="8742" width="11" style="1" customWidth="1"/>
    <col min="8743" max="8743" width="13" style="1" customWidth="1"/>
    <col min="8744" max="8751" width="11" style="1" customWidth="1"/>
    <col min="8752" max="8752" width="13" style="1" customWidth="1"/>
    <col min="8753" max="8753" width="15.85546875" style="1" customWidth="1"/>
    <col min="8754" max="8763" width="11" style="1" customWidth="1"/>
    <col min="8764" max="8764" width="10.42578125" style="1" customWidth="1"/>
    <col min="8765" max="8766" width="10.5703125" style="1" customWidth="1"/>
    <col min="8767" max="8767" width="11.7109375" style="1" customWidth="1"/>
    <col min="8768" max="8769" width="13.85546875" style="1" customWidth="1"/>
    <col min="8770" max="8916" width="11" style="1" customWidth="1"/>
    <col min="8917" max="8963" width="11" style="1"/>
    <col min="8964" max="8964" width="17.85546875" style="1" bestFit="1" customWidth="1"/>
    <col min="8965" max="8965" width="10.85546875" style="1" customWidth="1"/>
    <col min="8966" max="8966" width="9.42578125" style="1" customWidth="1"/>
    <col min="8967" max="8967" width="7.85546875" style="1" customWidth="1"/>
    <col min="8968" max="8968" width="9" style="1" customWidth="1"/>
    <col min="8969" max="8969" width="9.140625" style="1" customWidth="1"/>
    <col min="8970" max="8970" width="8.7109375" style="1" customWidth="1"/>
    <col min="8971" max="8971" width="8.140625" style="1" customWidth="1"/>
    <col min="8972" max="8972" width="9.28515625" style="1" bestFit="1" customWidth="1"/>
    <col min="8973" max="8973" width="9.5703125" style="1" customWidth="1"/>
    <col min="8974" max="8974" width="7.42578125" style="1" bestFit="1" customWidth="1"/>
    <col min="8975" max="8975" width="9.7109375" style="1" customWidth="1"/>
    <col min="8976" max="8976" width="9.140625" style="1" customWidth="1"/>
    <col min="8977" max="8977" width="7.140625" style="1" customWidth="1"/>
    <col min="8978" max="8978" width="8" style="1" customWidth="1"/>
    <col min="8979" max="8979" width="5.28515625" style="1" bestFit="1" customWidth="1"/>
    <col min="8980" max="8980" width="11.140625" style="1" customWidth="1"/>
    <col min="8981" max="8981" width="8.7109375" style="1" bestFit="1" customWidth="1"/>
    <col min="8982" max="8982" width="9.85546875" style="1" customWidth="1"/>
    <col min="8983" max="8983" width="11.140625" style="1" customWidth="1"/>
    <col min="8984" max="8984" width="12.7109375" style="1" customWidth="1"/>
    <col min="8985" max="8985" width="9.5703125" style="1" customWidth="1"/>
    <col min="8986" max="8986" width="10.28515625" style="1" customWidth="1"/>
    <col min="8987" max="8987" width="11.28515625" style="1" customWidth="1"/>
    <col min="8988" max="8988" width="15.140625" style="1" bestFit="1" customWidth="1"/>
    <col min="8989" max="8989" width="9.7109375" style="1" customWidth="1"/>
    <col min="8990" max="8990" width="10.42578125" style="1" customWidth="1"/>
    <col min="8991" max="8991" width="12.7109375" style="1" customWidth="1"/>
    <col min="8992" max="8992" width="19.5703125" style="1" customWidth="1"/>
    <col min="8993" max="8993" width="12" style="1" customWidth="1"/>
    <col min="8994" max="8994" width="13.5703125" style="1" customWidth="1"/>
    <col min="8995" max="8995" width="19.140625" style="1" customWidth="1"/>
    <col min="8996" max="8996" width="6.85546875" style="1" customWidth="1"/>
    <col min="8997" max="8997" width="9.28515625" style="1" customWidth="1"/>
    <col min="8998" max="8998" width="11" style="1" customWidth="1"/>
    <col min="8999" max="8999" width="13" style="1" customWidth="1"/>
    <col min="9000" max="9007" width="11" style="1" customWidth="1"/>
    <col min="9008" max="9008" width="13" style="1" customWidth="1"/>
    <col min="9009" max="9009" width="15.85546875" style="1" customWidth="1"/>
    <col min="9010" max="9019" width="11" style="1" customWidth="1"/>
    <col min="9020" max="9020" width="10.42578125" style="1" customWidth="1"/>
    <col min="9021" max="9022" width="10.5703125" style="1" customWidth="1"/>
    <col min="9023" max="9023" width="11.7109375" style="1" customWidth="1"/>
    <col min="9024" max="9025" width="13.85546875" style="1" customWidth="1"/>
    <col min="9026" max="9172" width="11" style="1" customWidth="1"/>
    <col min="9173" max="9219" width="11" style="1"/>
    <col min="9220" max="9220" width="17.85546875" style="1" bestFit="1" customWidth="1"/>
    <col min="9221" max="9221" width="10.85546875" style="1" customWidth="1"/>
    <col min="9222" max="9222" width="9.42578125" style="1" customWidth="1"/>
    <col min="9223" max="9223" width="7.85546875" style="1" customWidth="1"/>
    <col min="9224" max="9224" width="9" style="1" customWidth="1"/>
    <col min="9225" max="9225" width="9.140625" style="1" customWidth="1"/>
    <col min="9226" max="9226" width="8.7109375" style="1" customWidth="1"/>
    <col min="9227" max="9227" width="8.140625" style="1" customWidth="1"/>
    <col min="9228" max="9228" width="9.28515625" style="1" bestFit="1" customWidth="1"/>
    <col min="9229" max="9229" width="9.5703125" style="1" customWidth="1"/>
    <col min="9230" max="9230" width="7.42578125" style="1" bestFit="1" customWidth="1"/>
    <col min="9231" max="9231" width="9.7109375" style="1" customWidth="1"/>
    <col min="9232" max="9232" width="9.140625" style="1" customWidth="1"/>
    <col min="9233" max="9233" width="7.140625" style="1" customWidth="1"/>
    <col min="9234" max="9234" width="8" style="1" customWidth="1"/>
    <col min="9235" max="9235" width="5.28515625" style="1" bestFit="1" customWidth="1"/>
    <col min="9236" max="9236" width="11.140625" style="1" customWidth="1"/>
    <col min="9237" max="9237" width="8.7109375" style="1" bestFit="1" customWidth="1"/>
    <col min="9238" max="9238" width="9.85546875" style="1" customWidth="1"/>
    <col min="9239" max="9239" width="11.140625" style="1" customWidth="1"/>
    <col min="9240" max="9240" width="12.7109375" style="1" customWidth="1"/>
    <col min="9241" max="9241" width="9.5703125" style="1" customWidth="1"/>
    <col min="9242" max="9242" width="10.28515625" style="1" customWidth="1"/>
    <col min="9243" max="9243" width="11.28515625" style="1" customWidth="1"/>
    <col min="9244" max="9244" width="15.140625" style="1" bestFit="1" customWidth="1"/>
    <col min="9245" max="9245" width="9.7109375" style="1" customWidth="1"/>
    <col min="9246" max="9246" width="10.42578125" style="1" customWidth="1"/>
    <col min="9247" max="9247" width="12.7109375" style="1" customWidth="1"/>
    <col min="9248" max="9248" width="19.5703125" style="1" customWidth="1"/>
    <col min="9249" max="9249" width="12" style="1" customWidth="1"/>
    <col min="9250" max="9250" width="13.5703125" style="1" customWidth="1"/>
    <col min="9251" max="9251" width="19.140625" style="1" customWidth="1"/>
    <col min="9252" max="9252" width="6.85546875" style="1" customWidth="1"/>
    <col min="9253" max="9253" width="9.28515625" style="1" customWidth="1"/>
    <col min="9254" max="9254" width="11" style="1" customWidth="1"/>
    <col min="9255" max="9255" width="13" style="1" customWidth="1"/>
    <col min="9256" max="9263" width="11" style="1" customWidth="1"/>
    <col min="9264" max="9264" width="13" style="1" customWidth="1"/>
    <col min="9265" max="9265" width="15.85546875" style="1" customWidth="1"/>
    <col min="9266" max="9275" width="11" style="1" customWidth="1"/>
    <col min="9276" max="9276" width="10.42578125" style="1" customWidth="1"/>
    <col min="9277" max="9278" width="10.5703125" style="1" customWidth="1"/>
    <col min="9279" max="9279" width="11.7109375" style="1" customWidth="1"/>
    <col min="9280" max="9281" width="13.85546875" style="1" customWidth="1"/>
    <col min="9282" max="9428" width="11" style="1" customWidth="1"/>
    <col min="9429" max="9475" width="11" style="1"/>
    <col min="9476" max="9476" width="17.85546875" style="1" bestFit="1" customWidth="1"/>
    <col min="9477" max="9477" width="10.85546875" style="1" customWidth="1"/>
    <col min="9478" max="9478" width="9.42578125" style="1" customWidth="1"/>
    <col min="9479" max="9479" width="7.85546875" style="1" customWidth="1"/>
    <col min="9480" max="9480" width="9" style="1" customWidth="1"/>
    <col min="9481" max="9481" width="9.140625" style="1" customWidth="1"/>
    <col min="9482" max="9482" width="8.7109375" style="1" customWidth="1"/>
    <col min="9483" max="9483" width="8.140625" style="1" customWidth="1"/>
    <col min="9484" max="9484" width="9.28515625" style="1" bestFit="1" customWidth="1"/>
    <col min="9485" max="9485" width="9.5703125" style="1" customWidth="1"/>
    <col min="9486" max="9486" width="7.42578125" style="1" bestFit="1" customWidth="1"/>
    <col min="9487" max="9487" width="9.7109375" style="1" customWidth="1"/>
    <col min="9488" max="9488" width="9.140625" style="1" customWidth="1"/>
    <col min="9489" max="9489" width="7.140625" style="1" customWidth="1"/>
    <col min="9490" max="9490" width="8" style="1" customWidth="1"/>
    <col min="9491" max="9491" width="5.28515625" style="1" bestFit="1" customWidth="1"/>
    <col min="9492" max="9492" width="11.140625" style="1" customWidth="1"/>
    <col min="9493" max="9493" width="8.7109375" style="1" bestFit="1" customWidth="1"/>
    <col min="9494" max="9494" width="9.85546875" style="1" customWidth="1"/>
    <col min="9495" max="9495" width="11.140625" style="1" customWidth="1"/>
    <col min="9496" max="9496" width="12.7109375" style="1" customWidth="1"/>
    <col min="9497" max="9497" width="9.5703125" style="1" customWidth="1"/>
    <col min="9498" max="9498" width="10.28515625" style="1" customWidth="1"/>
    <col min="9499" max="9499" width="11.28515625" style="1" customWidth="1"/>
    <col min="9500" max="9500" width="15.140625" style="1" bestFit="1" customWidth="1"/>
    <col min="9501" max="9501" width="9.7109375" style="1" customWidth="1"/>
    <col min="9502" max="9502" width="10.42578125" style="1" customWidth="1"/>
    <col min="9503" max="9503" width="12.7109375" style="1" customWidth="1"/>
    <col min="9504" max="9504" width="19.5703125" style="1" customWidth="1"/>
    <col min="9505" max="9505" width="12" style="1" customWidth="1"/>
    <col min="9506" max="9506" width="13.5703125" style="1" customWidth="1"/>
    <col min="9507" max="9507" width="19.140625" style="1" customWidth="1"/>
    <col min="9508" max="9508" width="6.85546875" style="1" customWidth="1"/>
    <col min="9509" max="9509" width="9.28515625" style="1" customWidth="1"/>
    <col min="9510" max="9510" width="11" style="1" customWidth="1"/>
    <col min="9511" max="9511" width="13" style="1" customWidth="1"/>
    <col min="9512" max="9519" width="11" style="1" customWidth="1"/>
    <col min="9520" max="9520" width="13" style="1" customWidth="1"/>
    <col min="9521" max="9521" width="15.85546875" style="1" customWidth="1"/>
    <col min="9522" max="9531" width="11" style="1" customWidth="1"/>
    <col min="9532" max="9532" width="10.42578125" style="1" customWidth="1"/>
    <col min="9533" max="9534" width="10.5703125" style="1" customWidth="1"/>
    <col min="9535" max="9535" width="11.7109375" style="1" customWidth="1"/>
    <col min="9536" max="9537" width="13.85546875" style="1" customWidth="1"/>
    <col min="9538" max="9684" width="11" style="1" customWidth="1"/>
    <col min="9685" max="9731" width="11" style="1"/>
    <col min="9732" max="9732" width="17.85546875" style="1" bestFit="1" customWidth="1"/>
    <col min="9733" max="9733" width="10.85546875" style="1" customWidth="1"/>
    <col min="9734" max="9734" width="9.42578125" style="1" customWidth="1"/>
    <col min="9735" max="9735" width="7.85546875" style="1" customWidth="1"/>
    <col min="9736" max="9736" width="9" style="1" customWidth="1"/>
    <col min="9737" max="9737" width="9.140625" style="1" customWidth="1"/>
    <col min="9738" max="9738" width="8.7109375" style="1" customWidth="1"/>
    <col min="9739" max="9739" width="8.140625" style="1" customWidth="1"/>
    <col min="9740" max="9740" width="9.28515625" style="1" bestFit="1" customWidth="1"/>
    <col min="9741" max="9741" width="9.5703125" style="1" customWidth="1"/>
    <col min="9742" max="9742" width="7.42578125" style="1" bestFit="1" customWidth="1"/>
    <col min="9743" max="9743" width="9.7109375" style="1" customWidth="1"/>
    <col min="9744" max="9744" width="9.140625" style="1" customWidth="1"/>
    <col min="9745" max="9745" width="7.140625" style="1" customWidth="1"/>
    <col min="9746" max="9746" width="8" style="1" customWidth="1"/>
    <col min="9747" max="9747" width="5.28515625" style="1" bestFit="1" customWidth="1"/>
    <col min="9748" max="9748" width="11.140625" style="1" customWidth="1"/>
    <col min="9749" max="9749" width="8.7109375" style="1" bestFit="1" customWidth="1"/>
    <col min="9750" max="9750" width="9.85546875" style="1" customWidth="1"/>
    <col min="9751" max="9751" width="11.140625" style="1" customWidth="1"/>
    <col min="9752" max="9752" width="12.7109375" style="1" customWidth="1"/>
    <col min="9753" max="9753" width="9.5703125" style="1" customWidth="1"/>
    <col min="9754" max="9754" width="10.28515625" style="1" customWidth="1"/>
    <col min="9755" max="9755" width="11.28515625" style="1" customWidth="1"/>
    <col min="9756" max="9756" width="15.140625" style="1" bestFit="1" customWidth="1"/>
    <col min="9757" max="9757" width="9.7109375" style="1" customWidth="1"/>
    <col min="9758" max="9758" width="10.42578125" style="1" customWidth="1"/>
    <col min="9759" max="9759" width="12.7109375" style="1" customWidth="1"/>
    <col min="9760" max="9760" width="19.5703125" style="1" customWidth="1"/>
    <col min="9761" max="9761" width="12" style="1" customWidth="1"/>
    <col min="9762" max="9762" width="13.5703125" style="1" customWidth="1"/>
    <col min="9763" max="9763" width="19.140625" style="1" customWidth="1"/>
    <col min="9764" max="9764" width="6.85546875" style="1" customWidth="1"/>
    <col min="9765" max="9765" width="9.28515625" style="1" customWidth="1"/>
    <col min="9766" max="9766" width="11" style="1" customWidth="1"/>
    <col min="9767" max="9767" width="13" style="1" customWidth="1"/>
    <col min="9768" max="9775" width="11" style="1" customWidth="1"/>
    <col min="9776" max="9776" width="13" style="1" customWidth="1"/>
    <col min="9777" max="9777" width="15.85546875" style="1" customWidth="1"/>
    <col min="9778" max="9787" width="11" style="1" customWidth="1"/>
    <col min="9788" max="9788" width="10.42578125" style="1" customWidth="1"/>
    <col min="9789" max="9790" width="10.5703125" style="1" customWidth="1"/>
    <col min="9791" max="9791" width="11.7109375" style="1" customWidth="1"/>
    <col min="9792" max="9793" width="13.85546875" style="1" customWidth="1"/>
    <col min="9794" max="9940" width="11" style="1" customWidth="1"/>
    <col min="9941" max="9987" width="11" style="1"/>
    <col min="9988" max="9988" width="17.85546875" style="1" bestFit="1" customWidth="1"/>
    <col min="9989" max="9989" width="10.85546875" style="1" customWidth="1"/>
    <col min="9990" max="9990" width="9.42578125" style="1" customWidth="1"/>
    <col min="9991" max="9991" width="7.85546875" style="1" customWidth="1"/>
    <col min="9992" max="9992" width="9" style="1" customWidth="1"/>
    <col min="9993" max="9993" width="9.140625" style="1" customWidth="1"/>
    <col min="9994" max="9994" width="8.7109375" style="1" customWidth="1"/>
    <col min="9995" max="9995" width="8.140625" style="1" customWidth="1"/>
    <col min="9996" max="9996" width="9.28515625" style="1" bestFit="1" customWidth="1"/>
    <col min="9997" max="9997" width="9.5703125" style="1" customWidth="1"/>
    <col min="9998" max="9998" width="7.42578125" style="1" bestFit="1" customWidth="1"/>
    <col min="9999" max="9999" width="9.7109375" style="1" customWidth="1"/>
    <col min="10000" max="10000" width="9.140625" style="1" customWidth="1"/>
    <col min="10001" max="10001" width="7.140625" style="1" customWidth="1"/>
    <col min="10002" max="10002" width="8" style="1" customWidth="1"/>
    <col min="10003" max="10003" width="5.28515625" style="1" bestFit="1" customWidth="1"/>
    <col min="10004" max="10004" width="11.140625" style="1" customWidth="1"/>
    <col min="10005" max="10005" width="8.7109375" style="1" bestFit="1" customWidth="1"/>
    <col min="10006" max="10006" width="9.85546875" style="1" customWidth="1"/>
    <col min="10007" max="10007" width="11.140625" style="1" customWidth="1"/>
    <col min="10008" max="10008" width="12.7109375" style="1" customWidth="1"/>
    <col min="10009" max="10009" width="9.5703125" style="1" customWidth="1"/>
    <col min="10010" max="10010" width="10.28515625" style="1" customWidth="1"/>
    <col min="10011" max="10011" width="11.28515625" style="1" customWidth="1"/>
    <col min="10012" max="10012" width="15.140625" style="1" bestFit="1" customWidth="1"/>
    <col min="10013" max="10013" width="9.7109375" style="1" customWidth="1"/>
    <col min="10014" max="10014" width="10.42578125" style="1" customWidth="1"/>
    <col min="10015" max="10015" width="12.7109375" style="1" customWidth="1"/>
    <col min="10016" max="10016" width="19.5703125" style="1" customWidth="1"/>
    <col min="10017" max="10017" width="12" style="1" customWidth="1"/>
    <col min="10018" max="10018" width="13.5703125" style="1" customWidth="1"/>
    <col min="10019" max="10019" width="19.140625" style="1" customWidth="1"/>
    <col min="10020" max="10020" width="6.85546875" style="1" customWidth="1"/>
    <col min="10021" max="10021" width="9.28515625" style="1" customWidth="1"/>
    <col min="10022" max="10022" width="11" style="1" customWidth="1"/>
    <col min="10023" max="10023" width="13" style="1" customWidth="1"/>
    <col min="10024" max="10031" width="11" style="1" customWidth="1"/>
    <col min="10032" max="10032" width="13" style="1" customWidth="1"/>
    <col min="10033" max="10033" width="15.85546875" style="1" customWidth="1"/>
    <col min="10034" max="10043" width="11" style="1" customWidth="1"/>
    <col min="10044" max="10044" width="10.42578125" style="1" customWidth="1"/>
    <col min="10045" max="10046" width="10.5703125" style="1" customWidth="1"/>
    <col min="10047" max="10047" width="11.7109375" style="1" customWidth="1"/>
    <col min="10048" max="10049" width="13.85546875" style="1" customWidth="1"/>
    <col min="10050" max="10196" width="11" style="1" customWidth="1"/>
    <col min="10197" max="10243" width="11" style="1"/>
    <col min="10244" max="10244" width="17.85546875" style="1" bestFit="1" customWidth="1"/>
    <col min="10245" max="10245" width="10.85546875" style="1" customWidth="1"/>
    <col min="10246" max="10246" width="9.42578125" style="1" customWidth="1"/>
    <col min="10247" max="10247" width="7.85546875" style="1" customWidth="1"/>
    <col min="10248" max="10248" width="9" style="1" customWidth="1"/>
    <col min="10249" max="10249" width="9.140625" style="1" customWidth="1"/>
    <col min="10250" max="10250" width="8.7109375" style="1" customWidth="1"/>
    <col min="10251" max="10251" width="8.140625" style="1" customWidth="1"/>
    <col min="10252" max="10252" width="9.28515625" style="1" bestFit="1" customWidth="1"/>
    <col min="10253" max="10253" width="9.5703125" style="1" customWidth="1"/>
    <col min="10254" max="10254" width="7.42578125" style="1" bestFit="1" customWidth="1"/>
    <col min="10255" max="10255" width="9.7109375" style="1" customWidth="1"/>
    <col min="10256" max="10256" width="9.140625" style="1" customWidth="1"/>
    <col min="10257" max="10257" width="7.140625" style="1" customWidth="1"/>
    <col min="10258" max="10258" width="8" style="1" customWidth="1"/>
    <col min="10259" max="10259" width="5.28515625" style="1" bestFit="1" customWidth="1"/>
    <col min="10260" max="10260" width="11.140625" style="1" customWidth="1"/>
    <col min="10261" max="10261" width="8.7109375" style="1" bestFit="1" customWidth="1"/>
    <col min="10262" max="10262" width="9.85546875" style="1" customWidth="1"/>
    <col min="10263" max="10263" width="11.140625" style="1" customWidth="1"/>
    <col min="10264" max="10264" width="12.7109375" style="1" customWidth="1"/>
    <col min="10265" max="10265" width="9.5703125" style="1" customWidth="1"/>
    <col min="10266" max="10266" width="10.28515625" style="1" customWidth="1"/>
    <col min="10267" max="10267" width="11.28515625" style="1" customWidth="1"/>
    <col min="10268" max="10268" width="15.140625" style="1" bestFit="1" customWidth="1"/>
    <col min="10269" max="10269" width="9.7109375" style="1" customWidth="1"/>
    <col min="10270" max="10270" width="10.42578125" style="1" customWidth="1"/>
    <col min="10271" max="10271" width="12.7109375" style="1" customWidth="1"/>
    <col min="10272" max="10272" width="19.5703125" style="1" customWidth="1"/>
    <col min="10273" max="10273" width="12" style="1" customWidth="1"/>
    <col min="10274" max="10274" width="13.5703125" style="1" customWidth="1"/>
    <col min="10275" max="10275" width="19.140625" style="1" customWidth="1"/>
    <col min="10276" max="10276" width="6.85546875" style="1" customWidth="1"/>
    <col min="10277" max="10277" width="9.28515625" style="1" customWidth="1"/>
    <col min="10278" max="10278" width="11" style="1" customWidth="1"/>
    <col min="10279" max="10279" width="13" style="1" customWidth="1"/>
    <col min="10280" max="10287" width="11" style="1" customWidth="1"/>
    <col min="10288" max="10288" width="13" style="1" customWidth="1"/>
    <col min="10289" max="10289" width="15.85546875" style="1" customWidth="1"/>
    <col min="10290" max="10299" width="11" style="1" customWidth="1"/>
    <col min="10300" max="10300" width="10.42578125" style="1" customWidth="1"/>
    <col min="10301" max="10302" width="10.5703125" style="1" customWidth="1"/>
    <col min="10303" max="10303" width="11.7109375" style="1" customWidth="1"/>
    <col min="10304" max="10305" width="13.85546875" style="1" customWidth="1"/>
    <col min="10306" max="10452" width="11" style="1" customWidth="1"/>
    <col min="10453" max="10499" width="11" style="1"/>
    <col min="10500" max="10500" width="17.85546875" style="1" bestFit="1" customWidth="1"/>
    <col min="10501" max="10501" width="10.85546875" style="1" customWidth="1"/>
    <col min="10502" max="10502" width="9.42578125" style="1" customWidth="1"/>
    <col min="10503" max="10503" width="7.85546875" style="1" customWidth="1"/>
    <col min="10504" max="10504" width="9" style="1" customWidth="1"/>
    <col min="10505" max="10505" width="9.140625" style="1" customWidth="1"/>
    <col min="10506" max="10506" width="8.7109375" style="1" customWidth="1"/>
    <col min="10507" max="10507" width="8.140625" style="1" customWidth="1"/>
    <col min="10508" max="10508" width="9.28515625" style="1" bestFit="1" customWidth="1"/>
    <col min="10509" max="10509" width="9.5703125" style="1" customWidth="1"/>
    <col min="10510" max="10510" width="7.42578125" style="1" bestFit="1" customWidth="1"/>
    <col min="10511" max="10511" width="9.7109375" style="1" customWidth="1"/>
    <col min="10512" max="10512" width="9.140625" style="1" customWidth="1"/>
    <col min="10513" max="10513" width="7.140625" style="1" customWidth="1"/>
    <col min="10514" max="10514" width="8" style="1" customWidth="1"/>
    <col min="10515" max="10515" width="5.28515625" style="1" bestFit="1" customWidth="1"/>
    <col min="10516" max="10516" width="11.140625" style="1" customWidth="1"/>
    <col min="10517" max="10517" width="8.7109375" style="1" bestFit="1" customWidth="1"/>
    <col min="10518" max="10518" width="9.85546875" style="1" customWidth="1"/>
    <col min="10519" max="10519" width="11.140625" style="1" customWidth="1"/>
    <col min="10520" max="10520" width="12.7109375" style="1" customWidth="1"/>
    <col min="10521" max="10521" width="9.5703125" style="1" customWidth="1"/>
    <col min="10522" max="10522" width="10.28515625" style="1" customWidth="1"/>
    <col min="10523" max="10523" width="11.28515625" style="1" customWidth="1"/>
    <col min="10524" max="10524" width="15.140625" style="1" bestFit="1" customWidth="1"/>
    <col min="10525" max="10525" width="9.7109375" style="1" customWidth="1"/>
    <col min="10526" max="10526" width="10.42578125" style="1" customWidth="1"/>
    <col min="10527" max="10527" width="12.7109375" style="1" customWidth="1"/>
    <col min="10528" max="10528" width="19.5703125" style="1" customWidth="1"/>
    <col min="10529" max="10529" width="12" style="1" customWidth="1"/>
    <col min="10530" max="10530" width="13.5703125" style="1" customWidth="1"/>
    <col min="10531" max="10531" width="19.140625" style="1" customWidth="1"/>
    <col min="10532" max="10532" width="6.85546875" style="1" customWidth="1"/>
    <col min="10533" max="10533" width="9.28515625" style="1" customWidth="1"/>
    <col min="10534" max="10534" width="11" style="1" customWidth="1"/>
    <col min="10535" max="10535" width="13" style="1" customWidth="1"/>
    <col min="10536" max="10543" width="11" style="1" customWidth="1"/>
    <col min="10544" max="10544" width="13" style="1" customWidth="1"/>
    <col min="10545" max="10545" width="15.85546875" style="1" customWidth="1"/>
    <col min="10546" max="10555" width="11" style="1" customWidth="1"/>
    <col min="10556" max="10556" width="10.42578125" style="1" customWidth="1"/>
    <col min="10557" max="10558" width="10.5703125" style="1" customWidth="1"/>
    <col min="10559" max="10559" width="11.7109375" style="1" customWidth="1"/>
    <col min="10560" max="10561" width="13.85546875" style="1" customWidth="1"/>
    <col min="10562" max="10708" width="11" style="1" customWidth="1"/>
    <col min="10709" max="10755" width="11" style="1"/>
    <col min="10756" max="10756" width="17.85546875" style="1" bestFit="1" customWidth="1"/>
    <col min="10757" max="10757" width="10.85546875" style="1" customWidth="1"/>
    <col min="10758" max="10758" width="9.42578125" style="1" customWidth="1"/>
    <col min="10759" max="10759" width="7.85546875" style="1" customWidth="1"/>
    <col min="10760" max="10760" width="9" style="1" customWidth="1"/>
    <col min="10761" max="10761" width="9.140625" style="1" customWidth="1"/>
    <col min="10762" max="10762" width="8.7109375" style="1" customWidth="1"/>
    <col min="10763" max="10763" width="8.140625" style="1" customWidth="1"/>
    <col min="10764" max="10764" width="9.28515625" style="1" bestFit="1" customWidth="1"/>
    <col min="10765" max="10765" width="9.5703125" style="1" customWidth="1"/>
    <col min="10766" max="10766" width="7.42578125" style="1" bestFit="1" customWidth="1"/>
    <col min="10767" max="10767" width="9.7109375" style="1" customWidth="1"/>
    <col min="10768" max="10768" width="9.140625" style="1" customWidth="1"/>
    <col min="10769" max="10769" width="7.140625" style="1" customWidth="1"/>
    <col min="10770" max="10770" width="8" style="1" customWidth="1"/>
    <col min="10771" max="10771" width="5.28515625" style="1" bestFit="1" customWidth="1"/>
    <col min="10772" max="10772" width="11.140625" style="1" customWidth="1"/>
    <col min="10773" max="10773" width="8.7109375" style="1" bestFit="1" customWidth="1"/>
    <col min="10774" max="10774" width="9.85546875" style="1" customWidth="1"/>
    <col min="10775" max="10775" width="11.140625" style="1" customWidth="1"/>
    <col min="10776" max="10776" width="12.7109375" style="1" customWidth="1"/>
    <col min="10777" max="10777" width="9.5703125" style="1" customWidth="1"/>
    <col min="10778" max="10778" width="10.28515625" style="1" customWidth="1"/>
    <col min="10779" max="10779" width="11.28515625" style="1" customWidth="1"/>
    <col min="10780" max="10780" width="15.140625" style="1" bestFit="1" customWidth="1"/>
    <col min="10781" max="10781" width="9.7109375" style="1" customWidth="1"/>
    <col min="10782" max="10782" width="10.42578125" style="1" customWidth="1"/>
    <col min="10783" max="10783" width="12.7109375" style="1" customWidth="1"/>
    <col min="10784" max="10784" width="19.5703125" style="1" customWidth="1"/>
    <col min="10785" max="10785" width="12" style="1" customWidth="1"/>
    <col min="10786" max="10786" width="13.5703125" style="1" customWidth="1"/>
    <col min="10787" max="10787" width="19.140625" style="1" customWidth="1"/>
    <col min="10788" max="10788" width="6.85546875" style="1" customWidth="1"/>
    <col min="10789" max="10789" width="9.28515625" style="1" customWidth="1"/>
    <col min="10790" max="10790" width="11" style="1" customWidth="1"/>
    <col min="10791" max="10791" width="13" style="1" customWidth="1"/>
    <col min="10792" max="10799" width="11" style="1" customWidth="1"/>
    <col min="10800" max="10800" width="13" style="1" customWidth="1"/>
    <col min="10801" max="10801" width="15.85546875" style="1" customWidth="1"/>
    <col min="10802" max="10811" width="11" style="1" customWidth="1"/>
    <col min="10812" max="10812" width="10.42578125" style="1" customWidth="1"/>
    <col min="10813" max="10814" width="10.5703125" style="1" customWidth="1"/>
    <col min="10815" max="10815" width="11.7109375" style="1" customWidth="1"/>
    <col min="10816" max="10817" width="13.85546875" style="1" customWidth="1"/>
    <col min="10818" max="10964" width="11" style="1" customWidth="1"/>
    <col min="10965" max="11011" width="11" style="1"/>
    <col min="11012" max="11012" width="17.85546875" style="1" bestFit="1" customWidth="1"/>
    <col min="11013" max="11013" width="10.85546875" style="1" customWidth="1"/>
    <col min="11014" max="11014" width="9.42578125" style="1" customWidth="1"/>
    <col min="11015" max="11015" width="7.85546875" style="1" customWidth="1"/>
    <col min="11016" max="11016" width="9" style="1" customWidth="1"/>
    <col min="11017" max="11017" width="9.140625" style="1" customWidth="1"/>
    <col min="11018" max="11018" width="8.7109375" style="1" customWidth="1"/>
    <col min="11019" max="11019" width="8.140625" style="1" customWidth="1"/>
    <col min="11020" max="11020" width="9.28515625" style="1" bestFit="1" customWidth="1"/>
    <col min="11021" max="11021" width="9.5703125" style="1" customWidth="1"/>
    <col min="11022" max="11022" width="7.42578125" style="1" bestFit="1" customWidth="1"/>
    <col min="11023" max="11023" width="9.7109375" style="1" customWidth="1"/>
    <col min="11024" max="11024" width="9.140625" style="1" customWidth="1"/>
    <col min="11025" max="11025" width="7.140625" style="1" customWidth="1"/>
    <col min="11026" max="11026" width="8" style="1" customWidth="1"/>
    <col min="11027" max="11027" width="5.28515625" style="1" bestFit="1" customWidth="1"/>
    <col min="11028" max="11028" width="11.140625" style="1" customWidth="1"/>
    <col min="11029" max="11029" width="8.7109375" style="1" bestFit="1" customWidth="1"/>
    <col min="11030" max="11030" width="9.85546875" style="1" customWidth="1"/>
    <col min="11031" max="11031" width="11.140625" style="1" customWidth="1"/>
    <col min="11032" max="11032" width="12.7109375" style="1" customWidth="1"/>
    <col min="11033" max="11033" width="9.5703125" style="1" customWidth="1"/>
    <col min="11034" max="11034" width="10.28515625" style="1" customWidth="1"/>
    <col min="11035" max="11035" width="11.28515625" style="1" customWidth="1"/>
    <col min="11036" max="11036" width="15.140625" style="1" bestFit="1" customWidth="1"/>
    <col min="11037" max="11037" width="9.7109375" style="1" customWidth="1"/>
    <col min="11038" max="11038" width="10.42578125" style="1" customWidth="1"/>
    <col min="11039" max="11039" width="12.7109375" style="1" customWidth="1"/>
    <col min="11040" max="11040" width="19.5703125" style="1" customWidth="1"/>
    <col min="11041" max="11041" width="12" style="1" customWidth="1"/>
    <col min="11042" max="11042" width="13.5703125" style="1" customWidth="1"/>
    <col min="11043" max="11043" width="19.140625" style="1" customWidth="1"/>
    <col min="11044" max="11044" width="6.85546875" style="1" customWidth="1"/>
    <col min="11045" max="11045" width="9.28515625" style="1" customWidth="1"/>
    <col min="11046" max="11046" width="11" style="1" customWidth="1"/>
    <col min="11047" max="11047" width="13" style="1" customWidth="1"/>
    <col min="11048" max="11055" width="11" style="1" customWidth="1"/>
    <col min="11056" max="11056" width="13" style="1" customWidth="1"/>
    <col min="11057" max="11057" width="15.85546875" style="1" customWidth="1"/>
    <col min="11058" max="11067" width="11" style="1" customWidth="1"/>
    <col min="11068" max="11068" width="10.42578125" style="1" customWidth="1"/>
    <col min="11069" max="11070" width="10.5703125" style="1" customWidth="1"/>
    <col min="11071" max="11071" width="11.7109375" style="1" customWidth="1"/>
    <col min="11072" max="11073" width="13.85546875" style="1" customWidth="1"/>
    <col min="11074" max="11220" width="11" style="1" customWidth="1"/>
    <col min="11221" max="11267" width="11" style="1"/>
    <col min="11268" max="11268" width="17.85546875" style="1" bestFit="1" customWidth="1"/>
    <col min="11269" max="11269" width="10.85546875" style="1" customWidth="1"/>
    <col min="11270" max="11270" width="9.42578125" style="1" customWidth="1"/>
    <col min="11271" max="11271" width="7.85546875" style="1" customWidth="1"/>
    <col min="11272" max="11272" width="9" style="1" customWidth="1"/>
    <col min="11273" max="11273" width="9.140625" style="1" customWidth="1"/>
    <col min="11274" max="11274" width="8.7109375" style="1" customWidth="1"/>
    <col min="11275" max="11275" width="8.140625" style="1" customWidth="1"/>
    <col min="11276" max="11276" width="9.28515625" style="1" bestFit="1" customWidth="1"/>
    <col min="11277" max="11277" width="9.5703125" style="1" customWidth="1"/>
    <col min="11278" max="11278" width="7.42578125" style="1" bestFit="1" customWidth="1"/>
    <col min="11279" max="11279" width="9.7109375" style="1" customWidth="1"/>
    <col min="11280" max="11280" width="9.140625" style="1" customWidth="1"/>
    <col min="11281" max="11281" width="7.140625" style="1" customWidth="1"/>
    <col min="11282" max="11282" width="8" style="1" customWidth="1"/>
    <col min="11283" max="11283" width="5.28515625" style="1" bestFit="1" customWidth="1"/>
    <col min="11284" max="11284" width="11.140625" style="1" customWidth="1"/>
    <col min="11285" max="11285" width="8.7109375" style="1" bestFit="1" customWidth="1"/>
    <col min="11286" max="11286" width="9.85546875" style="1" customWidth="1"/>
    <col min="11287" max="11287" width="11.140625" style="1" customWidth="1"/>
    <col min="11288" max="11288" width="12.7109375" style="1" customWidth="1"/>
    <col min="11289" max="11289" width="9.5703125" style="1" customWidth="1"/>
    <col min="11290" max="11290" width="10.28515625" style="1" customWidth="1"/>
    <col min="11291" max="11291" width="11.28515625" style="1" customWidth="1"/>
    <col min="11292" max="11292" width="15.140625" style="1" bestFit="1" customWidth="1"/>
    <col min="11293" max="11293" width="9.7109375" style="1" customWidth="1"/>
    <col min="11294" max="11294" width="10.42578125" style="1" customWidth="1"/>
    <col min="11295" max="11295" width="12.7109375" style="1" customWidth="1"/>
    <col min="11296" max="11296" width="19.5703125" style="1" customWidth="1"/>
    <col min="11297" max="11297" width="12" style="1" customWidth="1"/>
    <col min="11298" max="11298" width="13.5703125" style="1" customWidth="1"/>
    <col min="11299" max="11299" width="19.140625" style="1" customWidth="1"/>
    <col min="11300" max="11300" width="6.85546875" style="1" customWidth="1"/>
    <col min="11301" max="11301" width="9.28515625" style="1" customWidth="1"/>
    <col min="11302" max="11302" width="11" style="1" customWidth="1"/>
    <col min="11303" max="11303" width="13" style="1" customWidth="1"/>
    <col min="11304" max="11311" width="11" style="1" customWidth="1"/>
    <col min="11312" max="11312" width="13" style="1" customWidth="1"/>
    <col min="11313" max="11313" width="15.85546875" style="1" customWidth="1"/>
    <col min="11314" max="11323" width="11" style="1" customWidth="1"/>
    <col min="11324" max="11324" width="10.42578125" style="1" customWidth="1"/>
    <col min="11325" max="11326" width="10.5703125" style="1" customWidth="1"/>
    <col min="11327" max="11327" width="11.7109375" style="1" customWidth="1"/>
    <col min="11328" max="11329" width="13.85546875" style="1" customWidth="1"/>
    <col min="11330" max="11476" width="11" style="1" customWidth="1"/>
    <col min="11477" max="11523" width="11" style="1"/>
    <col min="11524" max="11524" width="17.85546875" style="1" bestFit="1" customWidth="1"/>
    <col min="11525" max="11525" width="10.85546875" style="1" customWidth="1"/>
    <col min="11526" max="11526" width="9.42578125" style="1" customWidth="1"/>
    <col min="11527" max="11527" width="7.85546875" style="1" customWidth="1"/>
    <col min="11528" max="11528" width="9" style="1" customWidth="1"/>
    <col min="11529" max="11529" width="9.140625" style="1" customWidth="1"/>
    <col min="11530" max="11530" width="8.7109375" style="1" customWidth="1"/>
    <col min="11531" max="11531" width="8.140625" style="1" customWidth="1"/>
    <col min="11532" max="11532" width="9.28515625" style="1" bestFit="1" customWidth="1"/>
    <col min="11533" max="11533" width="9.5703125" style="1" customWidth="1"/>
    <col min="11534" max="11534" width="7.42578125" style="1" bestFit="1" customWidth="1"/>
    <col min="11535" max="11535" width="9.7109375" style="1" customWidth="1"/>
    <col min="11536" max="11536" width="9.140625" style="1" customWidth="1"/>
    <col min="11537" max="11537" width="7.140625" style="1" customWidth="1"/>
    <col min="11538" max="11538" width="8" style="1" customWidth="1"/>
    <col min="11539" max="11539" width="5.28515625" style="1" bestFit="1" customWidth="1"/>
    <col min="11540" max="11540" width="11.140625" style="1" customWidth="1"/>
    <col min="11541" max="11541" width="8.7109375" style="1" bestFit="1" customWidth="1"/>
    <col min="11542" max="11542" width="9.85546875" style="1" customWidth="1"/>
    <col min="11543" max="11543" width="11.140625" style="1" customWidth="1"/>
    <col min="11544" max="11544" width="12.7109375" style="1" customWidth="1"/>
    <col min="11545" max="11545" width="9.5703125" style="1" customWidth="1"/>
    <col min="11546" max="11546" width="10.28515625" style="1" customWidth="1"/>
    <col min="11547" max="11547" width="11.28515625" style="1" customWidth="1"/>
    <col min="11548" max="11548" width="15.140625" style="1" bestFit="1" customWidth="1"/>
    <col min="11549" max="11549" width="9.7109375" style="1" customWidth="1"/>
    <col min="11550" max="11550" width="10.42578125" style="1" customWidth="1"/>
    <col min="11551" max="11551" width="12.7109375" style="1" customWidth="1"/>
    <col min="11552" max="11552" width="19.5703125" style="1" customWidth="1"/>
    <col min="11553" max="11553" width="12" style="1" customWidth="1"/>
    <col min="11554" max="11554" width="13.5703125" style="1" customWidth="1"/>
    <col min="11555" max="11555" width="19.140625" style="1" customWidth="1"/>
    <col min="11556" max="11556" width="6.85546875" style="1" customWidth="1"/>
    <col min="11557" max="11557" width="9.28515625" style="1" customWidth="1"/>
    <col min="11558" max="11558" width="11" style="1" customWidth="1"/>
    <col min="11559" max="11559" width="13" style="1" customWidth="1"/>
    <col min="11560" max="11567" width="11" style="1" customWidth="1"/>
    <col min="11568" max="11568" width="13" style="1" customWidth="1"/>
    <col min="11569" max="11569" width="15.85546875" style="1" customWidth="1"/>
    <col min="11570" max="11579" width="11" style="1" customWidth="1"/>
    <col min="11580" max="11580" width="10.42578125" style="1" customWidth="1"/>
    <col min="11581" max="11582" width="10.5703125" style="1" customWidth="1"/>
    <col min="11583" max="11583" width="11.7109375" style="1" customWidth="1"/>
    <col min="11584" max="11585" width="13.85546875" style="1" customWidth="1"/>
    <col min="11586" max="11732" width="11" style="1" customWidth="1"/>
    <col min="11733" max="11779" width="11" style="1"/>
    <col min="11780" max="11780" width="17.85546875" style="1" bestFit="1" customWidth="1"/>
    <col min="11781" max="11781" width="10.85546875" style="1" customWidth="1"/>
    <col min="11782" max="11782" width="9.42578125" style="1" customWidth="1"/>
    <col min="11783" max="11783" width="7.85546875" style="1" customWidth="1"/>
    <col min="11784" max="11784" width="9" style="1" customWidth="1"/>
    <col min="11785" max="11785" width="9.140625" style="1" customWidth="1"/>
    <col min="11786" max="11786" width="8.7109375" style="1" customWidth="1"/>
    <col min="11787" max="11787" width="8.140625" style="1" customWidth="1"/>
    <col min="11788" max="11788" width="9.28515625" style="1" bestFit="1" customWidth="1"/>
    <col min="11789" max="11789" width="9.5703125" style="1" customWidth="1"/>
    <col min="11790" max="11790" width="7.42578125" style="1" bestFit="1" customWidth="1"/>
    <col min="11791" max="11791" width="9.7109375" style="1" customWidth="1"/>
    <col min="11792" max="11792" width="9.140625" style="1" customWidth="1"/>
    <col min="11793" max="11793" width="7.140625" style="1" customWidth="1"/>
    <col min="11794" max="11794" width="8" style="1" customWidth="1"/>
    <col min="11795" max="11795" width="5.28515625" style="1" bestFit="1" customWidth="1"/>
    <col min="11796" max="11796" width="11.140625" style="1" customWidth="1"/>
    <col min="11797" max="11797" width="8.7109375" style="1" bestFit="1" customWidth="1"/>
    <col min="11798" max="11798" width="9.85546875" style="1" customWidth="1"/>
    <col min="11799" max="11799" width="11.140625" style="1" customWidth="1"/>
    <col min="11800" max="11800" width="12.7109375" style="1" customWidth="1"/>
    <col min="11801" max="11801" width="9.5703125" style="1" customWidth="1"/>
    <col min="11802" max="11802" width="10.28515625" style="1" customWidth="1"/>
    <col min="11803" max="11803" width="11.28515625" style="1" customWidth="1"/>
    <col min="11804" max="11804" width="15.140625" style="1" bestFit="1" customWidth="1"/>
    <col min="11805" max="11805" width="9.7109375" style="1" customWidth="1"/>
    <col min="11806" max="11806" width="10.42578125" style="1" customWidth="1"/>
    <col min="11807" max="11807" width="12.7109375" style="1" customWidth="1"/>
    <col min="11808" max="11808" width="19.5703125" style="1" customWidth="1"/>
    <col min="11809" max="11809" width="12" style="1" customWidth="1"/>
    <col min="11810" max="11810" width="13.5703125" style="1" customWidth="1"/>
    <col min="11811" max="11811" width="19.140625" style="1" customWidth="1"/>
    <col min="11812" max="11812" width="6.85546875" style="1" customWidth="1"/>
    <col min="11813" max="11813" width="9.28515625" style="1" customWidth="1"/>
    <col min="11814" max="11814" width="11" style="1" customWidth="1"/>
    <col min="11815" max="11815" width="13" style="1" customWidth="1"/>
    <col min="11816" max="11823" width="11" style="1" customWidth="1"/>
    <col min="11824" max="11824" width="13" style="1" customWidth="1"/>
    <col min="11825" max="11825" width="15.85546875" style="1" customWidth="1"/>
    <col min="11826" max="11835" width="11" style="1" customWidth="1"/>
    <col min="11836" max="11836" width="10.42578125" style="1" customWidth="1"/>
    <col min="11837" max="11838" width="10.5703125" style="1" customWidth="1"/>
    <col min="11839" max="11839" width="11.7109375" style="1" customWidth="1"/>
    <col min="11840" max="11841" width="13.85546875" style="1" customWidth="1"/>
    <col min="11842" max="11988" width="11" style="1" customWidth="1"/>
    <col min="11989" max="12035" width="11" style="1"/>
    <col min="12036" max="12036" width="17.85546875" style="1" bestFit="1" customWidth="1"/>
    <col min="12037" max="12037" width="10.85546875" style="1" customWidth="1"/>
    <col min="12038" max="12038" width="9.42578125" style="1" customWidth="1"/>
    <col min="12039" max="12039" width="7.85546875" style="1" customWidth="1"/>
    <col min="12040" max="12040" width="9" style="1" customWidth="1"/>
    <col min="12041" max="12041" width="9.140625" style="1" customWidth="1"/>
    <col min="12042" max="12042" width="8.7109375" style="1" customWidth="1"/>
    <col min="12043" max="12043" width="8.140625" style="1" customWidth="1"/>
    <col min="12044" max="12044" width="9.28515625" style="1" bestFit="1" customWidth="1"/>
    <col min="12045" max="12045" width="9.5703125" style="1" customWidth="1"/>
    <col min="12046" max="12046" width="7.42578125" style="1" bestFit="1" customWidth="1"/>
    <col min="12047" max="12047" width="9.7109375" style="1" customWidth="1"/>
    <col min="12048" max="12048" width="9.140625" style="1" customWidth="1"/>
    <col min="12049" max="12049" width="7.140625" style="1" customWidth="1"/>
    <col min="12050" max="12050" width="8" style="1" customWidth="1"/>
    <col min="12051" max="12051" width="5.28515625" style="1" bestFit="1" customWidth="1"/>
    <col min="12052" max="12052" width="11.140625" style="1" customWidth="1"/>
    <col min="12053" max="12053" width="8.7109375" style="1" bestFit="1" customWidth="1"/>
    <col min="12054" max="12054" width="9.85546875" style="1" customWidth="1"/>
    <col min="12055" max="12055" width="11.140625" style="1" customWidth="1"/>
    <col min="12056" max="12056" width="12.7109375" style="1" customWidth="1"/>
    <col min="12057" max="12057" width="9.5703125" style="1" customWidth="1"/>
    <col min="12058" max="12058" width="10.28515625" style="1" customWidth="1"/>
    <col min="12059" max="12059" width="11.28515625" style="1" customWidth="1"/>
    <col min="12060" max="12060" width="15.140625" style="1" bestFit="1" customWidth="1"/>
    <col min="12061" max="12061" width="9.7109375" style="1" customWidth="1"/>
    <col min="12062" max="12062" width="10.42578125" style="1" customWidth="1"/>
    <col min="12063" max="12063" width="12.7109375" style="1" customWidth="1"/>
    <col min="12064" max="12064" width="19.5703125" style="1" customWidth="1"/>
    <col min="12065" max="12065" width="12" style="1" customWidth="1"/>
    <col min="12066" max="12066" width="13.5703125" style="1" customWidth="1"/>
    <col min="12067" max="12067" width="19.140625" style="1" customWidth="1"/>
    <col min="12068" max="12068" width="6.85546875" style="1" customWidth="1"/>
    <col min="12069" max="12069" width="9.28515625" style="1" customWidth="1"/>
    <col min="12070" max="12070" width="11" style="1" customWidth="1"/>
    <col min="12071" max="12071" width="13" style="1" customWidth="1"/>
    <col min="12072" max="12079" width="11" style="1" customWidth="1"/>
    <col min="12080" max="12080" width="13" style="1" customWidth="1"/>
    <col min="12081" max="12081" width="15.85546875" style="1" customWidth="1"/>
    <col min="12082" max="12091" width="11" style="1" customWidth="1"/>
    <col min="12092" max="12092" width="10.42578125" style="1" customWidth="1"/>
    <col min="12093" max="12094" width="10.5703125" style="1" customWidth="1"/>
    <col min="12095" max="12095" width="11.7109375" style="1" customWidth="1"/>
    <col min="12096" max="12097" width="13.85546875" style="1" customWidth="1"/>
    <col min="12098" max="12244" width="11" style="1" customWidth="1"/>
    <col min="12245" max="12291" width="11" style="1"/>
    <col min="12292" max="12292" width="17.85546875" style="1" bestFit="1" customWidth="1"/>
    <col min="12293" max="12293" width="10.85546875" style="1" customWidth="1"/>
    <col min="12294" max="12294" width="9.42578125" style="1" customWidth="1"/>
    <col min="12295" max="12295" width="7.85546875" style="1" customWidth="1"/>
    <col min="12296" max="12296" width="9" style="1" customWidth="1"/>
    <col min="12297" max="12297" width="9.140625" style="1" customWidth="1"/>
    <col min="12298" max="12298" width="8.7109375" style="1" customWidth="1"/>
    <col min="12299" max="12299" width="8.140625" style="1" customWidth="1"/>
    <col min="12300" max="12300" width="9.28515625" style="1" bestFit="1" customWidth="1"/>
    <col min="12301" max="12301" width="9.5703125" style="1" customWidth="1"/>
    <col min="12302" max="12302" width="7.42578125" style="1" bestFit="1" customWidth="1"/>
    <col min="12303" max="12303" width="9.7109375" style="1" customWidth="1"/>
    <col min="12304" max="12304" width="9.140625" style="1" customWidth="1"/>
    <col min="12305" max="12305" width="7.140625" style="1" customWidth="1"/>
    <col min="12306" max="12306" width="8" style="1" customWidth="1"/>
    <col min="12307" max="12307" width="5.28515625" style="1" bestFit="1" customWidth="1"/>
    <col min="12308" max="12308" width="11.140625" style="1" customWidth="1"/>
    <col min="12309" max="12309" width="8.7109375" style="1" bestFit="1" customWidth="1"/>
    <col min="12310" max="12310" width="9.85546875" style="1" customWidth="1"/>
    <col min="12311" max="12311" width="11.140625" style="1" customWidth="1"/>
    <col min="12312" max="12312" width="12.7109375" style="1" customWidth="1"/>
    <col min="12313" max="12313" width="9.5703125" style="1" customWidth="1"/>
    <col min="12314" max="12314" width="10.28515625" style="1" customWidth="1"/>
    <col min="12315" max="12315" width="11.28515625" style="1" customWidth="1"/>
    <col min="12316" max="12316" width="15.140625" style="1" bestFit="1" customWidth="1"/>
    <col min="12317" max="12317" width="9.7109375" style="1" customWidth="1"/>
    <col min="12318" max="12318" width="10.42578125" style="1" customWidth="1"/>
    <col min="12319" max="12319" width="12.7109375" style="1" customWidth="1"/>
    <col min="12320" max="12320" width="19.5703125" style="1" customWidth="1"/>
    <col min="12321" max="12321" width="12" style="1" customWidth="1"/>
    <col min="12322" max="12322" width="13.5703125" style="1" customWidth="1"/>
    <col min="12323" max="12323" width="19.140625" style="1" customWidth="1"/>
    <col min="12324" max="12324" width="6.85546875" style="1" customWidth="1"/>
    <col min="12325" max="12325" width="9.28515625" style="1" customWidth="1"/>
    <col min="12326" max="12326" width="11" style="1" customWidth="1"/>
    <col min="12327" max="12327" width="13" style="1" customWidth="1"/>
    <col min="12328" max="12335" width="11" style="1" customWidth="1"/>
    <col min="12336" max="12336" width="13" style="1" customWidth="1"/>
    <col min="12337" max="12337" width="15.85546875" style="1" customWidth="1"/>
    <col min="12338" max="12347" width="11" style="1" customWidth="1"/>
    <col min="12348" max="12348" width="10.42578125" style="1" customWidth="1"/>
    <col min="12349" max="12350" width="10.5703125" style="1" customWidth="1"/>
    <col min="12351" max="12351" width="11.7109375" style="1" customWidth="1"/>
    <col min="12352" max="12353" width="13.85546875" style="1" customWidth="1"/>
    <col min="12354" max="12500" width="11" style="1" customWidth="1"/>
    <col min="12501" max="12547" width="11" style="1"/>
    <col min="12548" max="12548" width="17.85546875" style="1" bestFit="1" customWidth="1"/>
    <col min="12549" max="12549" width="10.85546875" style="1" customWidth="1"/>
    <col min="12550" max="12550" width="9.42578125" style="1" customWidth="1"/>
    <col min="12551" max="12551" width="7.85546875" style="1" customWidth="1"/>
    <col min="12552" max="12552" width="9" style="1" customWidth="1"/>
    <col min="12553" max="12553" width="9.140625" style="1" customWidth="1"/>
    <col min="12554" max="12554" width="8.7109375" style="1" customWidth="1"/>
    <col min="12555" max="12555" width="8.140625" style="1" customWidth="1"/>
    <col min="12556" max="12556" width="9.28515625" style="1" bestFit="1" customWidth="1"/>
    <col min="12557" max="12557" width="9.5703125" style="1" customWidth="1"/>
    <col min="12558" max="12558" width="7.42578125" style="1" bestFit="1" customWidth="1"/>
    <col min="12559" max="12559" width="9.7109375" style="1" customWidth="1"/>
    <col min="12560" max="12560" width="9.140625" style="1" customWidth="1"/>
    <col min="12561" max="12561" width="7.140625" style="1" customWidth="1"/>
    <col min="12562" max="12562" width="8" style="1" customWidth="1"/>
    <col min="12563" max="12563" width="5.28515625" style="1" bestFit="1" customWidth="1"/>
    <col min="12564" max="12564" width="11.140625" style="1" customWidth="1"/>
    <col min="12565" max="12565" width="8.7109375" style="1" bestFit="1" customWidth="1"/>
    <col min="12566" max="12566" width="9.85546875" style="1" customWidth="1"/>
    <col min="12567" max="12567" width="11.140625" style="1" customWidth="1"/>
    <col min="12568" max="12568" width="12.7109375" style="1" customWidth="1"/>
    <col min="12569" max="12569" width="9.5703125" style="1" customWidth="1"/>
    <col min="12570" max="12570" width="10.28515625" style="1" customWidth="1"/>
    <col min="12571" max="12571" width="11.28515625" style="1" customWidth="1"/>
    <col min="12572" max="12572" width="15.140625" style="1" bestFit="1" customWidth="1"/>
    <col min="12573" max="12573" width="9.7109375" style="1" customWidth="1"/>
    <col min="12574" max="12574" width="10.42578125" style="1" customWidth="1"/>
    <col min="12575" max="12575" width="12.7109375" style="1" customWidth="1"/>
    <col min="12576" max="12576" width="19.5703125" style="1" customWidth="1"/>
    <col min="12577" max="12577" width="12" style="1" customWidth="1"/>
    <col min="12578" max="12578" width="13.5703125" style="1" customWidth="1"/>
    <col min="12579" max="12579" width="19.140625" style="1" customWidth="1"/>
    <col min="12580" max="12580" width="6.85546875" style="1" customWidth="1"/>
    <col min="12581" max="12581" width="9.28515625" style="1" customWidth="1"/>
    <col min="12582" max="12582" width="11" style="1" customWidth="1"/>
    <col min="12583" max="12583" width="13" style="1" customWidth="1"/>
    <col min="12584" max="12591" width="11" style="1" customWidth="1"/>
    <col min="12592" max="12592" width="13" style="1" customWidth="1"/>
    <col min="12593" max="12593" width="15.85546875" style="1" customWidth="1"/>
    <col min="12594" max="12603" width="11" style="1" customWidth="1"/>
    <col min="12604" max="12604" width="10.42578125" style="1" customWidth="1"/>
    <col min="12605" max="12606" width="10.5703125" style="1" customWidth="1"/>
    <col min="12607" max="12607" width="11.7109375" style="1" customWidth="1"/>
    <col min="12608" max="12609" width="13.85546875" style="1" customWidth="1"/>
    <col min="12610" max="12756" width="11" style="1" customWidth="1"/>
    <col min="12757" max="12803" width="11" style="1"/>
    <col min="12804" max="12804" width="17.85546875" style="1" bestFit="1" customWidth="1"/>
    <col min="12805" max="12805" width="10.85546875" style="1" customWidth="1"/>
    <col min="12806" max="12806" width="9.42578125" style="1" customWidth="1"/>
    <col min="12807" max="12807" width="7.85546875" style="1" customWidth="1"/>
    <col min="12808" max="12808" width="9" style="1" customWidth="1"/>
    <col min="12809" max="12809" width="9.140625" style="1" customWidth="1"/>
    <col min="12810" max="12810" width="8.7109375" style="1" customWidth="1"/>
    <col min="12811" max="12811" width="8.140625" style="1" customWidth="1"/>
    <col min="12812" max="12812" width="9.28515625" style="1" bestFit="1" customWidth="1"/>
    <col min="12813" max="12813" width="9.5703125" style="1" customWidth="1"/>
    <col min="12814" max="12814" width="7.42578125" style="1" bestFit="1" customWidth="1"/>
    <col min="12815" max="12815" width="9.7109375" style="1" customWidth="1"/>
    <col min="12816" max="12816" width="9.140625" style="1" customWidth="1"/>
    <col min="12817" max="12817" width="7.140625" style="1" customWidth="1"/>
    <col min="12818" max="12818" width="8" style="1" customWidth="1"/>
    <col min="12819" max="12819" width="5.28515625" style="1" bestFit="1" customWidth="1"/>
    <col min="12820" max="12820" width="11.140625" style="1" customWidth="1"/>
    <col min="12821" max="12821" width="8.7109375" style="1" bestFit="1" customWidth="1"/>
    <col min="12822" max="12822" width="9.85546875" style="1" customWidth="1"/>
    <col min="12823" max="12823" width="11.140625" style="1" customWidth="1"/>
    <col min="12824" max="12824" width="12.7109375" style="1" customWidth="1"/>
    <col min="12825" max="12825" width="9.5703125" style="1" customWidth="1"/>
    <col min="12826" max="12826" width="10.28515625" style="1" customWidth="1"/>
    <col min="12827" max="12827" width="11.28515625" style="1" customWidth="1"/>
    <col min="12828" max="12828" width="15.140625" style="1" bestFit="1" customWidth="1"/>
    <col min="12829" max="12829" width="9.7109375" style="1" customWidth="1"/>
    <col min="12830" max="12830" width="10.42578125" style="1" customWidth="1"/>
    <col min="12831" max="12831" width="12.7109375" style="1" customWidth="1"/>
    <col min="12832" max="12832" width="19.5703125" style="1" customWidth="1"/>
    <col min="12833" max="12833" width="12" style="1" customWidth="1"/>
    <col min="12834" max="12834" width="13.5703125" style="1" customWidth="1"/>
    <col min="12835" max="12835" width="19.140625" style="1" customWidth="1"/>
    <col min="12836" max="12836" width="6.85546875" style="1" customWidth="1"/>
    <col min="12837" max="12837" width="9.28515625" style="1" customWidth="1"/>
    <col min="12838" max="12838" width="11" style="1" customWidth="1"/>
    <col min="12839" max="12839" width="13" style="1" customWidth="1"/>
    <col min="12840" max="12847" width="11" style="1" customWidth="1"/>
    <col min="12848" max="12848" width="13" style="1" customWidth="1"/>
    <col min="12849" max="12849" width="15.85546875" style="1" customWidth="1"/>
    <col min="12850" max="12859" width="11" style="1" customWidth="1"/>
    <col min="12860" max="12860" width="10.42578125" style="1" customWidth="1"/>
    <col min="12861" max="12862" width="10.5703125" style="1" customWidth="1"/>
    <col min="12863" max="12863" width="11.7109375" style="1" customWidth="1"/>
    <col min="12864" max="12865" width="13.85546875" style="1" customWidth="1"/>
    <col min="12866" max="13012" width="11" style="1" customWidth="1"/>
    <col min="13013" max="13059" width="11" style="1"/>
    <col min="13060" max="13060" width="17.85546875" style="1" bestFit="1" customWidth="1"/>
    <col min="13061" max="13061" width="10.85546875" style="1" customWidth="1"/>
    <col min="13062" max="13062" width="9.42578125" style="1" customWidth="1"/>
    <col min="13063" max="13063" width="7.85546875" style="1" customWidth="1"/>
    <col min="13064" max="13064" width="9" style="1" customWidth="1"/>
    <col min="13065" max="13065" width="9.140625" style="1" customWidth="1"/>
    <col min="13066" max="13066" width="8.7109375" style="1" customWidth="1"/>
    <col min="13067" max="13067" width="8.140625" style="1" customWidth="1"/>
    <col min="13068" max="13068" width="9.28515625" style="1" bestFit="1" customWidth="1"/>
    <col min="13069" max="13069" width="9.5703125" style="1" customWidth="1"/>
    <col min="13070" max="13070" width="7.42578125" style="1" bestFit="1" customWidth="1"/>
    <col min="13071" max="13071" width="9.7109375" style="1" customWidth="1"/>
    <col min="13072" max="13072" width="9.140625" style="1" customWidth="1"/>
    <col min="13073" max="13073" width="7.140625" style="1" customWidth="1"/>
    <col min="13074" max="13074" width="8" style="1" customWidth="1"/>
    <col min="13075" max="13075" width="5.28515625" style="1" bestFit="1" customWidth="1"/>
    <col min="13076" max="13076" width="11.140625" style="1" customWidth="1"/>
    <col min="13077" max="13077" width="8.7109375" style="1" bestFit="1" customWidth="1"/>
    <col min="13078" max="13078" width="9.85546875" style="1" customWidth="1"/>
    <col min="13079" max="13079" width="11.140625" style="1" customWidth="1"/>
    <col min="13080" max="13080" width="12.7109375" style="1" customWidth="1"/>
    <col min="13081" max="13081" width="9.5703125" style="1" customWidth="1"/>
    <col min="13082" max="13082" width="10.28515625" style="1" customWidth="1"/>
    <col min="13083" max="13083" width="11.28515625" style="1" customWidth="1"/>
    <col min="13084" max="13084" width="15.140625" style="1" bestFit="1" customWidth="1"/>
    <col min="13085" max="13085" width="9.7109375" style="1" customWidth="1"/>
    <col min="13086" max="13086" width="10.42578125" style="1" customWidth="1"/>
    <col min="13087" max="13087" width="12.7109375" style="1" customWidth="1"/>
    <col min="13088" max="13088" width="19.5703125" style="1" customWidth="1"/>
    <col min="13089" max="13089" width="12" style="1" customWidth="1"/>
    <col min="13090" max="13090" width="13.5703125" style="1" customWidth="1"/>
    <col min="13091" max="13091" width="19.140625" style="1" customWidth="1"/>
    <col min="13092" max="13092" width="6.85546875" style="1" customWidth="1"/>
    <col min="13093" max="13093" width="9.28515625" style="1" customWidth="1"/>
    <col min="13094" max="13094" width="11" style="1" customWidth="1"/>
    <col min="13095" max="13095" width="13" style="1" customWidth="1"/>
    <col min="13096" max="13103" width="11" style="1" customWidth="1"/>
    <col min="13104" max="13104" width="13" style="1" customWidth="1"/>
    <col min="13105" max="13105" width="15.85546875" style="1" customWidth="1"/>
    <col min="13106" max="13115" width="11" style="1" customWidth="1"/>
    <col min="13116" max="13116" width="10.42578125" style="1" customWidth="1"/>
    <col min="13117" max="13118" width="10.5703125" style="1" customWidth="1"/>
    <col min="13119" max="13119" width="11.7109375" style="1" customWidth="1"/>
    <col min="13120" max="13121" width="13.85546875" style="1" customWidth="1"/>
    <col min="13122" max="13268" width="11" style="1" customWidth="1"/>
    <col min="13269" max="13315" width="11" style="1"/>
    <col min="13316" max="13316" width="17.85546875" style="1" bestFit="1" customWidth="1"/>
    <col min="13317" max="13317" width="10.85546875" style="1" customWidth="1"/>
    <col min="13318" max="13318" width="9.42578125" style="1" customWidth="1"/>
    <col min="13319" max="13319" width="7.85546875" style="1" customWidth="1"/>
    <col min="13320" max="13320" width="9" style="1" customWidth="1"/>
    <col min="13321" max="13321" width="9.140625" style="1" customWidth="1"/>
    <col min="13322" max="13322" width="8.7109375" style="1" customWidth="1"/>
    <col min="13323" max="13323" width="8.140625" style="1" customWidth="1"/>
    <col min="13324" max="13324" width="9.28515625" style="1" bestFit="1" customWidth="1"/>
    <col min="13325" max="13325" width="9.5703125" style="1" customWidth="1"/>
    <col min="13326" max="13326" width="7.42578125" style="1" bestFit="1" customWidth="1"/>
    <col min="13327" max="13327" width="9.7109375" style="1" customWidth="1"/>
    <col min="13328" max="13328" width="9.140625" style="1" customWidth="1"/>
    <col min="13329" max="13329" width="7.140625" style="1" customWidth="1"/>
    <col min="13330" max="13330" width="8" style="1" customWidth="1"/>
    <col min="13331" max="13331" width="5.28515625" style="1" bestFit="1" customWidth="1"/>
    <col min="13332" max="13332" width="11.140625" style="1" customWidth="1"/>
    <col min="13333" max="13333" width="8.7109375" style="1" bestFit="1" customWidth="1"/>
    <col min="13334" max="13334" width="9.85546875" style="1" customWidth="1"/>
    <col min="13335" max="13335" width="11.140625" style="1" customWidth="1"/>
    <col min="13336" max="13336" width="12.7109375" style="1" customWidth="1"/>
    <col min="13337" max="13337" width="9.5703125" style="1" customWidth="1"/>
    <col min="13338" max="13338" width="10.28515625" style="1" customWidth="1"/>
    <col min="13339" max="13339" width="11.28515625" style="1" customWidth="1"/>
    <col min="13340" max="13340" width="15.140625" style="1" bestFit="1" customWidth="1"/>
    <col min="13341" max="13341" width="9.7109375" style="1" customWidth="1"/>
    <col min="13342" max="13342" width="10.42578125" style="1" customWidth="1"/>
    <col min="13343" max="13343" width="12.7109375" style="1" customWidth="1"/>
    <col min="13344" max="13344" width="19.5703125" style="1" customWidth="1"/>
    <col min="13345" max="13345" width="12" style="1" customWidth="1"/>
    <col min="13346" max="13346" width="13.5703125" style="1" customWidth="1"/>
    <col min="13347" max="13347" width="19.140625" style="1" customWidth="1"/>
    <col min="13348" max="13348" width="6.85546875" style="1" customWidth="1"/>
    <col min="13349" max="13349" width="9.28515625" style="1" customWidth="1"/>
    <col min="13350" max="13350" width="11" style="1" customWidth="1"/>
    <col min="13351" max="13351" width="13" style="1" customWidth="1"/>
    <col min="13352" max="13359" width="11" style="1" customWidth="1"/>
    <col min="13360" max="13360" width="13" style="1" customWidth="1"/>
    <col min="13361" max="13361" width="15.85546875" style="1" customWidth="1"/>
    <col min="13362" max="13371" width="11" style="1" customWidth="1"/>
    <col min="13372" max="13372" width="10.42578125" style="1" customWidth="1"/>
    <col min="13373" max="13374" width="10.5703125" style="1" customWidth="1"/>
    <col min="13375" max="13375" width="11.7109375" style="1" customWidth="1"/>
    <col min="13376" max="13377" width="13.85546875" style="1" customWidth="1"/>
    <col min="13378" max="13524" width="11" style="1" customWidth="1"/>
    <col min="13525" max="13571" width="11" style="1"/>
    <col min="13572" max="13572" width="17.85546875" style="1" bestFit="1" customWidth="1"/>
    <col min="13573" max="13573" width="10.85546875" style="1" customWidth="1"/>
    <col min="13574" max="13574" width="9.42578125" style="1" customWidth="1"/>
    <col min="13575" max="13575" width="7.85546875" style="1" customWidth="1"/>
    <col min="13576" max="13576" width="9" style="1" customWidth="1"/>
    <col min="13577" max="13577" width="9.140625" style="1" customWidth="1"/>
    <col min="13578" max="13578" width="8.7109375" style="1" customWidth="1"/>
    <col min="13579" max="13579" width="8.140625" style="1" customWidth="1"/>
    <col min="13580" max="13580" width="9.28515625" style="1" bestFit="1" customWidth="1"/>
    <col min="13581" max="13581" width="9.5703125" style="1" customWidth="1"/>
    <col min="13582" max="13582" width="7.42578125" style="1" bestFit="1" customWidth="1"/>
    <col min="13583" max="13583" width="9.7109375" style="1" customWidth="1"/>
    <col min="13584" max="13584" width="9.140625" style="1" customWidth="1"/>
    <col min="13585" max="13585" width="7.140625" style="1" customWidth="1"/>
    <col min="13586" max="13586" width="8" style="1" customWidth="1"/>
    <col min="13587" max="13587" width="5.28515625" style="1" bestFit="1" customWidth="1"/>
    <col min="13588" max="13588" width="11.140625" style="1" customWidth="1"/>
    <col min="13589" max="13589" width="8.7109375" style="1" bestFit="1" customWidth="1"/>
    <col min="13590" max="13590" width="9.85546875" style="1" customWidth="1"/>
    <col min="13591" max="13591" width="11.140625" style="1" customWidth="1"/>
    <col min="13592" max="13592" width="12.7109375" style="1" customWidth="1"/>
    <col min="13593" max="13593" width="9.5703125" style="1" customWidth="1"/>
    <col min="13594" max="13594" width="10.28515625" style="1" customWidth="1"/>
    <col min="13595" max="13595" width="11.28515625" style="1" customWidth="1"/>
    <col min="13596" max="13596" width="15.140625" style="1" bestFit="1" customWidth="1"/>
    <col min="13597" max="13597" width="9.7109375" style="1" customWidth="1"/>
    <col min="13598" max="13598" width="10.42578125" style="1" customWidth="1"/>
    <col min="13599" max="13599" width="12.7109375" style="1" customWidth="1"/>
    <col min="13600" max="13600" width="19.5703125" style="1" customWidth="1"/>
    <col min="13601" max="13601" width="12" style="1" customWidth="1"/>
    <col min="13602" max="13602" width="13.5703125" style="1" customWidth="1"/>
    <col min="13603" max="13603" width="19.140625" style="1" customWidth="1"/>
    <col min="13604" max="13604" width="6.85546875" style="1" customWidth="1"/>
    <col min="13605" max="13605" width="9.28515625" style="1" customWidth="1"/>
    <col min="13606" max="13606" width="11" style="1" customWidth="1"/>
    <col min="13607" max="13607" width="13" style="1" customWidth="1"/>
    <col min="13608" max="13615" width="11" style="1" customWidth="1"/>
    <col min="13616" max="13616" width="13" style="1" customWidth="1"/>
    <col min="13617" max="13617" width="15.85546875" style="1" customWidth="1"/>
    <col min="13618" max="13627" width="11" style="1" customWidth="1"/>
    <col min="13628" max="13628" width="10.42578125" style="1" customWidth="1"/>
    <col min="13629" max="13630" width="10.5703125" style="1" customWidth="1"/>
    <col min="13631" max="13631" width="11.7109375" style="1" customWidth="1"/>
    <col min="13632" max="13633" width="13.85546875" style="1" customWidth="1"/>
    <col min="13634" max="13780" width="11" style="1" customWidth="1"/>
    <col min="13781" max="13827" width="11" style="1"/>
    <col min="13828" max="13828" width="17.85546875" style="1" bestFit="1" customWidth="1"/>
    <col min="13829" max="13829" width="10.85546875" style="1" customWidth="1"/>
    <col min="13830" max="13830" width="9.42578125" style="1" customWidth="1"/>
    <col min="13831" max="13831" width="7.85546875" style="1" customWidth="1"/>
    <col min="13832" max="13832" width="9" style="1" customWidth="1"/>
    <col min="13833" max="13833" width="9.140625" style="1" customWidth="1"/>
    <col min="13834" max="13834" width="8.7109375" style="1" customWidth="1"/>
    <col min="13835" max="13835" width="8.140625" style="1" customWidth="1"/>
    <col min="13836" max="13836" width="9.28515625" style="1" bestFit="1" customWidth="1"/>
    <col min="13837" max="13837" width="9.5703125" style="1" customWidth="1"/>
    <col min="13838" max="13838" width="7.42578125" style="1" bestFit="1" customWidth="1"/>
    <col min="13839" max="13839" width="9.7109375" style="1" customWidth="1"/>
    <col min="13840" max="13840" width="9.140625" style="1" customWidth="1"/>
    <col min="13841" max="13841" width="7.140625" style="1" customWidth="1"/>
    <col min="13842" max="13842" width="8" style="1" customWidth="1"/>
    <col min="13843" max="13843" width="5.28515625" style="1" bestFit="1" customWidth="1"/>
    <col min="13844" max="13844" width="11.140625" style="1" customWidth="1"/>
    <col min="13845" max="13845" width="8.7109375" style="1" bestFit="1" customWidth="1"/>
    <col min="13846" max="13846" width="9.85546875" style="1" customWidth="1"/>
    <col min="13847" max="13847" width="11.140625" style="1" customWidth="1"/>
    <col min="13848" max="13848" width="12.7109375" style="1" customWidth="1"/>
    <col min="13849" max="13849" width="9.5703125" style="1" customWidth="1"/>
    <col min="13850" max="13850" width="10.28515625" style="1" customWidth="1"/>
    <col min="13851" max="13851" width="11.28515625" style="1" customWidth="1"/>
    <col min="13852" max="13852" width="15.140625" style="1" bestFit="1" customWidth="1"/>
    <col min="13853" max="13853" width="9.7109375" style="1" customWidth="1"/>
    <col min="13854" max="13854" width="10.42578125" style="1" customWidth="1"/>
    <col min="13855" max="13855" width="12.7109375" style="1" customWidth="1"/>
    <col min="13856" max="13856" width="19.5703125" style="1" customWidth="1"/>
    <col min="13857" max="13857" width="12" style="1" customWidth="1"/>
    <col min="13858" max="13858" width="13.5703125" style="1" customWidth="1"/>
    <col min="13859" max="13859" width="19.140625" style="1" customWidth="1"/>
    <col min="13860" max="13860" width="6.85546875" style="1" customWidth="1"/>
    <col min="13861" max="13861" width="9.28515625" style="1" customWidth="1"/>
    <col min="13862" max="13862" width="11" style="1" customWidth="1"/>
    <col min="13863" max="13863" width="13" style="1" customWidth="1"/>
    <col min="13864" max="13871" width="11" style="1" customWidth="1"/>
    <col min="13872" max="13872" width="13" style="1" customWidth="1"/>
    <col min="13873" max="13873" width="15.85546875" style="1" customWidth="1"/>
    <col min="13874" max="13883" width="11" style="1" customWidth="1"/>
    <col min="13884" max="13884" width="10.42578125" style="1" customWidth="1"/>
    <col min="13885" max="13886" width="10.5703125" style="1" customWidth="1"/>
    <col min="13887" max="13887" width="11.7109375" style="1" customWidth="1"/>
    <col min="13888" max="13889" width="13.85546875" style="1" customWidth="1"/>
    <col min="13890" max="14036" width="11" style="1" customWidth="1"/>
    <col min="14037" max="14083" width="11" style="1"/>
    <col min="14084" max="14084" width="17.85546875" style="1" bestFit="1" customWidth="1"/>
    <col min="14085" max="14085" width="10.85546875" style="1" customWidth="1"/>
    <col min="14086" max="14086" width="9.42578125" style="1" customWidth="1"/>
    <col min="14087" max="14087" width="7.85546875" style="1" customWidth="1"/>
    <col min="14088" max="14088" width="9" style="1" customWidth="1"/>
    <col min="14089" max="14089" width="9.140625" style="1" customWidth="1"/>
    <col min="14090" max="14090" width="8.7109375" style="1" customWidth="1"/>
    <col min="14091" max="14091" width="8.140625" style="1" customWidth="1"/>
    <col min="14092" max="14092" width="9.28515625" style="1" bestFit="1" customWidth="1"/>
    <col min="14093" max="14093" width="9.5703125" style="1" customWidth="1"/>
    <col min="14094" max="14094" width="7.42578125" style="1" bestFit="1" customWidth="1"/>
    <col min="14095" max="14095" width="9.7109375" style="1" customWidth="1"/>
    <col min="14096" max="14096" width="9.140625" style="1" customWidth="1"/>
    <col min="14097" max="14097" width="7.140625" style="1" customWidth="1"/>
    <col min="14098" max="14098" width="8" style="1" customWidth="1"/>
    <col min="14099" max="14099" width="5.28515625" style="1" bestFit="1" customWidth="1"/>
    <col min="14100" max="14100" width="11.140625" style="1" customWidth="1"/>
    <col min="14101" max="14101" width="8.7109375" style="1" bestFit="1" customWidth="1"/>
    <col min="14102" max="14102" width="9.85546875" style="1" customWidth="1"/>
    <col min="14103" max="14103" width="11.140625" style="1" customWidth="1"/>
    <col min="14104" max="14104" width="12.7109375" style="1" customWidth="1"/>
    <col min="14105" max="14105" width="9.5703125" style="1" customWidth="1"/>
    <col min="14106" max="14106" width="10.28515625" style="1" customWidth="1"/>
    <col min="14107" max="14107" width="11.28515625" style="1" customWidth="1"/>
    <col min="14108" max="14108" width="15.140625" style="1" bestFit="1" customWidth="1"/>
    <col min="14109" max="14109" width="9.7109375" style="1" customWidth="1"/>
    <col min="14110" max="14110" width="10.42578125" style="1" customWidth="1"/>
    <col min="14111" max="14111" width="12.7109375" style="1" customWidth="1"/>
    <col min="14112" max="14112" width="19.5703125" style="1" customWidth="1"/>
    <col min="14113" max="14113" width="12" style="1" customWidth="1"/>
    <col min="14114" max="14114" width="13.5703125" style="1" customWidth="1"/>
    <col min="14115" max="14115" width="19.140625" style="1" customWidth="1"/>
    <col min="14116" max="14116" width="6.85546875" style="1" customWidth="1"/>
    <col min="14117" max="14117" width="9.28515625" style="1" customWidth="1"/>
    <col min="14118" max="14118" width="11" style="1" customWidth="1"/>
    <col min="14119" max="14119" width="13" style="1" customWidth="1"/>
    <col min="14120" max="14127" width="11" style="1" customWidth="1"/>
    <col min="14128" max="14128" width="13" style="1" customWidth="1"/>
    <col min="14129" max="14129" width="15.85546875" style="1" customWidth="1"/>
    <col min="14130" max="14139" width="11" style="1" customWidth="1"/>
    <col min="14140" max="14140" width="10.42578125" style="1" customWidth="1"/>
    <col min="14141" max="14142" width="10.5703125" style="1" customWidth="1"/>
    <col min="14143" max="14143" width="11.7109375" style="1" customWidth="1"/>
    <col min="14144" max="14145" width="13.85546875" style="1" customWidth="1"/>
    <col min="14146" max="14292" width="11" style="1" customWidth="1"/>
    <col min="14293" max="14339" width="11" style="1"/>
    <col min="14340" max="14340" width="17.85546875" style="1" bestFit="1" customWidth="1"/>
    <col min="14341" max="14341" width="10.85546875" style="1" customWidth="1"/>
    <col min="14342" max="14342" width="9.42578125" style="1" customWidth="1"/>
    <col min="14343" max="14343" width="7.85546875" style="1" customWidth="1"/>
    <col min="14344" max="14344" width="9" style="1" customWidth="1"/>
    <col min="14345" max="14345" width="9.140625" style="1" customWidth="1"/>
    <col min="14346" max="14346" width="8.7109375" style="1" customWidth="1"/>
    <col min="14347" max="14347" width="8.140625" style="1" customWidth="1"/>
    <col min="14348" max="14348" width="9.28515625" style="1" bestFit="1" customWidth="1"/>
    <col min="14349" max="14349" width="9.5703125" style="1" customWidth="1"/>
    <col min="14350" max="14350" width="7.42578125" style="1" bestFit="1" customWidth="1"/>
    <col min="14351" max="14351" width="9.7109375" style="1" customWidth="1"/>
    <col min="14352" max="14352" width="9.140625" style="1" customWidth="1"/>
    <col min="14353" max="14353" width="7.140625" style="1" customWidth="1"/>
    <col min="14354" max="14354" width="8" style="1" customWidth="1"/>
    <col min="14355" max="14355" width="5.28515625" style="1" bestFit="1" customWidth="1"/>
    <col min="14356" max="14356" width="11.140625" style="1" customWidth="1"/>
    <col min="14357" max="14357" width="8.7109375" style="1" bestFit="1" customWidth="1"/>
    <col min="14358" max="14358" width="9.85546875" style="1" customWidth="1"/>
    <col min="14359" max="14359" width="11.140625" style="1" customWidth="1"/>
    <col min="14360" max="14360" width="12.7109375" style="1" customWidth="1"/>
    <col min="14361" max="14361" width="9.5703125" style="1" customWidth="1"/>
    <col min="14362" max="14362" width="10.28515625" style="1" customWidth="1"/>
    <col min="14363" max="14363" width="11.28515625" style="1" customWidth="1"/>
    <col min="14364" max="14364" width="15.140625" style="1" bestFit="1" customWidth="1"/>
    <col min="14365" max="14365" width="9.7109375" style="1" customWidth="1"/>
    <col min="14366" max="14366" width="10.42578125" style="1" customWidth="1"/>
    <col min="14367" max="14367" width="12.7109375" style="1" customWidth="1"/>
    <col min="14368" max="14368" width="19.5703125" style="1" customWidth="1"/>
    <col min="14369" max="14369" width="12" style="1" customWidth="1"/>
    <col min="14370" max="14370" width="13.5703125" style="1" customWidth="1"/>
    <col min="14371" max="14371" width="19.140625" style="1" customWidth="1"/>
    <col min="14372" max="14372" width="6.85546875" style="1" customWidth="1"/>
    <col min="14373" max="14373" width="9.28515625" style="1" customWidth="1"/>
    <col min="14374" max="14374" width="11" style="1" customWidth="1"/>
    <col min="14375" max="14375" width="13" style="1" customWidth="1"/>
    <col min="14376" max="14383" width="11" style="1" customWidth="1"/>
    <col min="14384" max="14384" width="13" style="1" customWidth="1"/>
    <col min="14385" max="14385" width="15.85546875" style="1" customWidth="1"/>
    <col min="14386" max="14395" width="11" style="1" customWidth="1"/>
    <col min="14396" max="14396" width="10.42578125" style="1" customWidth="1"/>
    <col min="14397" max="14398" width="10.5703125" style="1" customWidth="1"/>
    <col min="14399" max="14399" width="11.7109375" style="1" customWidth="1"/>
    <col min="14400" max="14401" width="13.85546875" style="1" customWidth="1"/>
    <col min="14402" max="14548" width="11" style="1" customWidth="1"/>
    <col min="14549" max="14595" width="11" style="1"/>
    <col min="14596" max="14596" width="17.85546875" style="1" bestFit="1" customWidth="1"/>
    <col min="14597" max="14597" width="10.85546875" style="1" customWidth="1"/>
    <col min="14598" max="14598" width="9.42578125" style="1" customWidth="1"/>
    <col min="14599" max="14599" width="7.85546875" style="1" customWidth="1"/>
    <col min="14600" max="14600" width="9" style="1" customWidth="1"/>
    <col min="14601" max="14601" width="9.140625" style="1" customWidth="1"/>
    <col min="14602" max="14602" width="8.7109375" style="1" customWidth="1"/>
    <col min="14603" max="14603" width="8.140625" style="1" customWidth="1"/>
    <col min="14604" max="14604" width="9.28515625" style="1" bestFit="1" customWidth="1"/>
    <col min="14605" max="14605" width="9.5703125" style="1" customWidth="1"/>
    <col min="14606" max="14606" width="7.42578125" style="1" bestFit="1" customWidth="1"/>
    <col min="14607" max="14607" width="9.7109375" style="1" customWidth="1"/>
    <col min="14608" max="14608" width="9.140625" style="1" customWidth="1"/>
    <col min="14609" max="14609" width="7.140625" style="1" customWidth="1"/>
    <col min="14610" max="14610" width="8" style="1" customWidth="1"/>
    <col min="14611" max="14611" width="5.28515625" style="1" bestFit="1" customWidth="1"/>
    <col min="14612" max="14612" width="11.140625" style="1" customWidth="1"/>
    <col min="14613" max="14613" width="8.7109375" style="1" bestFit="1" customWidth="1"/>
    <col min="14614" max="14614" width="9.85546875" style="1" customWidth="1"/>
    <col min="14615" max="14615" width="11.140625" style="1" customWidth="1"/>
    <col min="14616" max="14616" width="12.7109375" style="1" customWidth="1"/>
    <col min="14617" max="14617" width="9.5703125" style="1" customWidth="1"/>
    <col min="14618" max="14618" width="10.28515625" style="1" customWidth="1"/>
    <col min="14619" max="14619" width="11.28515625" style="1" customWidth="1"/>
    <col min="14620" max="14620" width="15.140625" style="1" bestFit="1" customWidth="1"/>
    <col min="14621" max="14621" width="9.7109375" style="1" customWidth="1"/>
    <col min="14622" max="14622" width="10.42578125" style="1" customWidth="1"/>
    <col min="14623" max="14623" width="12.7109375" style="1" customWidth="1"/>
    <col min="14624" max="14624" width="19.5703125" style="1" customWidth="1"/>
    <col min="14625" max="14625" width="12" style="1" customWidth="1"/>
    <col min="14626" max="14626" width="13.5703125" style="1" customWidth="1"/>
    <col min="14627" max="14627" width="19.140625" style="1" customWidth="1"/>
    <col min="14628" max="14628" width="6.85546875" style="1" customWidth="1"/>
    <col min="14629" max="14629" width="9.28515625" style="1" customWidth="1"/>
    <col min="14630" max="14630" width="11" style="1" customWidth="1"/>
    <col min="14631" max="14631" width="13" style="1" customWidth="1"/>
    <col min="14632" max="14639" width="11" style="1" customWidth="1"/>
    <col min="14640" max="14640" width="13" style="1" customWidth="1"/>
    <col min="14641" max="14641" width="15.85546875" style="1" customWidth="1"/>
    <col min="14642" max="14651" width="11" style="1" customWidth="1"/>
    <col min="14652" max="14652" width="10.42578125" style="1" customWidth="1"/>
    <col min="14653" max="14654" width="10.5703125" style="1" customWidth="1"/>
    <col min="14655" max="14655" width="11.7109375" style="1" customWidth="1"/>
    <col min="14656" max="14657" width="13.85546875" style="1" customWidth="1"/>
    <col min="14658" max="14804" width="11" style="1" customWidth="1"/>
    <col min="14805" max="14851" width="11" style="1"/>
    <col min="14852" max="14852" width="17.85546875" style="1" bestFit="1" customWidth="1"/>
    <col min="14853" max="14853" width="10.85546875" style="1" customWidth="1"/>
    <col min="14854" max="14854" width="9.42578125" style="1" customWidth="1"/>
    <col min="14855" max="14855" width="7.85546875" style="1" customWidth="1"/>
    <col min="14856" max="14856" width="9" style="1" customWidth="1"/>
    <col min="14857" max="14857" width="9.140625" style="1" customWidth="1"/>
    <col min="14858" max="14858" width="8.7109375" style="1" customWidth="1"/>
    <col min="14859" max="14859" width="8.140625" style="1" customWidth="1"/>
    <col min="14860" max="14860" width="9.28515625" style="1" bestFit="1" customWidth="1"/>
    <col min="14861" max="14861" width="9.5703125" style="1" customWidth="1"/>
    <col min="14862" max="14862" width="7.42578125" style="1" bestFit="1" customWidth="1"/>
    <col min="14863" max="14863" width="9.7109375" style="1" customWidth="1"/>
    <col min="14864" max="14864" width="9.140625" style="1" customWidth="1"/>
    <col min="14865" max="14865" width="7.140625" style="1" customWidth="1"/>
    <col min="14866" max="14866" width="8" style="1" customWidth="1"/>
    <col min="14867" max="14867" width="5.28515625" style="1" bestFit="1" customWidth="1"/>
    <col min="14868" max="14868" width="11.140625" style="1" customWidth="1"/>
    <col min="14869" max="14869" width="8.7109375" style="1" bestFit="1" customWidth="1"/>
    <col min="14870" max="14870" width="9.85546875" style="1" customWidth="1"/>
    <col min="14871" max="14871" width="11.140625" style="1" customWidth="1"/>
    <col min="14872" max="14872" width="12.7109375" style="1" customWidth="1"/>
    <col min="14873" max="14873" width="9.5703125" style="1" customWidth="1"/>
    <col min="14874" max="14874" width="10.28515625" style="1" customWidth="1"/>
    <col min="14875" max="14875" width="11.28515625" style="1" customWidth="1"/>
    <col min="14876" max="14876" width="15.140625" style="1" bestFit="1" customWidth="1"/>
    <col min="14877" max="14877" width="9.7109375" style="1" customWidth="1"/>
    <col min="14878" max="14878" width="10.42578125" style="1" customWidth="1"/>
    <col min="14879" max="14879" width="12.7109375" style="1" customWidth="1"/>
    <col min="14880" max="14880" width="19.5703125" style="1" customWidth="1"/>
    <col min="14881" max="14881" width="12" style="1" customWidth="1"/>
    <col min="14882" max="14882" width="13.5703125" style="1" customWidth="1"/>
    <col min="14883" max="14883" width="19.140625" style="1" customWidth="1"/>
    <col min="14884" max="14884" width="6.85546875" style="1" customWidth="1"/>
    <col min="14885" max="14885" width="9.28515625" style="1" customWidth="1"/>
    <col min="14886" max="14886" width="11" style="1" customWidth="1"/>
    <col min="14887" max="14887" width="13" style="1" customWidth="1"/>
    <col min="14888" max="14895" width="11" style="1" customWidth="1"/>
    <col min="14896" max="14896" width="13" style="1" customWidth="1"/>
    <col min="14897" max="14897" width="15.85546875" style="1" customWidth="1"/>
    <col min="14898" max="14907" width="11" style="1" customWidth="1"/>
    <col min="14908" max="14908" width="10.42578125" style="1" customWidth="1"/>
    <col min="14909" max="14910" width="10.5703125" style="1" customWidth="1"/>
    <col min="14911" max="14911" width="11.7109375" style="1" customWidth="1"/>
    <col min="14912" max="14913" width="13.85546875" style="1" customWidth="1"/>
    <col min="14914" max="15060" width="11" style="1" customWidth="1"/>
    <col min="15061" max="15107" width="11" style="1"/>
    <col min="15108" max="15108" width="17.85546875" style="1" bestFit="1" customWidth="1"/>
    <col min="15109" max="15109" width="10.85546875" style="1" customWidth="1"/>
    <col min="15110" max="15110" width="9.42578125" style="1" customWidth="1"/>
    <col min="15111" max="15111" width="7.85546875" style="1" customWidth="1"/>
    <col min="15112" max="15112" width="9" style="1" customWidth="1"/>
    <col min="15113" max="15113" width="9.140625" style="1" customWidth="1"/>
    <col min="15114" max="15114" width="8.7109375" style="1" customWidth="1"/>
    <col min="15115" max="15115" width="8.140625" style="1" customWidth="1"/>
    <col min="15116" max="15116" width="9.28515625" style="1" bestFit="1" customWidth="1"/>
    <col min="15117" max="15117" width="9.5703125" style="1" customWidth="1"/>
    <col min="15118" max="15118" width="7.42578125" style="1" bestFit="1" customWidth="1"/>
    <col min="15119" max="15119" width="9.7109375" style="1" customWidth="1"/>
    <col min="15120" max="15120" width="9.140625" style="1" customWidth="1"/>
    <col min="15121" max="15121" width="7.140625" style="1" customWidth="1"/>
    <col min="15122" max="15122" width="8" style="1" customWidth="1"/>
    <col min="15123" max="15123" width="5.28515625" style="1" bestFit="1" customWidth="1"/>
    <col min="15124" max="15124" width="11.140625" style="1" customWidth="1"/>
    <col min="15125" max="15125" width="8.7109375" style="1" bestFit="1" customWidth="1"/>
    <col min="15126" max="15126" width="9.85546875" style="1" customWidth="1"/>
    <col min="15127" max="15127" width="11.140625" style="1" customWidth="1"/>
    <col min="15128" max="15128" width="12.7109375" style="1" customWidth="1"/>
    <col min="15129" max="15129" width="9.5703125" style="1" customWidth="1"/>
    <col min="15130" max="15130" width="10.28515625" style="1" customWidth="1"/>
    <col min="15131" max="15131" width="11.28515625" style="1" customWidth="1"/>
    <col min="15132" max="15132" width="15.140625" style="1" bestFit="1" customWidth="1"/>
    <col min="15133" max="15133" width="9.7109375" style="1" customWidth="1"/>
    <col min="15134" max="15134" width="10.42578125" style="1" customWidth="1"/>
    <col min="15135" max="15135" width="12.7109375" style="1" customWidth="1"/>
    <col min="15136" max="15136" width="19.5703125" style="1" customWidth="1"/>
    <col min="15137" max="15137" width="12" style="1" customWidth="1"/>
    <col min="15138" max="15138" width="13.5703125" style="1" customWidth="1"/>
    <col min="15139" max="15139" width="19.140625" style="1" customWidth="1"/>
    <col min="15140" max="15140" width="6.85546875" style="1" customWidth="1"/>
    <col min="15141" max="15141" width="9.28515625" style="1" customWidth="1"/>
    <col min="15142" max="15142" width="11" style="1" customWidth="1"/>
    <col min="15143" max="15143" width="13" style="1" customWidth="1"/>
    <col min="15144" max="15151" width="11" style="1" customWidth="1"/>
    <col min="15152" max="15152" width="13" style="1" customWidth="1"/>
    <col min="15153" max="15153" width="15.85546875" style="1" customWidth="1"/>
    <col min="15154" max="15163" width="11" style="1" customWidth="1"/>
    <col min="15164" max="15164" width="10.42578125" style="1" customWidth="1"/>
    <col min="15165" max="15166" width="10.5703125" style="1" customWidth="1"/>
    <col min="15167" max="15167" width="11.7109375" style="1" customWidth="1"/>
    <col min="15168" max="15169" width="13.85546875" style="1" customWidth="1"/>
    <col min="15170" max="15316" width="11" style="1" customWidth="1"/>
    <col min="15317" max="15363" width="11" style="1"/>
    <col min="15364" max="15364" width="17.85546875" style="1" bestFit="1" customWidth="1"/>
    <col min="15365" max="15365" width="10.85546875" style="1" customWidth="1"/>
    <col min="15366" max="15366" width="9.42578125" style="1" customWidth="1"/>
    <col min="15367" max="15367" width="7.85546875" style="1" customWidth="1"/>
    <col min="15368" max="15368" width="9" style="1" customWidth="1"/>
    <col min="15369" max="15369" width="9.140625" style="1" customWidth="1"/>
    <col min="15370" max="15370" width="8.7109375" style="1" customWidth="1"/>
    <col min="15371" max="15371" width="8.140625" style="1" customWidth="1"/>
    <col min="15372" max="15372" width="9.28515625" style="1" bestFit="1" customWidth="1"/>
    <col min="15373" max="15373" width="9.5703125" style="1" customWidth="1"/>
    <col min="15374" max="15374" width="7.42578125" style="1" bestFit="1" customWidth="1"/>
    <col min="15375" max="15375" width="9.7109375" style="1" customWidth="1"/>
    <col min="15376" max="15376" width="9.140625" style="1" customWidth="1"/>
    <col min="15377" max="15377" width="7.140625" style="1" customWidth="1"/>
    <col min="15378" max="15378" width="8" style="1" customWidth="1"/>
    <col min="15379" max="15379" width="5.28515625" style="1" bestFit="1" customWidth="1"/>
    <col min="15380" max="15380" width="11.140625" style="1" customWidth="1"/>
    <col min="15381" max="15381" width="8.7109375" style="1" bestFit="1" customWidth="1"/>
    <col min="15382" max="15382" width="9.85546875" style="1" customWidth="1"/>
    <col min="15383" max="15383" width="11.140625" style="1" customWidth="1"/>
    <col min="15384" max="15384" width="12.7109375" style="1" customWidth="1"/>
    <col min="15385" max="15385" width="9.5703125" style="1" customWidth="1"/>
    <col min="15386" max="15386" width="10.28515625" style="1" customWidth="1"/>
    <col min="15387" max="15387" width="11.28515625" style="1" customWidth="1"/>
    <col min="15388" max="15388" width="15.140625" style="1" bestFit="1" customWidth="1"/>
    <col min="15389" max="15389" width="9.7109375" style="1" customWidth="1"/>
    <col min="15390" max="15390" width="10.42578125" style="1" customWidth="1"/>
    <col min="15391" max="15391" width="12.7109375" style="1" customWidth="1"/>
    <col min="15392" max="15392" width="19.5703125" style="1" customWidth="1"/>
    <col min="15393" max="15393" width="12" style="1" customWidth="1"/>
    <col min="15394" max="15394" width="13.5703125" style="1" customWidth="1"/>
    <col min="15395" max="15395" width="19.140625" style="1" customWidth="1"/>
    <col min="15396" max="15396" width="6.85546875" style="1" customWidth="1"/>
    <col min="15397" max="15397" width="9.28515625" style="1" customWidth="1"/>
    <col min="15398" max="15398" width="11" style="1" customWidth="1"/>
    <col min="15399" max="15399" width="13" style="1" customWidth="1"/>
    <col min="15400" max="15407" width="11" style="1" customWidth="1"/>
    <col min="15408" max="15408" width="13" style="1" customWidth="1"/>
    <col min="15409" max="15409" width="15.85546875" style="1" customWidth="1"/>
    <col min="15410" max="15419" width="11" style="1" customWidth="1"/>
    <col min="15420" max="15420" width="10.42578125" style="1" customWidth="1"/>
    <col min="15421" max="15422" width="10.5703125" style="1" customWidth="1"/>
    <col min="15423" max="15423" width="11.7109375" style="1" customWidth="1"/>
    <col min="15424" max="15425" width="13.85546875" style="1" customWidth="1"/>
    <col min="15426" max="15572" width="11" style="1" customWidth="1"/>
    <col min="15573" max="15619" width="11" style="1"/>
    <col min="15620" max="15620" width="17.85546875" style="1" bestFit="1" customWidth="1"/>
    <col min="15621" max="15621" width="10.85546875" style="1" customWidth="1"/>
    <col min="15622" max="15622" width="9.42578125" style="1" customWidth="1"/>
    <col min="15623" max="15623" width="7.85546875" style="1" customWidth="1"/>
    <col min="15624" max="15624" width="9" style="1" customWidth="1"/>
    <col min="15625" max="15625" width="9.140625" style="1" customWidth="1"/>
    <col min="15626" max="15626" width="8.7109375" style="1" customWidth="1"/>
    <col min="15627" max="15627" width="8.140625" style="1" customWidth="1"/>
    <col min="15628" max="15628" width="9.28515625" style="1" bestFit="1" customWidth="1"/>
    <col min="15629" max="15629" width="9.5703125" style="1" customWidth="1"/>
    <col min="15630" max="15630" width="7.42578125" style="1" bestFit="1" customWidth="1"/>
    <col min="15631" max="15631" width="9.7109375" style="1" customWidth="1"/>
    <col min="15632" max="15632" width="9.140625" style="1" customWidth="1"/>
    <col min="15633" max="15633" width="7.140625" style="1" customWidth="1"/>
    <col min="15634" max="15634" width="8" style="1" customWidth="1"/>
    <col min="15635" max="15635" width="5.28515625" style="1" bestFit="1" customWidth="1"/>
    <col min="15636" max="15636" width="11.140625" style="1" customWidth="1"/>
    <col min="15637" max="15637" width="8.7109375" style="1" bestFit="1" customWidth="1"/>
    <col min="15638" max="15638" width="9.85546875" style="1" customWidth="1"/>
    <col min="15639" max="15639" width="11.140625" style="1" customWidth="1"/>
    <col min="15640" max="15640" width="12.7109375" style="1" customWidth="1"/>
    <col min="15641" max="15641" width="9.5703125" style="1" customWidth="1"/>
    <col min="15642" max="15642" width="10.28515625" style="1" customWidth="1"/>
    <col min="15643" max="15643" width="11.28515625" style="1" customWidth="1"/>
    <col min="15644" max="15644" width="15.140625" style="1" bestFit="1" customWidth="1"/>
    <col min="15645" max="15645" width="9.7109375" style="1" customWidth="1"/>
    <col min="15646" max="15646" width="10.42578125" style="1" customWidth="1"/>
    <col min="15647" max="15647" width="12.7109375" style="1" customWidth="1"/>
    <col min="15648" max="15648" width="19.5703125" style="1" customWidth="1"/>
    <col min="15649" max="15649" width="12" style="1" customWidth="1"/>
    <col min="15650" max="15650" width="13.5703125" style="1" customWidth="1"/>
    <col min="15651" max="15651" width="19.140625" style="1" customWidth="1"/>
    <col min="15652" max="15652" width="6.85546875" style="1" customWidth="1"/>
    <col min="15653" max="15653" width="9.28515625" style="1" customWidth="1"/>
    <col min="15654" max="15654" width="11" style="1" customWidth="1"/>
    <col min="15655" max="15655" width="13" style="1" customWidth="1"/>
    <col min="15656" max="15663" width="11" style="1" customWidth="1"/>
    <col min="15664" max="15664" width="13" style="1" customWidth="1"/>
    <col min="15665" max="15665" width="15.85546875" style="1" customWidth="1"/>
    <col min="15666" max="15675" width="11" style="1" customWidth="1"/>
    <col min="15676" max="15676" width="10.42578125" style="1" customWidth="1"/>
    <col min="15677" max="15678" width="10.5703125" style="1" customWidth="1"/>
    <col min="15679" max="15679" width="11.7109375" style="1" customWidth="1"/>
    <col min="15680" max="15681" width="13.85546875" style="1" customWidth="1"/>
    <col min="15682" max="15828" width="11" style="1" customWidth="1"/>
    <col min="15829" max="15875" width="11" style="1"/>
    <col min="15876" max="15876" width="17.85546875" style="1" bestFit="1" customWidth="1"/>
    <col min="15877" max="15877" width="10.85546875" style="1" customWidth="1"/>
    <col min="15878" max="15878" width="9.42578125" style="1" customWidth="1"/>
    <col min="15879" max="15879" width="7.85546875" style="1" customWidth="1"/>
    <col min="15880" max="15880" width="9" style="1" customWidth="1"/>
    <col min="15881" max="15881" width="9.140625" style="1" customWidth="1"/>
    <col min="15882" max="15882" width="8.7109375" style="1" customWidth="1"/>
    <col min="15883" max="15883" width="8.140625" style="1" customWidth="1"/>
    <col min="15884" max="15884" width="9.28515625" style="1" bestFit="1" customWidth="1"/>
    <col min="15885" max="15885" width="9.5703125" style="1" customWidth="1"/>
    <col min="15886" max="15886" width="7.42578125" style="1" bestFit="1" customWidth="1"/>
    <col min="15887" max="15887" width="9.7109375" style="1" customWidth="1"/>
    <col min="15888" max="15888" width="9.140625" style="1" customWidth="1"/>
    <col min="15889" max="15889" width="7.140625" style="1" customWidth="1"/>
    <col min="15890" max="15890" width="8" style="1" customWidth="1"/>
    <col min="15891" max="15891" width="5.28515625" style="1" bestFit="1" customWidth="1"/>
    <col min="15892" max="15892" width="11.140625" style="1" customWidth="1"/>
    <col min="15893" max="15893" width="8.7109375" style="1" bestFit="1" customWidth="1"/>
    <col min="15894" max="15894" width="9.85546875" style="1" customWidth="1"/>
    <col min="15895" max="15895" width="11.140625" style="1" customWidth="1"/>
    <col min="15896" max="15896" width="12.7109375" style="1" customWidth="1"/>
    <col min="15897" max="15897" width="9.5703125" style="1" customWidth="1"/>
    <col min="15898" max="15898" width="10.28515625" style="1" customWidth="1"/>
    <col min="15899" max="15899" width="11.28515625" style="1" customWidth="1"/>
    <col min="15900" max="15900" width="15.140625" style="1" bestFit="1" customWidth="1"/>
    <col min="15901" max="15901" width="9.7109375" style="1" customWidth="1"/>
    <col min="15902" max="15902" width="10.42578125" style="1" customWidth="1"/>
    <col min="15903" max="15903" width="12.7109375" style="1" customWidth="1"/>
    <col min="15904" max="15904" width="19.5703125" style="1" customWidth="1"/>
    <col min="15905" max="15905" width="12" style="1" customWidth="1"/>
    <col min="15906" max="15906" width="13.5703125" style="1" customWidth="1"/>
    <col min="15907" max="15907" width="19.140625" style="1" customWidth="1"/>
    <col min="15908" max="15908" width="6.85546875" style="1" customWidth="1"/>
    <col min="15909" max="15909" width="9.28515625" style="1" customWidth="1"/>
    <col min="15910" max="15910" width="11" style="1" customWidth="1"/>
    <col min="15911" max="15911" width="13" style="1" customWidth="1"/>
    <col min="15912" max="15919" width="11" style="1" customWidth="1"/>
    <col min="15920" max="15920" width="13" style="1" customWidth="1"/>
    <col min="15921" max="15921" width="15.85546875" style="1" customWidth="1"/>
    <col min="15922" max="15931" width="11" style="1" customWidth="1"/>
    <col min="15932" max="15932" width="10.42578125" style="1" customWidth="1"/>
    <col min="15933" max="15934" width="10.5703125" style="1" customWidth="1"/>
    <col min="15935" max="15935" width="11.7109375" style="1" customWidth="1"/>
    <col min="15936" max="15937" width="13.85546875" style="1" customWidth="1"/>
    <col min="15938" max="16084" width="11" style="1" customWidth="1"/>
    <col min="16085" max="16131" width="11" style="1"/>
    <col min="16132" max="16132" width="17.85546875" style="1" bestFit="1" customWidth="1"/>
    <col min="16133" max="16133" width="10.85546875" style="1" customWidth="1"/>
    <col min="16134" max="16134" width="9.42578125" style="1" customWidth="1"/>
    <col min="16135" max="16135" width="7.85546875" style="1" customWidth="1"/>
    <col min="16136" max="16136" width="9" style="1" customWidth="1"/>
    <col min="16137" max="16137" width="9.140625" style="1" customWidth="1"/>
    <col min="16138" max="16138" width="8.7109375" style="1" customWidth="1"/>
    <col min="16139" max="16139" width="8.140625" style="1" customWidth="1"/>
    <col min="16140" max="16140" width="9.28515625" style="1" bestFit="1" customWidth="1"/>
    <col min="16141" max="16141" width="9.5703125" style="1" customWidth="1"/>
    <col min="16142" max="16142" width="7.42578125" style="1" bestFit="1" customWidth="1"/>
    <col min="16143" max="16143" width="9.7109375" style="1" customWidth="1"/>
    <col min="16144" max="16144" width="9.140625" style="1" customWidth="1"/>
    <col min="16145" max="16145" width="7.140625" style="1" customWidth="1"/>
    <col min="16146" max="16146" width="8" style="1" customWidth="1"/>
    <col min="16147" max="16147" width="5.28515625" style="1" bestFit="1" customWidth="1"/>
    <col min="16148" max="16148" width="11.140625" style="1" customWidth="1"/>
    <col min="16149" max="16149" width="8.7109375" style="1" bestFit="1" customWidth="1"/>
    <col min="16150" max="16150" width="9.85546875" style="1" customWidth="1"/>
    <col min="16151" max="16151" width="11.140625" style="1" customWidth="1"/>
    <col min="16152" max="16152" width="12.7109375" style="1" customWidth="1"/>
    <col min="16153" max="16153" width="9.5703125" style="1" customWidth="1"/>
    <col min="16154" max="16154" width="10.28515625" style="1" customWidth="1"/>
    <col min="16155" max="16155" width="11.28515625" style="1" customWidth="1"/>
    <col min="16156" max="16156" width="15.140625" style="1" bestFit="1" customWidth="1"/>
    <col min="16157" max="16157" width="9.7109375" style="1" customWidth="1"/>
    <col min="16158" max="16158" width="10.42578125" style="1" customWidth="1"/>
    <col min="16159" max="16159" width="12.7109375" style="1" customWidth="1"/>
    <col min="16160" max="16160" width="19.5703125" style="1" customWidth="1"/>
    <col min="16161" max="16161" width="12" style="1" customWidth="1"/>
    <col min="16162" max="16162" width="13.5703125" style="1" customWidth="1"/>
    <col min="16163" max="16163" width="19.140625" style="1" customWidth="1"/>
    <col min="16164" max="16164" width="6.85546875" style="1" customWidth="1"/>
    <col min="16165" max="16165" width="9.28515625" style="1" customWidth="1"/>
    <col min="16166" max="16166" width="11" style="1" customWidth="1"/>
    <col min="16167" max="16167" width="13" style="1" customWidth="1"/>
    <col min="16168" max="16175" width="11" style="1" customWidth="1"/>
    <col min="16176" max="16176" width="13" style="1" customWidth="1"/>
    <col min="16177" max="16177" width="15.85546875" style="1" customWidth="1"/>
    <col min="16178" max="16187" width="11" style="1" customWidth="1"/>
    <col min="16188" max="16188" width="10.42578125" style="1" customWidth="1"/>
    <col min="16189" max="16190" width="10.5703125" style="1" customWidth="1"/>
    <col min="16191" max="16191" width="11.7109375" style="1" customWidth="1"/>
    <col min="16192" max="16193" width="13.85546875" style="1" customWidth="1"/>
    <col min="16194" max="16340" width="11" style="1" customWidth="1"/>
    <col min="16341" max="16384" width="11" style="1"/>
  </cols>
  <sheetData>
    <row r="1" spans="1:65" x14ac:dyDescent="0.2">
      <c r="C1" s="3"/>
      <c r="E1" s="170"/>
      <c r="F1" s="170"/>
      <c r="G1" s="171"/>
      <c r="H1" s="171"/>
      <c r="I1" s="171"/>
      <c r="J1" s="171"/>
      <c r="K1" s="171"/>
      <c r="P1" s="2"/>
      <c r="V1" s="6" t="s">
        <v>1</v>
      </c>
      <c r="BH1" s="1" t="s">
        <v>2</v>
      </c>
    </row>
    <row r="2" spans="1:65" x14ac:dyDescent="0.2">
      <c r="C2" s="7"/>
      <c r="E2" s="546" t="s">
        <v>120</v>
      </c>
      <c r="F2" s="546"/>
      <c r="G2" s="546"/>
      <c r="H2" s="546"/>
      <c r="I2" s="546"/>
      <c r="J2" s="546"/>
      <c r="K2" s="546"/>
      <c r="P2" s="2"/>
      <c r="Q2" s="6" t="s">
        <v>1</v>
      </c>
      <c r="BH2" s="1" t="s">
        <v>3</v>
      </c>
    </row>
    <row r="3" spans="1:65" x14ac:dyDescent="0.2">
      <c r="C3" s="7"/>
      <c r="E3" s="545" t="s">
        <v>128</v>
      </c>
      <c r="F3" s="545"/>
      <c r="G3" s="545"/>
      <c r="H3" s="545"/>
      <c r="I3" s="545"/>
      <c r="J3" s="545"/>
      <c r="K3" s="545"/>
      <c r="P3" s="2"/>
      <c r="Q3" s="6" t="s">
        <v>1</v>
      </c>
      <c r="AI3" s="8"/>
      <c r="AN3" s="1" t="s">
        <v>4</v>
      </c>
    </row>
    <row r="4" spans="1:65" x14ac:dyDescent="0.2">
      <c r="C4" s="7"/>
      <c r="E4" s="545" t="s">
        <v>129</v>
      </c>
      <c r="F4" s="545"/>
      <c r="G4" s="545"/>
      <c r="H4" s="545"/>
      <c r="I4" s="545"/>
      <c r="J4" s="545"/>
      <c r="K4" s="545"/>
      <c r="P4" s="2"/>
      <c r="Q4" s="6"/>
      <c r="AI4" s="8"/>
      <c r="AN4" s="1" t="s">
        <v>200</v>
      </c>
    </row>
    <row r="5" spans="1:65" ht="12.75" thickBot="1" x14ac:dyDescent="0.25">
      <c r="A5" s="2"/>
      <c r="C5" s="9"/>
      <c r="E5" s="547" t="s">
        <v>130</v>
      </c>
      <c r="F5" s="547"/>
      <c r="G5" s="547"/>
      <c r="H5" s="547"/>
      <c r="I5" s="547"/>
      <c r="J5" s="547"/>
      <c r="K5" s="547"/>
      <c r="P5" s="2"/>
      <c r="AI5" s="8"/>
    </row>
    <row r="6" spans="1:65" ht="15" thickBot="1" x14ac:dyDescent="0.25">
      <c r="A6" s="2"/>
      <c r="C6" s="3"/>
      <c r="E6" s="557"/>
      <c r="F6" s="557"/>
      <c r="G6" s="557"/>
      <c r="H6" s="557"/>
      <c r="I6" s="557"/>
      <c r="J6" s="557"/>
      <c r="K6" s="557"/>
      <c r="P6" s="10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2"/>
      <c r="AE6" s="234"/>
      <c r="AI6" s="11"/>
      <c r="AJ6" s="12"/>
      <c r="AK6" s="12"/>
      <c r="AL6" s="12"/>
      <c r="AM6" s="12"/>
      <c r="AN6" s="12"/>
      <c r="AO6" s="12"/>
      <c r="AP6" s="12"/>
      <c r="BH6" s="13"/>
      <c r="BI6" s="13"/>
      <c r="BJ6" s="14" t="s">
        <v>5</v>
      </c>
      <c r="BK6" s="291" t="s">
        <v>153</v>
      </c>
      <c r="BL6" s="292"/>
      <c r="BM6" s="293">
        <v>2017</v>
      </c>
    </row>
    <row r="7" spans="1:65" ht="12.75" thickBot="1" x14ac:dyDescent="0.25">
      <c r="A7" s="2"/>
      <c r="B7" s="15"/>
      <c r="C7" s="16" t="s">
        <v>6</v>
      </c>
      <c r="D7" s="17"/>
      <c r="E7" s="17"/>
      <c r="F7" s="18"/>
      <c r="G7" s="19"/>
      <c r="H7" s="19"/>
      <c r="I7" s="19"/>
      <c r="J7" s="19"/>
      <c r="K7" s="19"/>
      <c r="L7" s="19"/>
      <c r="M7" s="19"/>
      <c r="N7" s="20"/>
      <c r="O7" s="10"/>
      <c r="P7" s="10"/>
      <c r="AA7" s="1"/>
      <c r="AB7" s="1"/>
      <c r="AC7" s="2"/>
      <c r="AE7" s="234"/>
      <c r="AI7" s="11"/>
      <c r="AM7" s="15"/>
      <c r="AN7" s="21" t="s">
        <v>77</v>
      </c>
      <c r="AO7" s="21" t="s">
        <v>77</v>
      </c>
      <c r="AP7" s="21" t="s">
        <v>77</v>
      </c>
      <c r="AQ7" s="21" t="s">
        <v>77</v>
      </c>
      <c r="AR7" s="22" t="s">
        <v>7</v>
      </c>
      <c r="AS7" s="22" t="s">
        <v>7</v>
      </c>
      <c r="AT7" s="22" t="s">
        <v>7</v>
      </c>
      <c r="AU7" s="22" t="s">
        <v>7</v>
      </c>
      <c r="AV7" s="23" t="s">
        <v>86</v>
      </c>
      <c r="AW7" s="23" t="s">
        <v>86</v>
      </c>
      <c r="AX7" s="23" t="s">
        <v>86</v>
      </c>
      <c r="AY7" s="23" t="s">
        <v>86</v>
      </c>
      <c r="AZ7" s="24" t="s">
        <v>8</v>
      </c>
      <c r="BA7" s="24" t="s">
        <v>8</v>
      </c>
      <c r="BB7" s="24" t="s">
        <v>8</v>
      </c>
      <c r="BC7" s="24" t="s">
        <v>8</v>
      </c>
      <c r="BD7" s="25" t="s">
        <v>9</v>
      </c>
      <c r="BE7" s="25" t="s">
        <v>9</v>
      </c>
      <c r="BF7" s="25" t="s">
        <v>9</v>
      </c>
      <c r="BG7" s="25" t="s">
        <v>9</v>
      </c>
      <c r="BH7" s="13"/>
      <c r="BI7" s="13"/>
      <c r="BJ7" s="14" t="s">
        <v>5</v>
      </c>
      <c r="BK7" s="134"/>
      <c r="BL7" s="134"/>
      <c r="BM7" s="136" t="s">
        <v>5</v>
      </c>
    </row>
    <row r="8" spans="1:65" ht="12.75" thickBot="1" x14ac:dyDescent="0.25">
      <c r="B8" s="532" t="s">
        <v>10</v>
      </c>
      <c r="C8" s="558"/>
      <c r="D8" s="558"/>
      <c r="E8" s="533"/>
      <c r="F8" s="62"/>
      <c r="G8" s="10"/>
      <c r="H8" s="42"/>
      <c r="I8" s="42"/>
      <c r="J8" s="10" t="s">
        <v>11</v>
      </c>
      <c r="K8" s="10"/>
      <c r="L8" s="10"/>
      <c r="M8" s="10"/>
      <c r="N8" s="63"/>
      <c r="O8" s="10"/>
      <c r="P8" s="10"/>
      <c r="Q8" s="294" t="s">
        <v>130</v>
      </c>
      <c r="R8" s="169"/>
      <c r="AA8" s="1"/>
      <c r="AB8" s="1"/>
      <c r="AC8" s="2"/>
      <c r="AD8" s="26" t="s">
        <v>12</v>
      </c>
      <c r="AE8" s="26"/>
      <c r="AF8" s="26"/>
      <c r="AG8" s="26"/>
      <c r="AI8" s="11"/>
      <c r="AM8" s="15"/>
      <c r="AN8" s="27"/>
      <c r="AO8" s="28"/>
      <c r="AP8" s="29"/>
      <c r="AQ8" s="30"/>
      <c r="AR8" s="27"/>
      <c r="AS8" s="28"/>
      <c r="AT8" s="29"/>
      <c r="AU8" s="30"/>
      <c r="AV8" s="27"/>
      <c r="AW8" s="28"/>
      <c r="AX8" s="29"/>
      <c r="AY8" s="30"/>
      <c r="AZ8" s="27"/>
      <c r="BA8" s="28"/>
      <c r="BB8" s="29"/>
      <c r="BC8" s="30"/>
      <c r="BD8" s="27"/>
      <c r="BE8" s="28"/>
      <c r="BF8" s="29"/>
      <c r="BG8" s="31"/>
      <c r="BH8" s="32"/>
      <c r="BI8" s="32"/>
      <c r="BJ8" s="32"/>
      <c r="BK8" s="137"/>
      <c r="BL8" s="137"/>
      <c r="BM8" s="137"/>
    </row>
    <row r="9" spans="1:65" s="246" customFormat="1" ht="63.75" customHeight="1" thickBot="1" x14ac:dyDescent="0.3">
      <c r="A9" s="240"/>
      <c r="B9" s="241" t="s">
        <v>13</v>
      </c>
      <c r="C9" s="242" t="s">
        <v>14</v>
      </c>
      <c r="D9" s="243" t="s">
        <v>15</v>
      </c>
      <c r="E9" s="244" t="s">
        <v>16</v>
      </c>
      <c r="F9" s="263" t="s">
        <v>17</v>
      </c>
      <c r="G9" s="245" t="s">
        <v>18</v>
      </c>
      <c r="H9" s="245" t="s">
        <v>19</v>
      </c>
      <c r="I9" s="241" t="s">
        <v>20</v>
      </c>
      <c r="J9" s="245" t="s">
        <v>199</v>
      </c>
      <c r="K9" s="500" t="s">
        <v>198</v>
      </c>
      <c r="L9" s="241" t="s">
        <v>21</v>
      </c>
      <c r="M9" s="501" t="s">
        <v>22</v>
      </c>
      <c r="N9" s="245" t="s">
        <v>23</v>
      </c>
      <c r="O9" s="265" t="s">
        <v>24</v>
      </c>
      <c r="Q9" s="247" t="s">
        <v>25</v>
      </c>
      <c r="R9" s="502" t="s">
        <v>26</v>
      </c>
      <c r="S9" s="248" t="s">
        <v>27</v>
      </c>
      <c r="T9" s="502" t="s">
        <v>28</v>
      </c>
      <c r="U9" s="248" t="s">
        <v>29</v>
      </c>
      <c r="V9" s="248" t="s">
        <v>30</v>
      </c>
      <c r="W9" s="249" t="s">
        <v>31</v>
      </c>
      <c r="X9" s="249" t="s">
        <v>32</v>
      </c>
      <c r="Y9" s="249" t="s">
        <v>33</v>
      </c>
      <c r="Z9" s="249" t="s">
        <v>34</v>
      </c>
      <c r="AA9" s="250" t="s">
        <v>35</v>
      </c>
      <c r="AB9" s="251" t="s">
        <v>194</v>
      </c>
      <c r="AC9" s="252"/>
      <c r="AD9" s="253"/>
      <c r="AE9" s="254" t="s">
        <v>122</v>
      </c>
      <c r="AF9" s="255" t="s">
        <v>123</v>
      </c>
      <c r="AG9" s="254" t="s">
        <v>124</v>
      </c>
      <c r="AH9" s="256"/>
      <c r="AI9" s="295" t="s">
        <v>197</v>
      </c>
      <c r="AJ9" s="295" t="s">
        <v>196</v>
      </c>
      <c r="AK9" s="295" t="s">
        <v>195</v>
      </c>
      <c r="AM9" s="257" t="s">
        <v>36</v>
      </c>
      <c r="AN9" s="258" t="s">
        <v>37</v>
      </c>
      <c r="AO9" s="504" t="s">
        <v>38</v>
      </c>
      <c r="AP9" s="259" t="s">
        <v>39</v>
      </c>
      <c r="AQ9" s="260" t="s">
        <v>40</v>
      </c>
      <c r="AR9" s="258" t="s">
        <v>37</v>
      </c>
      <c r="AS9" s="504" t="s">
        <v>38</v>
      </c>
      <c r="AT9" s="259" t="s">
        <v>39</v>
      </c>
      <c r="AU9" s="260" t="s">
        <v>40</v>
      </c>
      <c r="AV9" s="258" t="s">
        <v>37</v>
      </c>
      <c r="AW9" s="504" t="s">
        <v>38</v>
      </c>
      <c r="AX9" s="259" t="s">
        <v>39</v>
      </c>
      <c r="AY9" s="260" t="s">
        <v>40</v>
      </c>
      <c r="AZ9" s="258" t="s">
        <v>37</v>
      </c>
      <c r="BA9" s="504" t="s">
        <v>38</v>
      </c>
      <c r="BB9" s="259" t="s">
        <v>39</v>
      </c>
      <c r="BC9" s="260" t="s">
        <v>40</v>
      </c>
      <c r="BD9" s="258" t="s">
        <v>37</v>
      </c>
      <c r="BE9" s="504" t="s">
        <v>38</v>
      </c>
      <c r="BF9" s="259" t="s">
        <v>39</v>
      </c>
      <c r="BG9" s="260" t="s">
        <v>40</v>
      </c>
      <c r="BH9" s="261" t="s">
        <v>41</v>
      </c>
      <c r="BI9" s="261" t="s">
        <v>42</v>
      </c>
      <c r="BJ9" s="261" t="s">
        <v>43</v>
      </c>
      <c r="BK9" s="262" t="s">
        <v>41</v>
      </c>
      <c r="BL9" s="262" t="s">
        <v>42</v>
      </c>
      <c r="BM9" s="262" t="s">
        <v>43</v>
      </c>
    </row>
    <row r="10" spans="1:65" x14ac:dyDescent="0.2">
      <c r="A10" s="28" t="s">
        <v>44</v>
      </c>
      <c r="B10" s="287">
        <v>62</v>
      </c>
      <c r="C10" s="288">
        <f t="shared" ref="C10:C21" si="0">D10/B10*100</f>
        <v>97.606659729448481</v>
      </c>
      <c r="D10" s="155">
        <f t="shared" ref="D10:D21" si="1">+R10</f>
        <v>60.516129032258064</v>
      </c>
      <c r="E10" s="17">
        <f>B10-D10</f>
        <v>1.4838709677419359</v>
      </c>
      <c r="F10" s="18">
        <f t="shared" ref="F10:F21" si="2">+R10</f>
        <v>60.516129032258064</v>
      </c>
      <c r="G10" s="289">
        <f>+U10</f>
        <v>221</v>
      </c>
      <c r="H10" s="156">
        <f t="shared" ref="H10:H22" si="3">S10/Q10*100</f>
        <v>78.624733475479744</v>
      </c>
      <c r="I10" s="31">
        <f t="shared" ref="I10:I22" si="4">X10/U10</f>
        <v>6.2126696832579187</v>
      </c>
      <c r="J10" s="157">
        <f t="shared" ref="J10:J21" si="5">B10/Y$10*1000</f>
        <v>0.55665289998204348</v>
      </c>
      <c r="K10" s="156">
        <f t="shared" ref="K10:K21" si="6">W10/Y$10*1000</f>
        <v>2.244568145088885</v>
      </c>
      <c r="L10" s="31">
        <f t="shared" ref="L10:L22" si="7">SUM(Q10-S10)/W10</f>
        <v>1.6040000000000001</v>
      </c>
      <c r="M10" s="156">
        <f t="shared" ref="M10:M21" si="8">W10/F10</f>
        <v>4.1311300639658848</v>
      </c>
      <c r="N10" s="31">
        <f t="shared" ref="N10:N22" si="9">Z10/W10*100</f>
        <v>6.8000000000000007</v>
      </c>
      <c r="O10" s="29">
        <f>+X10/W10</f>
        <v>5.492</v>
      </c>
      <c r="P10" s="236"/>
      <c r="Q10" s="189">
        <v>1876</v>
      </c>
      <c r="R10" s="190">
        <f>Q10/31</f>
        <v>60.516129032258064</v>
      </c>
      <c r="S10" s="190">
        <v>1475</v>
      </c>
      <c r="T10" s="190">
        <f>S10/31</f>
        <v>47.58064516129032</v>
      </c>
      <c r="U10" s="190">
        <v>221</v>
      </c>
      <c r="V10" s="190">
        <v>29</v>
      </c>
      <c r="W10" s="190">
        <f>+U10+V10</f>
        <v>250</v>
      </c>
      <c r="X10" s="190">
        <v>1373</v>
      </c>
      <c r="Y10" s="191">
        <v>111380</v>
      </c>
      <c r="Z10" s="190">
        <v>17</v>
      </c>
      <c r="AA10" s="230">
        <v>1360</v>
      </c>
      <c r="AB10" s="290">
        <f>+X10/W10</f>
        <v>5.492</v>
      </c>
      <c r="AC10" s="2"/>
      <c r="AD10" s="46" t="s">
        <v>45</v>
      </c>
      <c r="AE10" s="47">
        <f>+W56+W79</f>
        <v>58</v>
      </c>
      <c r="AF10" s="47">
        <f>+W378</f>
        <v>1088</v>
      </c>
      <c r="AG10" s="48">
        <f>+AE10/AF10*100</f>
        <v>5.3308823529411766</v>
      </c>
      <c r="AH10" s="235"/>
      <c r="AI10" s="237">
        <v>1</v>
      </c>
      <c r="AJ10" s="296"/>
      <c r="AK10" s="296">
        <v>31</v>
      </c>
      <c r="AM10" s="34" t="s">
        <v>44</v>
      </c>
      <c r="AN10" s="34">
        <v>85</v>
      </c>
      <c r="AO10" s="52">
        <f>+AN10/31</f>
        <v>2.7419354838709675</v>
      </c>
      <c r="AP10" s="39">
        <v>119</v>
      </c>
      <c r="AQ10" s="49">
        <f t="shared" ref="AQ10:AQ12" si="10">+AP10/AN10</f>
        <v>1.4</v>
      </c>
      <c r="AR10" s="34">
        <v>106</v>
      </c>
      <c r="AS10" s="52">
        <f>+AR10/31</f>
        <v>3.4193548387096775</v>
      </c>
      <c r="AT10" s="39">
        <v>141</v>
      </c>
      <c r="AU10" s="49">
        <f t="shared" ref="AU10:AU12" si="11">+AT10/AR10</f>
        <v>1.3301886792452831</v>
      </c>
      <c r="AV10" s="34">
        <v>104</v>
      </c>
      <c r="AW10" s="52">
        <f>+AV10/31</f>
        <v>3.3548387096774195</v>
      </c>
      <c r="AX10" s="39">
        <v>165</v>
      </c>
      <c r="AY10" s="49">
        <f>+AX10/AV10</f>
        <v>1.5865384615384615</v>
      </c>
      <c r="AZ10" s="34">
        <v>68</v>
      </c>
      <c r="BA10" s="52">
        <f>+AZ10/31</f>
        <v>2.193548387096774</v>
      </c>
      <c r="BB10" s="39">
        <v>95</v>
      </c>
      <c r="BC10" s="49">
        <f>+BB10/AZ10</f>
        <v>1.3970588235294117</v>
      </c>
      <c r="BD10" s="34">
        <f>+AN10+AR10+AV10+AZ10</f>
        <v>363</v>
      </c>
      <c r="BE10" s="52">
        <f>+BD10/31</f>
        <v>11.709677419354838</v>
      </c>
      <c r="BF10" s="39">
        <f>+AP10+AT10+AX10+BB10</f>
        <v>520</v>
      </c>
      <c r="BG10" s="49">
        <f>+BF10/BD10</f>
        <v>1.4325068870523416</v>
      </c>
      <c r="BH10" s="53">
        <f t="shared" ref="BH10:BH22" si="12">+S331-BF10</f>
        <v>5083</v>
      </c>
      <c r="BI10" s="53">
        <f t="shared" ref="BI10:BI22" si="13">+S10+S33-AP10</f>
        <v>1822</v>
      </c>
      <c r="BJ10" s="297">
        <f>+BI10/BH10*100</f>
        <v>35.844973440881368</v>
      </c>
      <c r="BK10" s="54">
        <f t="shared" ref="BK10:BK21" si="14">+BH10/AK10</f>
        <v>163.96774193548387</v>
      </c>
      <c r="BL10" s="55">
        <f t="shared" ref="BL10:BL21" si="15">+BI10/AK10</f>
        <v>58.774193548387096</v>
      </c>
      <c r="BM10" s="298">
        <f>+BL10/BK10*100</f>
        <v>35.844973440881368</v>
      </c>
    </row>
    <row r="11" spans="1:65" x14ac:dyDescent="0.2">
      <c r="A11" s="35" t="s">
        <v>46</v>
      </c>
      <c r="B11" s="233">
        <v>52</v>
      </c>
      <c r="C11" s="36">
        <f t="shared" si="0"/>
        <v>87.431318681318686</v>
      </c>
      <c r="D11" s="37">
        <f t="shared" si="1"/>
        <v>45.464285714285715</v>
      </c>
      <c r="E11" s="38">
        <f t="shared" ref="E11:E22" si="16">B11-D11</f>
        <v>6.5357142857142847</v>
      </c>
      <c r="F11" s="39">
        <f t="shared" si="2"/>
        <v>45.464285714285715</v>
      </c>
      <c r="G11" s="40">
        <f>+U11</f>
        <v>212</v>
      </c>
      <c r="H11" s="41">
        <f t="shared" si="3"/>
        <v>95.993715632364498</v>
      </c>
      <c r="I11" s="42">
        <f t="shared" si="4"/>
        <v>6.2688679245283021</v>
      </c>
      <c r="J11" s="43">
        <f t="shared" si="5"/>
        <v>0.46687017417848808</v>
      </c>
      <c r="K11" s="41">
        <f t="shared" si="6"/>
        <v>2.3702639612138623</v>
      </c>
      <c r="L11" s="42">
        <f t="shared" si="7"/>
        <v>0.19318181818181818</v>
      </c>
      <c r="M11" s="41">
        <f t="shared" si="8"/>
        <v>5.8067556952081691</v>
      </c>
      <c r="N11" s="42">
        <f t="shared" si="9"/>
        <v>1.893939393939394</v>
      </c>
      <c r="O11" s="49">
        <f t="shared" ref="O11:O22" si="17">+X11/W11</f>
        <v>5.0340909090909092</v>
      </c>
      <c r="P11" s="236"/>
      <c r="Q11" s="189">
        <v>1273</v>
      </c>
      <c r="R11" s="190">
        <f>Q11/28</f>
        <v>45.464285714285715</v>
      </c>
      <c r="S11" s="190">
        <v>1222</v>
      </c>
      <c r="T11" s="190">
        <f>S11/28</f>
        <v>43.642857142857146</v>
      </c>
      <c r="U11" s="190">
        <v>212</v>
      </c>
      <c r="V11" s="190">
        <v>52</v>
      </c>
      <c r="W11" s="190">
        <f>+U11+V11</f>
        <v>264</v>
      </c>
      <c r="X11" s="190">
        <v>1329</v>
      </c>
      <c r="Y11" s="191"/>
      <c r="Z11" s="190">
        <v>5</v>
      </c>
      <c r="AA11" s="230">
        <v>1301</v>
      </c>
      <c r="AB11" s="290">
        <f t="shared" ref="AB11:AB21" si="18">+X11/W11</f>
        <v>5.0340909090909092</v>
      </c>
      <c r="AC11" s="2"/>
      <c r="AD11" s="46" t="s">
        <v>47</v>
      </c>
      <c r="AE11" s="47">
        <f t="shared" ref="AE11:AE21" si="19">+W34+W57</f>
        <v>154</v>
      </c>
      <c r="AF11" s="47">
        <f t="shared" ref="AF11:AF21" si="20">+W379</f>
        <v>1149</v>
      </c>
      <c r="AG11" s="48">
        <f t="shared" ref="AG11:AG22" si="21">+AE11/AF11*100</f>
        <v>13.4029590948651</v>
      </c>
      <c r="AH11" s="235"/>
      <c r="AI11" s="237">
        <v>2</v>
      </c>
      <c r="AJ11" s="296">
        <f>+AK10+AK11</f>
        <v>59</v>
      </c>
      <c r="AK11" s="296">
        <v>28</v>
      </c>
      <c r="AM11" s="34" t="s">
        <v>46</v>
      </c>
      <c r="AN11" s="34">
        <v>81</v>
      </c>
      <c r="AO11" s="52">
        <f>+AN11/28</f>
        <v>2.8928571428571428</v>
      </c>
      <c r="AP11" s="39">
        <v>113</v>
      </c>
      <c r="AQ11" s="49">
        <f t="shared" si="10"/>
        <v>1.3950617283950617</v>
      </c>
      <c r="AR11" s="34">
        <v>107</v>
      </c>
      <c r="AS11" s="52">
        <f>+AR11/28</f>
        <v>3.8214285714285716</v>
      </c>
      <c r="AT11" s="39">
        <v>151</v>
      </c>
      <c r="AU11" s="49">
        <f t="shared" si="11"/>
        <v>1.4112149532710281</v>
      </c>
      <c r="AV11" s="34">
        <v>88</v>
      </c>
      <c r="AW11" s="52">
        <f>+AV11/28</f>
        <v>3.1428571428571428</v>
      </c>
      <c r="AX11" s="39">
        <v>142</v>
      </c>
      <c r="AY11" s="49">
        <f t="shared" ref="AY11:AY21" si="22">+AX11/AV11</f>
        <v>1.6136363636363635</v>
      </c>
      <c r="AZ11" s="34">
        <v>57</v>
      </c>
      <c r="BA11" s="52">
        <f>+AZ11/28</f>
        <v>2.0357142857142856</v>
      </c>
      <c r="BB11" s="39">
        <v>81</v>
      </c>
      <c r="BC11" s="49">
        <f t="shared" ref="BC11:BC22" si="23">+BB11/AZ11</f>
        <v>1.4210526315789473</v>
      </c>
      <c r="BD11" s="34">
        <f t="shared" ref="BD11:BD21" si="24">+AN11+AR11+AV11+AZ11</f>
        <v>333</v>
      </c>
      <c r="BE11" s="52">
        <f>+BD11/28</f>
        <v>11.892857142857142</v>
      </c>
      <c r="BF11" s="34">
        <f t="shared" ref="BF11:BF21" si="25">+AP11+AT11+AX11+BB11</f>
        <v>487</v>
      </c>
      <c r="BG11" s="49">
        <f t="shared" ref="BG11:BG22" si="26">+BF11/BD11</f>
        <v>1.4624624624624625</v>
      </c>
      <c r="BH11" s="53">
        <f t="shared" si="12"/>
        <v>5056</v>
      </c>
      <c r="BI11" s="53">
        <f t="shared" si="13"/>
        <v>1752</v>
      </c>
      <c r="BJ11" s="297">
        <f t="shared" ref="BJ11:BJ22" si="27">+BI11/BH11*100</f>
        <v>34.651898734177216</v>
      </c>
      <c r="BK11" s="54">
        <f t="shared" si="14"/>
        <v>180.57142857142858</v>
      </c>
      <c r="BL11" s="55">
        <f t="shared" si="15"/>
        <v>62.571428571428569</v>
      </c>
      <c r="BM11" s="298">
        <f t="shared" ref="BM11:BM21" si="28">+BL11/BK11*100</f>
        <v>34.651898734177209</v>
      </c>
    </row>
    <row r="12" spans="1:65" x14ac:dyDescent="0.2">
      <c r="A12" s="35" t="s">
        <v>48</v>
      </c>
      <c r="B12" s="233">
        <v>52</v>
      </c>
      <c r="C12" s="36">
        <f t="shared" si="0"/>
        <v>91.25310173697271</v>
      </c>
      <c r="D12" s="37">
        <f t="shared" si="1"/>
        <v>47.451612903225808</v>
      </c>
      <c r="E12" s="38">
        <f t="shared" si="16"/>
        <v>4.5483870967741922</v>
      </c>
      <c r="F12" s="39">
        <f t="shared" si="2"/>
        <v>47.451612903225808</v>
      </c>
      <c r="G12" s="40">
        <f t="shared" ref="G12:G21" si="29">+U12</f>
        <v>208</v>
      </c>
      <c r="H12" s="41">
        <f t="shared" si="3"/>
        <v>98.36845683208702</v>
      </c>
      <c r="I12" s="42">
        <f t="shared" si="4"/>
        <v>6.4759615384615383</v>
      </c>
      <c r="J12" s="43">
        <f t="shared" si="5"/>
        <v>0.46687017417848808</v>
      </c>
      <c r="K12" s="41">
        <f t="shared" si="6"/>
        <v>2.2535464176692401</v>
      </c>
      <c r="L12" s="42">
        <f t="shared" si="7"/>
        <v>9.5617529880478086E-2</v>
      </c>
      <c r="M12" s="41">
        <f>W12/F12</f>
        <v>5.2895989123045544</v>
      </c>
      <c r="N12" s="42">
        <f t="shared" si="9"/>
        <v>3.1872509960159361</v>
      </c>
      <c r="O12" s="49">
        <f t="shared" si="17"/>
        <v>5.3665338645418323</v>
      </c>
      <c r="P12" s="236"/>
      <c r="Q12" s="192">
        <v>1471</v>
      </c>
      <c r="R12" s="190">
        <f>Q12/31</f>
        <v>47.451612903225808</v>
      </c>
      <c r="S12" s="191">
        <v>1447</v>
      </c>
      <c r="T12" s="190">
        <f>S12/31</f>
        <v>46.677419354838712</v>
      </c>
      <c r="U12" s="191">
        <v>208</v>
      </c>
      <c r="V12" s="191">
        <v>43</v>
      </c>
      <c r="W12" s="190">
        <f t="shared" ref="W12:W21" si="30">+U12+V12</f>
        <v>251</v>
      </c>
      <c r="X12" s="191">
        <v>1347</v>
      </c>
      <c r="Y12" s="191"/>
      <c r="Z12" s="191">
        <v>8</v>
      </c>
      <c r="AA12" s="230">
        <v>1335</v>
      </c>
      <c r="AB12" s="290">
        <f t="shared" si="18"/>
        <v>5.3665338645418323</v>
      </c>
      <c r="AC12" s="2"/>
      <c r="AD12" s="46" t="s">
        <v>49</v>
      </c>
      <c r="AE12" s="47">
        <f t="shared" si="19"/>
        <v>161</v>
      </c>
      <c r="AF12" s="47">
        <f t="shared" si="20"/>
        <v>1216</v>
      </c>
      <c r="AG12" s="48">
        <f t="shared" si="21"/>
        <v>13.240131578947366</v>
      </c>
      <c r="AH12" s="235"/>
      <c r="AI12" s="237">
        <v>3</v>
      </c>
      <c r="AJ12" s="296">
        <f t="shared" ref="AJ12:AJ21" si="31">+AJ11+AK12</f>
        <v>90</v>
      </c>
      <c r="AK12" s="296">
        <v>31</v>
      </c>
      <c r="AM12" s="34" t="s">
        <v>48</v>
      </c>
      <c r="AN12" s="34">
        <v>74</v>
      </c>
      <c r="AO12" s="52">
        <f>+AN12/31</f>
        <v>2.3870967741935485</v>
      </c>
      <c r="AP12" s="39">
        <v>106</v>
      </c>
      <c r="AQ12" s="49">
        <f t="shared" si="10"/>
        <v>1.4324324324324325</v>
      </c>
      <c r="AR12" s="34">
        <v>96</v>
      </c>
      <c r="AS12" s="52">
        <f>+AR12/31</f>
        <v>3.096774193548387</v>
      </c>
      <c r="AT12" s="39">
        <v>121</v>
      </c>
      <c r="AU12" s="49">
        <f t="shared" si="11"/>
        <v>1.2604166666666667</v>
      </c>
      <c r="AV12" s="34">
        <v>95</v>
      </c>
      <c r="AW12" s="52">
        <f>+AV12/31</f>
        <v>3.064516129032258</v>
      </c>
      <c r="AX12" s="39">
        <v>143</v>
      </c>
      <c r="AY12" s="49">
        <f t="shared" si="22"/>
        <v>1.5052631578947369</v>
      </c>
      <c r="AZ12" s="34">
        <v>67</v>
      </c>
      <c r="BA12" s="52">
        <f>+AZ12/31</f>
        <v>2.161290322580645</v>
      </c>
      <c r="BB12" s="39">
        <v>85</v>
      </c>
      <c r="BC12" s="49">
        <f t="shared" si="23"/>
        <v>1.2686567164179106</v>
      </c>
      <c r="BD12" s="34">
        <f t="shared" si="24"/>
        <v>332</v>
      </c>
      <c r="BE12" s="52">
        <f>+BD12/31</f>
        <v>10.709677419354838</v>
      </c>
      <c r="BF12" s="34">
        <f t="shared" si="25"/>
        <v>455</v>
      </c>
      <c r="BG12" s="49">
        <f t="shared" si="26"/>
        <v>1.3704819277108433</v>
      </c>
      <c r="BH12" s="53">
        <f t="shared" si="12"/>
        <v>5624</v>
      </c>
      <c r="BI12" s="53">
        <f t="shared" si="13"/>
        <v>2064</v>
      </c>
      <c r="BJ12" s="297">
        <f t="shared" si="27"/>
        <v>36.699857752489329</v>
      </c>
      <c r="BK12" s="54">
        <f t="shared" si="14"/>
        <v>181.41935483870967</v>
      </c>
      <c r="BL12" s="55">
        <f t="shared" si="15"/>
        <v>66.58064516129032</v>
      </c>
      <c r="BM12" s="298">
        <f t="shared" si="28"/>
        <v>36.699857752489336</v>
      </c>
    </row>
    <row r="13" spans="1:65" x14ac:dyDescent="0.2">
      <c r="A13" s="35" t="s">
        <v>50</v>
      </c>
      <c r="B13" s="233">
        <v>52</v>
      </c>
      <c r="C13" s="36">
        <f t="shared" si="0"/>
        <v>97.115384615384613</v>
      </c>
      <c r="D13" s="37">
        <f t="shared" si="1"/>
        <v>50.5</v>
      </c>
      <c r="E13" s="38">
        <f t="shared" si="16"/>
        <v>1.5</v>
      </c>
      <c r="F13" s="39">
        <f t="shared" si="2"/>
        <v>50.5</v>
      </c>
      <c r="G13" s="40">
        <f t="shared" si="29"/>
        <v>197</v>
      </c>
      <c r="H13" s="41">
        <f t="shared" si="3"/>
        <v>93.201320132013194</v>
      </c>
      <c r="I13" s="42">
        <f t="shared" si="4"/>
        <v>7.7411167512690353</v>
      </c>
      <c r="J13" s="43">
        <f t="shared" si="5"/>
        <v>0.46687017417848808</v>
      </c>
      <c r="K13" s="41">
        <f t="shared" si="6"/>
        <v>2.1188723289639073</v>
      </c>
      <c r="L13" s="42">
        <f t="shared" si="7"/>
        <v>0.4364406779661017</v>
      </c>
      <c r="M13" s="41">
        <f t="shared" si="8"/>
        <v>4.673267326732673</v>
      </c>
      <c r="N13" s="42">
        <f t="shared" si="9"/>
        <v>3.8135593220338984</v>
      </c>
      <c r="O13" s="49">
        <f t="shared" si="17"/>
        <v>6.4618644067796609</v>
      </c>
      <c r="P13" s="236"/>
      <c r="Q13" s="192">
        <v>1515</v>
      </c>
      <c r="R13" s="190">
        <f>Q13/30</f>
        <v>50.5</v>
      </c>
      <c r="S13" s="191">
        <v>1412</v>
      </c>
      <c r="T13" s="190">
        <f>S13/30</f>
        <v>47.06666666666667</v>
      </c>
      <c r="U13" s="191">
        <v>197</v>
      </c>
      <c r="V13" s="191">
        <v>39</v>
      </c>
      <c r="W13" s="190">
        <f t="shared" si="30"/>
        <v>236</v>
      </c>
      <c r="X13" s="191">
        <v>1525</v>
      </c>
      <c r="Y13" s="191"/>
      <c r="Z13" s="191">
        <v>9</v>
      </c>
      <c r="AA13" s="230">
        <v>1502</v>
      </c>
      <c r="AB13" s="290">
        <f t="shared" si="18"/>
        <v>6.4618644067796609</v>
      </c>
      <c r="AC13" s="2"/>
      <c r="AD13" s="46" t="s">
        <v>51</v>
      </c>
      <c r="AE13" s="47">
        <f t="shared" si="19"/>
        <v>157</v>
      </c>
      <c r="AF13" s="47">
        <f t="shared" si="20"/>
        <v>1112</v>
      </c>
      <c r="AG13" s="48">
        <f t="shared" si="21"/>
        <v>14.118705035971225</v>
      </c>
      <c r="AH13" s="235"/>
      <c r="AI13" s="237">
        <v>4</v>
      </c>
      <c r="AJ13" s="296">
        <f t="shared" si="31"/>
        <v>120</v>
      </c>
      <c r="AK13" s="296">
        <v>30</v>
      </c>
      <c r="AM13" s="34" t="s">
        <v>50</v>
      </c>
      <c r="AN13" s="34">
        <v>56</v>
      </c>
      <c r="AO13" s="52">
        <f t="shared" ref="AO13:AO18" si="32">+AN13/30</f>
        <v>1.8666666666666667</v>
      </c>
      <c r="AP13" s="39">
        <v>87</v>
      </c>
      <c r="AQ13" s="49">
        <f t="shared" ref="AQ13:AQ21" si="33">+AP13/AN13</f>
        <v>1.5535714285714286</v>
      </c>
      <c r="AR13" s="34">
        <v>101</v>
      </c>
      <c r="AS13" s="52">
        <f t="shared" ref="AS13:AS18" si="34">+AR13/30</f>
        <v>3.3666666666666667</v>
      </c>
      <c r="AT13" s="39">
        <v>139</v>
      </c>
      <c r="AU13" s="49">
        <f t="shared" ref="AU13:AU22" si="35">+AT13/AR13</f>
        <v>1.3762376237623761</v>
      </c>
      <c r="AV13" s="34">
        <v>105</v>
      </c>
      <c r="AW13" s="52">
        <f t="shared" ref="AW13:AW18" si="36">+AV13/30</f>
        <v>3.5</v>
      </c>
      <c r="AX13" s="39">
        <v>171</v>
      </c>
      <c r="AY13" s="49">
        <f t="shared" si="22"/>
        <v>1.6285714285714286</v>
      </c>
      <c r="AZ13" s="34">
        <v>60</v>
      </c>
      <c r="BA13" s="52">
        <f t="shared" ref="BA13:BA18" si="37">+AZ13/30</f>
        <v>2</v>
      </c>
      <c r="BB13" s="39">
        <v>89</v>
      </c>
      <c r="BC13" s="49">
        <f t="shared" si="23"/>
        <v>1.4833333333333334</v>
      </c>
      <c r="BD13" s="34">
        <f t="shared" si="24"/>
        <v>322</v>
      </c>
      <c r="BE13" s="52">
        <f t="shared" ref="BE13:BE18" si="38">+BD13/30</f>
        <v>10.733333333333333</v>
      </c>
      <c r="BF13" s="34">
        <f t="shared" si="25"/>
        <v>486</v>
      </c>
      <c r="BG13" s="49">
        <f t="shared" si="26"/>
        <v>1.5093167701863355</v>
      </c>
      <c r="BH13" s="53">
        <f t="shared" si="12"/>
        <v>5314</v>
      </c>
      <c r="BI13" s="53">
        <f t="shared" si="13"/>
        <v>2009</v>
      </c>
      <c r="BJ13" s="297">
        <f t="shared" si="27"/>
        <v>37.805796010538202</v>
      </c>
      <c r="BK13" s="54">
        <f t="shared" si="14"/>
        <v>177.13333333333333</v>
      </c>
      <c r="BL13" s="55">
        <f t="shared" si="15"/>
        <v>66.966666666666669</v>
      </c>
      <c r="BM13" s="298">
        <f t="shared" si="28"/>
        <v>37.805796010538209</v>
      </c>
    </row>
    <row r="14" spans="1:65" x14ac:dyDescent="0.2">
      <c r="A14" s="35" t="s">
        <v>52</v>
      </c>
      <c r="B14" s="233">
        <v>52</v>
      </c>
      <c r="C14" s="36">
        <f t="shared" si="0"/>
        <v>94.478908188585621</v>
      </c>
      <c r="D14" s="37">
        <f t="shared" si="1"/>
        <v>49.12903225806452</v>
      </c>
      <c r="E14" s="38">
        <f t="shared" si="16"/>
        <v>2.8709677419354804</v>
      </c>
      <c r="F14" s="39">
        <f t="shared" si="2"/>
        <v>49.12903225806452</v>
      </c>
      <c r="G14" s="40">
        <f t="shared" si="29"/>
        <v>212</v>
      </c>
      <c r="H14" s="41">
        <f t="shared" si="3"/>
        <v>85.489166119500979</v>
      </c>
      <c r="I14" s="42">
        <f t="shared" si="4"/>
        <v>6.0990566037735849</v>
      </c>
      <c r="J14" s="43">
        <f t="shared" si="5"/>
        <v>0.46687017417848808</v>
      </c>
      <c r="K14" s="41">
        <f t="shared" si="6"/>
        <v>2.3433291434727961</v>
      </c>
      <c r="L14" s="42">
        <f t="shared" si="7"/>
        <v>0.84674329501915713</v>
      </c>
      <c r="M14" s="41">
        <f t="shared" si="8"/>
        <v>5.3125410374261319</v>
      </c>
      <c r="N14" s="42">
        <f t="shared" si="9"/>
        <v>6.5134099616858236</v>
      </c>
      <c r="O14" s="49">
        <f t="shared" si="17"/>
        <v>4.9540229885057467</v>
      </c>
      <c r="P14" s="236"/>
      <c r="Q14" s="192">
        <v>1523</v>
      </c>
      <c r="R14" s="190">
        <f>Q14/31</f>
        <v>49.12903225806452</v>
      </c>
      <c r="S14" s="191">
        <v>1302</v>
      </c>
      <c r="T14" s="190">
        <f>S14/31</f>
        <v>42</v>
      </c>
      <c r="U14" s="191">
        <v>212</v>
      </c>
      <c r="V14" s="191">
        <v>49</v>
      </c>
      <c r="W14" s="190">
        <f t="shared" si="30"/>
        <v>261</v>
      </c>
      <c r="X14" s="191">
        <v>1293</v>
      </c>
      <c r="Y14" s="191"/>
      <c r="Z14" s="191">
        <v>17</v>
      </c>
      <c r="AA14" s="230">
        <v>1279</v>
      </c>
      <c r="AB14" s="290">
        <f t="shared" si="18"/>
        <v>4.9540229885057467</v>
      </c>
      <c r="AC14" s="2"/>
      <c r="AD14" s="46" t="s">
        <v>53</v>
      </c>
      <c r="AE14" s="47">
        <f t="shared" si="19"/>
        <v>160</v>
      </c>
      <c r="AF14" s="47">
        <f t="shared" si="20"/>
        <v>1186</v>
      </c>
      <c r="AG14" s="48">
        <f t="shared" si="21"/>
        <v>13.490725126475548</v>
      </c>
      <c r="AH14" s="235"/>
      <c r="AI14" s="237">
        <v>5</v>
      </c>
      <c r="AJ14" s="296">
        <f t="shared" si="31"/>
        <v>151</v>
      </c>
      <c r="AK14" s="296">
        <v>31</v>
      </c>
      <c r="AM14" s="34" t="s">
        <v>52</v>
      </c>
      <c r="AN14" s="34">
        <v>86</v>
      </c>
      <c r="AO14" s="52">
        <f>+AN14/31</f>
        <v>2.774193548387097</v>
      </c>
      <c r="AP14" s="39">
        <v>126</v>
      </c>
      <c r="AQ14" s="49">
        <f t="shared" si="33"/>
        <v>1.4651162790697674</v>
      </c>
      <c r="AR14" s="34">
        <v>98</v>
      </c>
      <c r="AS14" s="52">
        <f>+AR14/31</f>
        <v>3.161290322580645</v>
      </c>
      <c r="AT14" s="39">
        <v>129</v>
      </c>
      <c r="AU14" s="49">
        <f t="shared" si="35"/>
        <v>1.3163265306122449</v>
      </c>
      <c r="AV14" s="34">
        <v>93</v>
      </c>
      <c r="AW14" s="52">
        <f>+AV14/31</f>
        <v>3</v>
      </c>
      <c r="AX14" s="39">
        <v>137</v>
      </c>
      <c r="AY14" s="49">
        <f t="shared" si="22"/>
        <v>1.4731182795698925</v>
      </c>
      <c r="AZ14" s="34">
        <v>72</v>
      </c>
      <c r="BA14" s="52">
        <f>+AZ14/31</f>
        <v>2.3225806451612905</v>
      </c>
      <c r="BB14" s="39">
        <v>95</v>
      </c>
      <c r="BC14" s="49">
        <f t="shared" si="23"/>
        <v>1.3194444444444444</v>
      </c>
      <c r="BD14" s="34">
        <f t="shared" si="24"/>
        <v>349</v>
      </c>
      <c r="BE14" s="52">
        <f>+BD14/31</f>
        <v>11.258064516129032</v>
      </c>
      <c r="BF14" s="34">
        <f t="shared" si="25"/>
        <v>487</v>
      </c>
      <c r="BG14" s="49">
        <f t="shared" si="26"/>
        <v>1.3954154727793697</v>
      </c>
      <c r="BH14" s="53">
        <f t="shared" si="12"/>
        <v>5390</v>
      </c>
      <c r="BI14" s="53">
        <f t="shared" si="13"/>
        <v>1881</v>
      </c>
      <c r="BJ14" s="297">
        <f t="shared" si="27"/>
        <v>34.897959183673471</v>
      </c>
      <c r="BK14" s="54">
        <f t="shared" si="14"/>
        <v>173.87096774193549</v>
      </c>
      <c r="BL14" s="55">
        <f t="shared" si="15"/>
        <v>60.677419354838712</v>
      </c>
      <c r="BM14" s="298">
        <f t="shared" si="28"/>
        <v>34.897959183673471</v>
      </c>
    </row>
    <row r="15" spans="1:65" x14ac:dyDescent="0.2">
      <c r="A15" s="35" t="s">
        <v>54</v>
      </c>
      <c r="B15" s="233">
        <v>52</v>
      </c>
      <c r="C15" s="36">
        <f t="shared" si="0"/>
        <v>98.525641025641036</v>
      </c>
      <c r="D15" s="37">
        <f t="shared" si="1"/>
        <v>51.233333333333334</v>
      </c>
      <c r="E15" s="38">
        <f t="shared" si="16"/>
        <v>0.76666666666666572</v>
      </c>
      <c r="F15" s="39">
        <f t="shared" si="2"/>
        <v>51.233333333333334</v>
      </c>
      <c r="G15" s="40">
        <f t="shared" si="29"/>
        <v>233</v>
      </c>
      <c r="H15" s="41">
        <f t="shared" si="3"/>
        <v>92.062459336369557</v>
      </c>
      <c r="I15" s="42">
        <f t="shared" si="4"/>
        <v>6.2017167381974252</v>
      </c>
      <c r="J15" s="43">
        <f t="shared" si="5"/>
        <v>0.46687017417848808</v>
      </c>
      <c r="K15" s="41">
        <f t="shared" si="6"/>
        <v>2.5049380499191956</v>
      </c>
      <c r="L15" s="42">
        <f t="shared" si="7"/>
        <v>0.43727598566308246</v>
      </c>
      <c r="M15" s="41">
        <f t="shared" si="8"/>
        <v>5.4456733897202341</v>
      </c>
      <c r="N15" s="42">
        <f t="shared" si="9"/>
        <v>3.5842293906810032</v>
      </c>
      <c r="O15" s="49">
        <f t="shared" si="17"/>
        <v>5.1792114695340503</v>
      </c>
      <c r="P15" s="236"/>
      <c r="Q15" s="192">
        <v>1537</v>
      </c>
      <c r="R15" s="190">
        <f>Q15/30</f>
        <v>51.233333333333334</v>
      </c>
      <c r="S15" s="191">
        <v>1415</v>
      </c>
      <c r="T15" s="190">
        <f>S15/30</f>
        <v>47.166666666666664</v>
      </c>
      <c r="U15" s="191">
        <v>233</v>
      </c>
      <c r="V15" s="191">
        <v>46</v>
      </c>
      <c r="W15" s="190">
        <f t="shared" si="30"/>
        <v>279</v>
      </c>
      <c r="X15" s="191">
        <v>1445</v>
      </c>
      <c r="Y15" s="191"/>
      <c r="Z15" s="191">
        <v>10</v>
      </c>
      <c r="AA15" s="230">
        <v>1422</v>
      </c>
      <c r="AB15" s="290">
        <f t="shared" si="18"/>
        <v>5.1792114695340503</v>
      </c>
      <c r="AC15" s="2"/>
      <c r="AD15" s="46" t="s">
        <v>55</v>
      </c>
      <c r="AE15" s="47">
        <f t="shared" si="19"/>
        <v>175</v>
      </c>
      <c r="AF15" s="47">
        <f t="shared" si="20"/>
        <v>1148</v>
      </c>
      <c r="AG15" s="48">
        <f t="shared" si="21"/>
        <v>15.24390243902439</v>
      </c>
      <c r="AH15" s="235"/>
      <c r="AI15" s="237">
        <v>6</v>
      </c>
      <c r="AJ15" s="296">
        <f t="shared" si="31"/>
        <v>181</v>
      </c>
      <c r="AK15" s="296">
        <v>30</v>
      </c>
      <c r="AM15" s="34" t="s">
        <v>54</v>
      </c>
      <c r="AN15" s="34">
        <v>76</v>
      </c>
      <c r="AO15" s="52">
        <f t="shared" si="32"/>
        <v>2.5333333333333332</v>
      </c>
      <c r="AP15" s="39">
        <v>108</v>
      </c>
      <c r="AQ15" s="49">
        <f t="shared" si="33"/>
        <v>1.4210526315789473</v>
      </c>
      <c r="AR15" s="34">
        <v>91</v>
      </c>
      <c r="AS15" s="52">
        <f t="shared" si="34"/>
        <v>3.0333333333333332</v>
      </c>
      <c r="AT15" s="39">
        <v>117</v>
      </c>
      <c r="AU15" s="49">
        <f t="shared" si="35"/>
        <v>1.2857142857142858</v>
      </c>
      <c r="AV15" s="34">
        <v>80</v>
      </c>
      <c r="AW15" s="52">
        <f t="shared" si="36"/>
        <v>2.6666666666666665</v>
      </c>
      <c r="AX15" s="39">
        <v>125</v>
      </c>
      <c r="AY15" s="49">
        <f t="shared" si="22"/>
        <v>1.5625</v>
      </c>
      <c r="AZ15" s="34">
        <v>60</v>
      </c>
      <c r="BA15" s="52">
        <f t="shared" si="37"/>
        <v>2</v>
      </c>
      <c r="BB15" s="39">
        <v>79</v>
      </c>
      <c r="BC15" s="49">
        <f t="shared" si="23"/>
        <v>1.3166666666666667</v>
      </c>
      <c r="BD15" s="34">
        <f t="shared" si="24"/>
        <v>307</v>
      </c>
      <c r="BE15" s="52">
        <f t="shared" si="38"/>
        <v>10.233333333333333</v>
      </c>
      <c r="BF15" s="34">
        <f t="shared" si="25"/>
        <v>429</v>
      </c>
      <c r="BG15" s="49">
        <f t="shared" si="26"/>
        <v>1.3973941368078175</v>
      </c>
      <c r="BH15" s="53">
        <f t="shared" si="12"/>
        <v>5672</v>
      </c>
      <c r="BI15" s="53">
        <f t="shared" si="13"/>
        <v>1989</v>
      </c>
      <c r="BJ15" s="297">
        <f t="shared" si="27"/>
        <v>35.066995768688294</v>
      </c>
      <c r="BK15" s="54">
        <f t="shared" si="14"/>
        <v>189.06666666666666</v>
      </c>
      <c r="BL15" s="55">
        <f t="shared" si="15"/>
        <v>66.3</v>
      </c>
      <c r="BM15" s="298">
        <f t="shared" si="28"/>
        <v>35.066995768688294</v>
      </c>
    </row>
    <row r="16" spans="1:65" x14ac:dyDescent="0.2">
      <c r="A16" s="35" t="s">
        <v>56</v>
      </c>
      <c r="B16" s="233">
        <v>52</v>
      </c>
      <c r="C16" s="36">
        <f t="shared" si="0"/>
        <v>101.61290322580645</v>
      </c>
      <c r="D16" s="37">
        <f t="shared" si="1"/>
        <v>52.838709677419352</v>
      </c>
      <c r="E16" s="38">
        <f t="shared" si="16"/>
        <v>-0.83870967741935232</v>
      </c>
      <c r="F16" s="39">
        <f t="shared" si="2"/>
        <v>52.838709677419352</v>
      </c>
      <c r="G16" s="40">
        <f t="shared" si="29"/>
        <v>216</v>
      </c>
      <c r="H16" s="41">
        <f t="shared" si="3"/>
        <v>93.711843711843713</v>
      </c>
      <c r="I16" s="42">
        <f t="shared" si="4"/>
        <v>6.541666666666667</v>
      </c>
      <c r="J16" s="43">
        <f t="shared" si="5"/>
        <v>0.46687017417848808</v>
      </c>
      <c r="K16" s="41">
        <f t="shared" si="6"/>
        <v>2.2804812354103072</v>
      </c>
      <c r="L16" s="42">
        <f t="shared" si="7"/>
        <v>0.40551181102362205</v>
      </c>
      <c r="M16" s="41">
        <f t="shared" si="8"/>
        <v>4.8070818070818069</v>
      </c>
      <c r="N16" s="42">
        <f t="shared" si="9"/>
        <v>5.9055118110236222</v>
      </c>
      <c r="O16" s="49">
        <f t="shared" si="17"/>
        <v>5.5629921259842519</v>
      </c>
      <c r="P16" s="236"/>
      <c r="Q16" s="192">
        <v>1638</v>
      </c>
      <c r="R16" s="190">
        <f>Q16/31</f>
        <v>52.838709677419352</v>
      </c>
      <c r="S16" s="191">
        <v>1535</v>
      </c>
      <c r="T16" s="190">
        <f>S16/31</f>
        <v>49.516129032258064</v>
      </c>
      <c r="U16" s="191">
        <v>216</v>
      </c>
      <c r="V16" s="191">
        <v>38</v>
      </c>
      <c r="W16" s="190">
        <f t="shared" si="30"/>
        <v>254</v>
      </c>
      <c r="X16" s="191">
        <v>1413</v>
      </c>
      <c r="Y16" s="191"/>
      <c r="Z16" s="191">
        <v>15</v>
      </c>
      <c r="AA16" s="230">
        <v>1393</v>
      </c>
      <c r="AB16" s="290">
        <f t="shared" si="18"/>
        <v>5.5629921259842519</v>
      </c>
      <c r="AC16" s="2"/>
      <c r="AD16" s="46" t="s">
        <v>57</v>
      </c>
      <c r="AE16" s="47">
        <f t="shared" si="19"/>
        <v>161</v>
      </c>
      <c r="AF16" s="47">
        <f t="shared" si="20"/>
        <v>1113</v>
      </c>
      <c r="AG16" s="48">
        <f t="shared" si="21"/>
        <v>14.465408805031446</v>
      </c>
      <c r="AH16" s="235"/>
      <c r="AI16" s="237">
        <v>7</v>
      </c>
      <c r="AJ16" s="296">
        <f t="shared" si="31"/>
        <v>212</v>
      </c>
      <c r="AK16" s="296">
        <v>31</v>
      </c>
      <c r="AM16" s="34" t="s">
        <v>56</v>
      </c>
      <c r="AN16" s="34">
        <v>82</v>
      </c>
      <c r="AO16" s="52">
        <f>+AN16/31</f>
        <v>2.6451612903225805</v>
      </c>
      <c r="AP16" s="39">
        <v>104</v>
      </c>
      <c r="AQ16" s="49">
        <f>+AP16/AN16</f>
        <v>1.2682926829268293</v>
      </c>
      <c r="AR16" s="34">
        <v>86</v>
      </c>
      <c r="AS16" s="52">
        <f>+AR16/31</f>
        <v>2.774193548387097</v>
      </c>
      <c r="AT16" s="39">
        <v>118</v>
      </c>
      <c r="AU16" s="49">
        <f>+AT16/AR16</f>
        <v>1.3720930232558139</v>
      </c>
      <c r="AV16" s="34">
        <v>93</v>
      </c>
      <c r="AW16" s="52">
        <f>+AV16/31</f>
        <v>3</v>
      </c>
      <c r="AX16" s="39">
        <v>147</v>
      </c>
      <c r="AY16" s="49">
        <f>+AX16/AV16</f>
        <v>1.5806451612903225</v>
      </c>
      <c r="AZ16" s="34">
        <v>58</v>
      </c>
      <c r="BA16" s="52">
        <f>+AZ16/31</f>
        <v>1.8709677419354838</v>
      </c>
      <c r="BB16" s="39">
        <v>85</v>
      </c>
      <c r="BC16" s="49">
        <f>+BB16/AZ16</f>
        <v>1.4655172413793103</v>
      </c>
      <c r="BD16" s="34">
        <f>+AN16+AR16+AV16+AZ16</f>
        <v>319</v>
      </c>
      <c r="BE16" s="52">
        <f>+BD16/31</f>
        <v>10.290322580645162</v>
      </c>
      <c r="BF16" s="34">
        <f t="shared" si="25"/>
        <v>454</v>
      </c>
      <c r="BG16" s="49">
        <f t="shared" si="26"/>
        <v>1.4231974921630095</v>
      </c>
      <c r="BH16" s="53">
        <f t="shared" si="12"/>
        <v>5943</v>
      </c>
      <c r="BI16" s="53">
        <f t="shared" si="13"/>
        <v>2116</v>
      </c>
      <c r="BJ16" s="297">
        <f t="shared" si="27"/>
        <v>35.604913343429246</v>
      </c>
      <c r="BK16" s="54">
        <f t="shared" si="14"/>
        <v>191.70967741935485</v>
      </c>
      <c r="BL16" s="55">
        <f t="shared" si="15"/>
        <v>68.258064516129039</v>
      </c>
      <c r="BM16" s="298">
        <f t="shared" si="28"/>
        <v>35.604913343429246</v>
      </c>
    </row>
    <row r="17" spans="1:65" x14ac:dyDescent="0.2">
      <c r="A17" s="35" t="s">
        <v>58</v>
      </c>
      <c r="B17" s="233">
        <v>52</v>
      </c>
      <c r="C17" s="36">
        <f t="shared" si="0"/>
        <v>102.60545905707194</v>
      </c>
      <c r="D17" s="37">
        <f t="shared" si="1"/>
        <v>53.354838709677416</v>
      </c>
      <c r="E17" s="38">
        <f t="shared" si="16"/>
        <v>-1.3548387096774164</v>
      </c>
      <c r="F17" s="39">
        <f t="shared" si="2"/>
        <v>53.354838709677416</v>
      </c>
      <c r="G17" s="40">
        <f t="shared" si="29"/>
        <v>231</v>
      </c>
      <c r="H17" s="41">
        <f t="shared" si="3"/>
        <v>93.047158403869417</v>
      </c>
      <c r="I17" s="42">
        <f t="shared" si="4"/>
        <v>6.9480519480519485</v>
      </c>
      <c r="J17" s="43">
        <f t="shared" si="5"/>
        <v>0.46687017417848808</v>
      </c>
      <c r="K17" s="41">
        <f t="shared" si="6"/>
        <v>2.3523074160531512</v>
      </c>
      <c r="L17" s="42">
        <f t="shared" si="7"/>
        <v>0.43893129770992367</v>
      </c>
      <c r="M17" s="41">
        <f t="shared" si="8"/>
        <v>4.9105199516324065</v>
      </c>
      <c r="N17" s="42">
        <f t="shared" si="9"/>
        <v>5.343511450381679</v>
      </c>
      <c r="O17" s="49">
        <f t="shared" si="17"/>
        <v>6.1259541984732824</v>
      </c>
      <c r="P17" s="236"/>
      <c r="Q17" s="192">
        <v>1654</v>
      </c>
      <c r="R17" s="190">
        <f>Q17/31</f>
        <v>53.354838709677416</v>
      </c>
      <c r="S17" s="191">
        <v>1539</v>
      </c>
      <c r="T17" s="190">
        <f>S17/31</f>
        <v>49.645161290322584</v>
      </c>
      <c r="U17" s="191">
        <v>231</v>
      </c>
      <c r="V17" s="191">
        <v>31</v>
      </c>
      <c r="W17" s="190">
        <f t="shared" si="30"/>
        <v>262</v>
      </c>
      <c r="X17" s="191">
        <v>1605</v>
      </c>
      <c r="Y17" s="191"/>
      <c r="Z17" s="191">
        <v>14</v>
      </c>
      <c r="AA17" s="230">
        <v>1600</v>
      </c>
      <c r="AB17" s="290">
        <f t="shared" si="18"/>
        <v>6.1259541984732824</v>
      </c>
      <c r="AC17" s="2"/>
      <c r="AD17" s="46" t="s">
        <v>59</v>
      </c>
      <c r="AE17" s="47">
        <f t="shared" si="19"/>
        <v>171</v>
      </c>
      <c r="AF17" s="47">
        <f t="shared" si="20"/>
        <v>1172</v>
      </c>
      <c r="AG17" s="48">
        <f t="shared" si="21"/>
        <v>14.590443686006827</v>
      </c>
      <c r="AH17" s="235"/>
      <c r="AI17" s="237">
        <v>8</v>
      </c>
      <c r="AJ17" s="296">
        <f t="shared" si="31"/>
        <v>243</v>
      </c>
      <c r="AK17" s="296">
        <v>31</v>
      </c>
      <c r="AM17" s="34" t="s">
        <v>58</v>
      </c>
      <c r="AN17" s="34">
        <v>73</v>
      </c>
      <c r="AO17" s="52">
        <f>+AN17/31</f>
        <v>2.3548387096774195</v>
      </c>
      <c r="AP17" s="39">
        <v>103</v>
      </c>
      <c r="AQ17" s="49">
        <f t="shared" si="33"/>
        <v>1.4109589041095891</v>
      </c>
      <c r="AR17" s="34">
        <v>100</v>
      </c>
      <c r="AS17" s="52">
        <f>+AR17/31</f>
        <v>3.225806451612903</v>
      </c>
      <c r="AT17" s="39">
        <v>124</v>
      </c>
      <c r="AU17" s="49">
        <f t="shared" si="35"/>
        <v>1.24</v>
      </c>
      <c r="AV17" s="34">
        <v>84</v>
      </c>
      <c r="AW17" s="52">
        <f>+AV17/31</f>
        <v>2.7096774193548385</v>
      </c>
      <c r="AX17" s="39">
        <v>128</v>
      </c>
      <c r="AY17" s="49">
        <f t="shared" si="22"/>
        <v>1.5238095238095237</v>
      </c>
      <c r="AZ17" s="34">
        <v>99</v>
      </c>
      <c r="BA17" s="52">
        <f>+AZ17/31</f>
        <v>3.193548387096774</v>
      </c>
      <c r="BB17" s="39">
        <v>130</v>
      </c>
      <c r="BC17" s="49">
        <f t="shared" si="23"/>
        <v>1.3131313131313131</v>
      </c>
      <c r="BD17" s="34">
        <f t="shared" si="24"/>
        <v>356</v>
      </c>
      <c r="BE17" s="52">
        <f>+BD17/31</f>
        <v>11.483870967741936</v>
      </c>
      <c r="BF17" s="34">
        <f t="shared" si="25"/>
        <v>485</v>
      </c>
      <c r="BG17" s="49">
        <f t="shared" si="26"/>
        <v>1.3623595505617978</v>
      </c>
      <c r="BH17" s="53">
        <f t="shared" si="12"/>
        <v>5782</v>
      </c>
      <c r="BI17" s="53">
        <f t="shared" si="13"/>
        <v>2135</v>
      </c>
      <c r="BJ17" s="297">
        <f t="shared" si="27"/>
        <v>36.924939467312349</v>
      </c>
      <c r="BK17" s="54">
        <f t="shared" si="14"/>
        <v>186.51612903225808</v>
      </c>
      <c r="BL17" s="55">
        <f t="shared" si="15"/>
        <v>68.870967741935488</v>
      </c>
      <c r="BM17" s="298">
        <f t="shared" si="28"/>
        <v>36.924939467312342</v>
      </c>
    </row>
    <row r="18" spans="1:65" x14ac:dyDescent="0.2">
      <c r="A18" s="35" t="s">
        <v>60</v>
      </c>
      <c r="B18" s="515">
        <v>47</v>
      </c>
      <c r="C18" s="36">
        <f t="shared" si="0"/>
        <v>107.58865248226952</v>
      </c>
      <c r="D18" s="37">
        <f t="shared" si="1"/>
        <v>50.56666666666667</v>
      </c>
      <c r="E18" s="38">
        <f t="shared" si="16"/>
        <v>-3.56666666666667</v>
      </c>
      <c r="F18" s="39">
        <f t="shared" si="2"/>
        <v>50.56666666666667</v>
      </c>
      <c r="G18" s="40">
        <f t="shared" si="29"/>
        <v>216</v>
      </c>
      <c r="H18" s="41">
        <f t="shared" si="3"/>
        <v>95.121951219512198</v>
      </c>
      <c r="I18" s="42">
        <f t="shared" si="4"/>
        <v>7.0509259259259256</v>
      </c>
      <c r="J18" s="43">
        <f t="shared" si="5"/>
        <v>0.42197881127671033</v>
      </c>
      <c r="K18" s="41">
        <f t="shared" si="6"/>
        <v>2.244568145088885</v>
      </c>
      <c r="L18" s="42">
        <f t="shared" si="7"/>
        <v>0.29599999999999999</v>
      </c>
      <c r="M18" s="41">
        <f t="shared" si="8"/>
        <v>4.9439683586025049</v>
      </c>
      <c r="N18" s="42">
        <f t="shared" si="9"/>
        <v>5.6000000000000005</v>
      </c>
      <c r="O18" s="49">
        <f t="shared" si="17"/>
        <v>6.0919999999999996</v>
      </c>
      <c r="P18" s="236"/>
      <c r="Q18" s="192">
        <v>1517</v>
      </c>
      <c r="R18" s="190">
        <f>Q18/30</f>
        <v>50.56666666666667</v>
      </c>
      <c r="S18" s="191">
        <v>1443</v>
      </c>
      <c r="T18" s="190">
        <f>S18/30</f>
        <v>48.1</v>
      </c>
      <c r="U18" s="191">
        <v>216</v>
      </c>
      <c r="V18" s="191">
        <v>34</v>
      </c>
      <c r="W18" s="190">
        <f t="shared" si="30"/>
        <v>250</v>
      </c>
      <c r="X18" s="191">
        <v>1523</v>
      </c>
      <c r="Y18" s="191"/>
      <c r="Z18" s="191">
        <v>14</v>
      </c>
      <c r="AA18" s="230">
        <v>1476</v>
      </c>
      <c r="AB18" s="290">
        <f t="shared" si="18"/>
        <v>6.0919999999999996</v>
      </c>
      <c r="AC18" s="2"/>
      <c r="AD18" s="46" t="s">
        <v>61</v>
      </c>
      <c r="AE18" s="47">
        <f t="shared" si="19"/>
        <v>160</v>
      </c>
      <c r="AF18" s="47">
        <f t="shared" si="20"/>
        <v>1076</v>
      </c>
      <c r="AG18" s="48">
        <f t="shared" si="21"/>
        <v>14.869888475836431</v>
      </c>
      <c r="AH18" s="235"/>
      <c r="AI18" s="237">
        <v>9</v>
      </c>
      <c r="AJ18" s="296">
        <f t="shared" si="31"/>
        <v>273</v>
      </c>
      <c r="AK18" s="296">
        <v>30</v>
      </c>
      <c r="AM18" s="34" t="s">
        <v>60</v>
      </c>
      <c r="AN18" s="34">
        <v>64</v>
      </c>
      <c r="AO18" s="52">
        <f t="shared" si="32"/>
        <v>2.1333333333333333</v>
      </c>
      <c r="AP18" s="39">
        <v>82</v>
      </c>
      <c r="AQ18" s="49">
        <f t="shared" si="33"/>
        <v>1.28125</v>
      </c>
      <c r="AR18" s="34">
        <v>86</v>
      </c>
      <c r="AS18" s="52">
        <f t="shared" si="34"/>
        <v>2.8666666666666667</v>
      </c>
      <c r="AT18" s="39">
        <v>110</v>
      </c>
      <c r="AU18" s="49">
        <f t="shared" si="35"/>
        <v>1.2790697674418605</v>
      </c>
      <c r="AV18" s="34">
        <v>84</v>
      </c>
      <c r="AW18" s="52">
        <f t="shared" si="36"/>
        <v>2.8</v>
      </c>
      <c r="AX18" s="39">
        <v>127</v>
      </c>
      <c r="AY18" s="49">
        <f t="shared" si="22"/>
        <v>1.5119047619047619</v>
      </c>
      <c r="AZ18" s="34">
        <v>64</v>
      </c>
      <c r="BA18" s="52">
        <f t="shared" si="37"/>
        <v>2.1333333333333333</v>
      </c>
      <c r="BB18" s="39">
        <v>91</v>
      </c>
      <c r="BC18" s="49">
        <f t="shared" si="23"/>
        <v>1.421875</v>
      </c>
      <c r="BD18" s="34">
        <f t="shared" si="24"/>
        <v>298</v>
      </c>
      <c r="BE18" s="52">
        <f t="shared" si="38"/>
        <v>9.9333333333333336</v>
      </c>
      <c r="BF18" s="34">
        <f t="shared" si="25"/>
        <v>410</v>
      </c>
      <c r="BG18" s="49">
        <f t="shared" si="26"/>
        <v>1.3758389261744965</v>
      </c>
      <c r="BH18" s="53">
        <f t="shared" si="12"/>
        <v>5511</v>
      </c>
      <c r="BI18" s="53">
        <f t="shared" si="13"/>
        <v>2028</v>
      </c>
      <c r="BJ18" s="297">
        <f t="shared" si="27"/>
        <v>36.799129014697876</v>
      </c>
      <c r="BK18" s="54">
        <f t="shared" si="14"/>
        <v>183.7</v>
      </c>
      <c r="BL18" s="55">
        <f t="shared" si="15"/>
        <v>67.599999999999994</v>
      </c>
      <c r="BM18" s="298">
        <f t="shared" si="28"/>
        <v>36.799129014697876</v>
      </c>
    </row>
    <row r="19" spans="1:65" x14ac:dyDescent="0.2">
      <c r="A19" s="35" t="s">
        <v>62</v>
      </c>
      <c r="B19" s="515">
        <v>47</v>
      </c>
      <c r="C19" s="36">
        <f t="shared" si="0"/>
        <v>94.715168153740564</v>
      </c>
      <c r="D19" s="37">
        <f t="shared" si="1"/>
        <v>44.516129032258064</v>
      </c>
      <c r="E19" s="38">
        <f t="shared" si="16"/>
        <v>2.4838709677419359</v>
      </c>
      <c r="F19" s="39">
        <f t="shared" si="2"/>
        <v>44.516129032258064</v>
      </c>
      <c r="G19" s="40">
        <f t="shared" si="29"/>
        <v>189</v>
      </c>
      <c r="H19" s="41">
        <f t="shared" si="3"/>
        <v>83.405797101449281</v>
      </c>
      <c r="I19" s="42">
        <f t="shared" si="4"/>
        <v>6.4391534391534391</v>
      </c>
      <c r="J19" s="43">
        <f t="shared" si="5"/>
        <v>0.42197881127671033</v>
      </c>
      <c r="K19" s="41">
        <f t="shared" si="6"/>
        <v>1.9033937870353743</v>
      </c>
      <c r="L19" s="42">
        <f t="shared" si="7"/>
        <v>1.0801886792452831</v>
      </c>
      <c r="M19" s="41">
        <f t="shared" si="8"/>
        <v>4.7623188405797103</v>
      </c>
      <c r="N19" s="42">
        <f t="shared" si="9"/>
        <v>4.2452830188679247</v>
      </c>
      <c r="O19" s="49">
        <f t="shared" si="17"/>
        <v>5.7405660377358494</v>
      </c>
      <c r="P19" s="236"/>
      <c r="Q19" s="192">
        <v>1380</v>
      </c>
      <c r="R19" s="190">
        <f>Q19/31</f>
        <v>44.516129032258064</v>
      </c>
      <c r="S19" s="191">
        <v>1151</v>
      </c>
      <c r="T19" s="190">
        <f>S19/31</f>
        <v>37.12903225806452</v>
      </c>
      <c r="U19" s="191">
        <v>189</v>
      </c>
      <c r="V19" s="191">
        <v>23</v>
      </c>
      <c r="W19" s="190">
        <f t="shared" si="30"/>
        <v>212</v>
      </c>
      <c r="X19" s="191">
        <v>1217</v>
      </c>
      <c r="Y19" s="191"/>
      <c r="Z19" s="191">
        <v>9</v>
      </c>
      <c r="AA19" s="230">
        <v>1208</v>
      </c>
      <c r="AB19" s="290">
        <f t="shared" si="18"/>
        <v>5.7405660377358494</v>
      </c>
      <c r="AC19" s="2"/>
      <c r="AD19" s="46" t="s">
        <v>63</v>
      </c>
      <c r="AE19" s="47">
        <f t="shared" si="19"/>
        <v>159</v>
      </c>
      <c r="AF19" s="47">
        <f t="shared" si="20"/>
        <v>1100</v>
      </c>
      <c r="AG19" s="48">
        <f t="shared" si="21"/>
        <v>14.454545454545453</v>
      </c>
      <c r="AH19" s="235"/>
      <c r="AI19" s="237">
        <v>10</v>
      </c>
      <c r="AJ19" s="296">
        <f t="shared" si="31"/>
        <v>304</v>
      </c>
      <c r="AK19" s="296">
        <v>31</v>
      </c>
      <c r="AM19" s="34" t="s">
        <v>62</v>
      </c>
      <c r="AN19" s="34">
        <v>57</v>
      </c>
      <c r="AO19" s="52">
        <f>+AN19/31</f>
        <v>1.8387096774193548</v>
      </c>
      <c r="AP19" s="39">
        <v>83</v>
      </c>
      <c r="AQ19" s="49">
        <f t="shared" si="33"/>
        <v>1.4561403508771931</v>
      </c>
      <c r="AR19" s="34">
        <v>92</v>
      </c>
      <c r="AS19" s="52">
        <f>+AR19/31</f>
        <v>2.967741935483871</v>
      </c>
      <c r="AT19" s="39">
        <v>119</v>
      </c>
      <c r="AU19" s="49">
        <f t="shared" si="35"/>
        <v>1.2934782608695652</v>
      </c>
      <c r="AV19" s="34">
        <v>94</v>
      </c>
      <c r="AW19" s="52">
        <f>+AV19/31</f>
        <v>3.032258064516129</v>
      </c>
      <c r="AX19" s="39">
        <v>146</v>
      </c>
      <c r="AY19" s="49">
        <f t="shared" si="22"/>
        <v>1.553191489361702</v>
      </c>
      <c r="AZ19" s="34">
        <v>59</v>
      </c>
      <c r="BA19" s="52">
        <f>+AZ19/31</f>
        <v>1.903225806451613</v>
      </c>
      <c r="BB19" s="39">
        <v>79</v>
      </c>
      <c r="BC19" s="49">
        <f t="shared" si="23"/>
        <v>1.3389830508474576</v>
      </c>
      <c r="BD19" s="34">
        <f t="shared" si="24"/>
        <v>302</v>
      </c>
      <c r="BE19" s="52">
        <f>+BD19/31</f>
        <v>9.741935483870968</v>
      </c>
      <c r="BF19" s="34">
        <f t="shared" si="25"/>
        <v>427</v>
      </c>
      <c r="BG19" s="49">
        <f t="shared" si="26"/>
        <v>1.4139072847682119</v>
      </c>
      <c r="BH19" s="53">
        <f t="shared" si="12"/>
        <v>5511</v>
      </c>
      <c r="BI19" s="53">
        <f t="shared" si="13"/>
        <v>1729</v>
      </c>
      <c r="BJ19" s="297">
        <f t="shared" si="27"/>
        <v>31.373616403556525</v>
      </c>
      <c r="BK19" s="54">
        <f t="shared" si="14"/>
        <v>177.7741935483871</v>
      </c>
      <c r="BL19" s="55">
        <f t="shared" si="15"/>
        <v>55.774193548387096</v>
      </c>
      <c r="BM19" s="298">
        <f t="shared" si="28"/>
        <v>31.373616403556522</v>
      </c>
    </row>
    <row r="20" spans="1:65" x14ac:dyDescent="0.2">
      <c r="A20" s="35" t="s">
        <v>64</v>
      </c>
      <c r="B20" s="515">
        <v>47</v>
      </c>
      <c r="C20" s="36">
        <f t="shared" si="0"/>
        <v>90.780141843971634</v>
      </c>
      <c r="D20" s="37">
        <f t="shared" si="1"/>
        <v>42.666666666666664</v>
      </c>
      <c r="E20" s="38">
        <f t="shared" si="16"/>
        <v>4.3333333333333357</v>
      </c>
      <c r="F20" s="39">
        <f t="shared" si="2"/>
        <v>42.666666666666664</v>
      </c>
      <c r="G20" s="40">
        <f t="shared" si="29"/>
        <v>135</v>
      </c>
      <c r="H20" s="41">
        <f t="shared" si="3"/>
        <v>62.5</v>
      </c>
      <c r="I20" s="42">
        <f t="shared" si="4"/>
        <v>7.1037037037037036</v>
      </c>
      <c r="J20" s="43">
        <f t="shared" si="5"/>
        <v>0.42197881127671033</v>
      </c>
      <c r="K20" s="41">
        <f t="shared" si="6"/>
        <v>1.4544801580175974</v>
      </c>
      <c r="L20" s="42">
        <f t="shared" si="7"/>
        <v>2.9629629629629628</v>
      </c>
      <c r="M20" s="41">
        <f t="shared" si="8"/>
        <v>3.796875</v>
      </c>
      <c r="N20" s="42">
        <f t="shared" si="9"/>
        <v>3.7037037037037033</v>
      </c>
      <c r="O20" s="49">
        <f t="shared" si="17"/>
        <v>5.9197530864197532</v>
      </c>
      <c r="P20" s="236"/>
      <c r="Q20" s="192">
        <v>1280</v>
      </c>
      <c r="R20" s="190">
        <f>Q20/30</f>
        <v>42.666666666666664</v>
      </c>
      <c r="S20" s="191">
        <v>800</v>
      </c>
      <c r="T20" s="190">
        <f>S20/30</f>
        <v>26.666666666666668</v>
      </c>
      <c r="U20" s="191">
        <v>135</v>
      </c>
      <c r="V20" s="191">
        <v>27</v>
      </c>
      <c r="W20" s="190">
        <f t="shared" si="30"/>
        <v>162</v>
      </c>
      <c r="X20" s="191">
        <v>959</v>
      </c>
      <c r="Y20" s="191"/>
      <c r="Z20" s="191">
        <v>6</v>
      </c>
      <c r="AA20" s="230">
        <v>959</v>
      </c>
      <c r="AB20" s="290">
        <f t="shared" si="18"/>
        <v>5.9197530864197532</v>
      </c>
      <c r="AC20" s="2"/>
      <c r="AD20" s="46" t="s">
        <v>65</v>
      </c>
      <c r="AE20" s="47">
        <f t="shared" si="19"/>
        <v>130</v>
      </c>
      <c r="AF20" s="47">
        <f t="shared" si="20"/>
        <v>1031</v>
      </c>
      <c r="AG20" s="48">
        <f t="shared" si="21"/>
        <v>12.609117361784675</v>
      </c>
      <c r="AH20" s="235"/>
      <c r="AI20" s="237">
        <v>11</v>
      </c>
      <c r="AJ20" s="296">
        <f t="shared" si="31"/>
        <v>334</v>
      </c>
      <c r="AK20" s="296">
        <v>30</v>
      </c>
      <c r="AM20" s="34" t="s">
        <v>64</v>
      </c>
      <c r="AN20" s="34">
        <v>54</v>
      </c>
      <c r="AO20" s="52">
        <f>+AN20/30</f>
        <v>1.8</v>
      </c>
      <c r="AP20" s="39">
        <v>80</v>
      </c>
      <c r="AQ20" s="49">
        <f t="shared" si="33"/>
        <v>1.4814814814814814</v>
      </c>
      <c r="AR20" s="34">
        <v>110</v>
      </c>
      <c r="AS20" s="52">
        <f>+AR20/30</f>
        <v>3.6666666666666665</v>
      </c>
      <c r="AT20" s="39">
        <v>146</v>
      </c>
      <c r="AU20" s="49">
        <f t="shared" si="35"/>
        <v>1.3272727272727274</v>
      </c>
      <c r="AV20" s="34">
        <v>80</v>
      </c>
      <c r="AW20" s="52">
        <f>+AV20/30</f>
        <v>2.6666666666666665</v>
      </c>
      <c r="AX20" s="39">
        <v>124</v>
      </c>
      <c r="AY20" s="49">
        <f t="shared" si="22"/>
        <v>1.55</v>
      </c>
      <c r="AZ20" s="34">
        <v>68</v>
      </c>
      <c r="BA20" s="52">
        <f>+AZ20/30</f>
        <v>2.2666666666666666</v>
      </c>
      <c r="BB20" s="39">
        <v>88</v>
      </c>
      <c r="BC20" s="49">
        <f t="shared" si="23"/>
        <v>1.2941176470588236</v>
      </c>
      <c r="BD20" s="34">
        <f t="shared" si="24"/>
        <v>312</v>
      </c>
      <c r="BE20" s="52">
        <f>+BD20/30</f>
        <v>10.4</v>
      </c>
      <c r="BF20" s="34">
        <f t="shared" si="25"/>
        <v>438</v>
      </c>
      <c r="BG20" s="49">
        <f t="shared" si="26"/>
        <v>1.4038461538461537</v>
      </c>
      <c r="BH20" s="53">
        <f t="shared" si="12"/>
        <v>4942</v>
      </c>
      <c r="BI20" s="53">
        <f t="shared" si="13"/>
        <v>1326</v>
      </c>
      <c r="BJ20" s="297">
        <f t="shared" si="27"/>
        <v>26.831242411978955</v>
      </c>
      <c r="BK20" s="54">
        <f t="shared" si="14"/>
        <v>164.73333333333332</v>
      </c>
      <c r="BL20" s="55">
        <f t="shared" si="15"/>
        <v>44.2</v>
      </c>
      <c r="BM20" s="298">
        <f t="shared" si="28"/>
        <v>26.831242411978963</v>
      </c>
    </row>
    <row r="21" spans="1:65" ht="12.75" thickBot="1" x14ac:dyDescent="0.25">
      <c r="A21" s="35" t="s">
        <v>66</v>
      </c>
      <c r="B21" s="515">
        <v>47</v>
      </c>
      <c r="C21" s="36">
        <f t="shared" si="0"/>
        <v>90.459849004804397</v>
      </c>
      <c r="D21" s="37">
        <f t="shared" si="1"/>
        <v>42.516129032258064</v>
      </c>
      <c r="E21" s="38">
        <f t="shared" si="16"/>
        <v>4.4838709677419359</v>
      </c>
      <c r="F21" s="39">
        <f t="shared" si="2"/>
        <v>42.516129032258064</v>
      </c>
      <c r="G21" s="40">
        <f t="shared" si="29"/>
        <v>162</v>
      </c>
      <c r="H21" s="41">
        <f t="shared" si="3"/>
        <v>79.210925644916543</v>
      </c>
      <c r="I21" s="42">
        <f t="shared" si="4"/>
        <v>5.9629629629629628</v>
      </c>
      <c r="J21" s="43">
        <f t="shared" si="5"/>
        <v>0.42197881127671033</v>
      </c>
      <c r="K21" s="41">
        <f t="shared" si="6"/>
        <v>1.8315676063925301</v>
      </c>
      <c r="L21" s="42">
        <f t="shared" si="7"/>
        <v>1.3431372549019607</v>
      </c>
      <c r="M21" s="41">
        <f t="shared" si="8"/>
        <v>4.7981790591805771</v>
      </c>
      <c r="N21" s="42">
        <f t="shared" si="9"/>
        <v>2.4509803921568629</v>
      </c>
      <c r="O21" s="49">
        <f t="shared" si="17"/>
        <v>4.7352941176470589</v>
      </c>
      <c r="P21" s="236"/>
      <c r="Q21" s="192">
        <v>1318</v>
      </c>
      <c r="R21" s="190">
        <f>Q21/31</f>
        <v>42.516129032258064</v>
      </c>
      <c r="S21" s="191">
        <v>1044</v>
      </c>
      <c r="T21" s="190">
        <f>S21/31</f>
        <v>33.677419354838712</v>
      </c>
      <c r="U21" s="191">
        <v>162</v>
      </c>
      <c r="V21" s="191">
        <v>42</v>
      </c>
      <c r="W21" s="190">
        <f t="shared" si="30"/>
        <v>204</v>
      </c>
      <c r="X21" s="191">
        <v>966</v>
      </c>
      <c r="Y21" s="191"/>
      <c r="Z21" s="191">
        <v>5</v>
      </c>
      <c r="AA21" s="230">
        <v>964</v>
      </c>
      <c r="AB21" s="290">
        <f t="shared" si="18"/>
        <v>4.7352941176470589</v>
      </c>
      <c r="AC21" s="2"/>
      <c r="AD21" s="46" t="s">
        <v>67</v>
      </c>
      <c r="AE21" s="47">
        <f t="shared" si="19"/>
        <v>149</v>
      </c>
      <c r="AF21" s="47">
        <f t="shared" si="20"/>
        <v>1077</v>
      </c>
      <c r="AG21" s="48">
        <f t="shared" si="21"/>
        <v>13.834726090993502</v>
      </c>
      <c r="AH21" s="235"/>
      <c r="AI21" s="237">
        <v>12</v>
      </c>
      <c r="AJ21" s="296">
        <f t="shared" si="31"/>
        <v>365</v>
      </c>
      <c r="AK21" s="296">
        <v>31</v>
      </c>
      <c r="AM21" s="34" t="s">
        <v>66</v>
      </c>
      <c r="AN21" s="34"/>
      <c r="AO21" s="52">
        <f>+AN21/31</f>
        <v>0</v>
      </c>
      <c r="AP21" s="39"/>
      <c r="AQ21" s="49" t="e">
        <f t="shared" si="33"/>
        <v>#DIV/0!</v>
      </c>
      <c r="AR21" s="34"/>
      <c r="AS21" s="52">
        <f>+AR21/31</f>
        <v>0</v>
      </c>
      <c r="AT21" s="39"/>
      <c r="AU21" s="49" t="e">
        <f t="shared" si="35"/>
        <v>#DIV/0!</v>
      </c>
      <c r="AV21" s="34"/>
      <c r="AW21" s="52">
        <f>+AV21/31</f>
        <v>0</v>
      </c>
      <c r="AX21" s="39"/>
      <c r="AY21" s="49" t="e">
        <f t="shared" si="22"/>
        <v>#DIV/0!</v>
      </c>
      <c r="AZ21" s="34"/>
      <c r="BA21" s="52">
        <f>+AZ21/31</f>
        <v>0</v>
      </c>
      <c r="BB21" s="39"/>
      <c r="BC21" s="49" t="e">
        <f t="shared" si="23"/>
        <v>#DIV/0!</v>
      </c>
      <c r="BD21" s="34">
        <f t="shared" si="24"/>
        <v>0</v>
      </c>
      <c r="BE21" s="52">
        <f>+BD21/31</f>
        <v>0</v>
      </c>
      <c r="BF21" s="34">
        <f t="shared" si="25"/>
        <v>0</v>
      </c>
      <c r="BG21" s="49" t="e">
        <f t="shared" si="26"/>
        <v>#DIV/0!</v>
      </c>
      <c r="BH21" s="53">
        <f t="shared" si="12"/>
        <v>5663</v>
      </c>
      <c r="BI21" s="53">
        <f t="shared" si="13"/>
        <v>1696</v>
      </c>
      <c r="BJ21" s="297">
        <f t="shared" si="27"/>
        <v>29.948790393784215</v>
      </c>
      <c r="BK21" s="54">
        <f t="shared" si="14"/>
        <v>182.67741935483872</v>
      </c>
      <c r="BL21" s="55">
        <f t="shared" si="15"/>
        <v>54.70967741935484</v>
      </c>
      <c r="BM21" s="298">
        <f t="shared" si="28"/>
        <v>29.948790393784215</v>
      </c>
    </row>
    <row r="22" spans="1:65" ht="12.75" thickBot="1" x14ac:dyDescent="0.25">
      <c r="A22" s="299" t="s">
        <v>308</v>
      </c>
      <c r="B22" s="300">
        <v>47</v>
      </c>
      <c r="C22" s="301">
        <f>D22/B22*100</f>
        <v>104.82075196735646</v>
      </c>
      <c r="D22" s="302">
        <f>+R22</f>
        <v>49.265753424657532</v>
      </c>
      <c r="E22" s="303">
        <f t="shared" si="16"/>
        <v>-2.2657534246575324</v>
      </c>
      <c r="F22" s="304">
        <f>+R22</f>
        <v>49.265753424657532</v>
      </c>
      <c r="G22" s="305">
        <f>SUM(G10:G21)</f>
        <v>2432</v>
      </c>
      <c r="H22" s="306">
        <f t="shared" si="3"/>
        <v>87.782226671115566</v>
      </c>
      <c r="I22" s="307">
        <f t="shared" si="4"/>
        <v>6.5768914473684212</v>
      </c>
      <c r="J22" s="308">
        <f>B22/Y$22*1000</f>
        <v>0.42197881127671033</v>
      </c>
      <c r="K22" s="306">
        <f>W22/Y$22*1000/12</f>
        <v>2.158526366193811</v>
      </c>
      <c r="L22" s="307">
        <f t="shared" si="7"/>
        <v>0.76152512998266897</v>
      </c>
      <c r="M22" s="306">
        <f>W22/F22/12</f>
        <v>4.879995736477218</v>
      </c>
      <c r="N22" s="309">
        <f t="shared" si="9"/>
        <v>4.4714038128249571</v>
      </c>
      <c r="O22" s="309">
        <f t="shared" si="17"/>
        <v>5.5441941074523395</v>
      </c>
      <c r="P22" s="236"/>
      <c r="Q22" s="310">
        <f>SUM(Q10:Q21)</f>
        <v>17982</v>
      </c>
      <c r="R22" s="311">
        <f>Q22/365</f>
        <v>49.265753424657532</v>
      </c>
      <c r="S22" s="312">
        <f>SUM(S10:S21)</f>
        <v>15785</v>
      </c>
      <c r="T22" s="311">
        <f>S22/365</f>
        <v>43.246575342465754</v>
      </c>
      <c r="U22" s="312">
        <f>SUM(U10:U21)</f>
        <v>2432</v>
      </c>
      <c r="V22" s="312">
        <f>SUM(V10:V21)</f>
        <v>453</v>
      </c>
      <c r="W22" s="312">
        <f>+V22+U22</f>
        <v>2885</v>
      </c>
      <c r="X22" s="312">
        <f>SUM(X10:X21)</f>
        <v>15995</v>
      </c>
      <c r="Y22" s="312">
        <v>111380</v>
      </c>
      <c r="Z22" s="312">
        <f>SUM(Z10:Z21)</f>
        <v>129</v>
      </c>
      <c r="AA22" s="313">
        <f>SUM(AA10:AA21)</f>
        <v>15799</v>
      </c>
      <c r="AB22" s="314">
        <f>+X22/W22</f>
        <v>5.5441941074523395</v>
      </c>
      <c r="AC22" s="2"/>
      <c r="AD22" s="315" t="s">
        <v>69</v>
      </c>
      <c r="AE22" s="316">
        <f>SUM(AE10:AE21)</f>
        <v>1795</v>
      </c>
      <c r="AF22" s="316">
        <f>SUM(AF10:AF21)</f>
        <v>13468</v>
      </c>
      <c r="AG22" s="317">
        <f t="shared" si="21"/>
        <v>13.32788832788833</v>
      </c>
      <c r="AH22" s="235"/>
      <c r="AI22" s="237"/>
      <c r="AJ22" s="296"/>
      <c r="AK22" s="296">
        <f>SUM(AK10:AK21)</f>
        <v>365</v>
      </c>
      <c r="AM22" s="318" t="s">
        <v>68</v>
      </c>
      <c r="AN22" s="319">
        <f>SUM(AN10:AN21)</f>
        <v>788</v>
      </c>
      <c r="AO22" s="320">
        <f>+AN22/365</f>
        <v>2.1589041095890411</v>
      </c>
      <c r="AP22" s="321">
        <f>SUM(AP10:AP21)</f>
        <v>1111</v>
      </c>
      <c r="AQ22" s="322">
        <f>+AP22/AN22</f>
        <v>1.4098984771573604</v>
      </c>
      <c r="AR22" s="323">
        <f>SUM(AR10:AR21)</f>
        <v>1073</v>
      </c>
      <c r="AS22" s="324">
        <f>+AR22/365</f>
        <v>2.9397260273972603</v>
      </c>
      <c r="AT22" s="325">
        <f>SUM(AT10:AT21)</f>
        <v>1415</v>
      </c>
      <c r="AU22" s="326">
        <f t="shared" si="35"/>
        <v>1.3187325256290774</v>
      </c>
      <c r="AV22" s="327">
        <f>SUM(AV10:AV21)</f>
        <v>1000</v>
      </c>
      <c r="AW22" s="328">
        <f>+AV22/365</f>
        <v>2.7397260273972601</v>
      </c>
      <c r="AX22" s="329">
        <f>SUM(AX10:AX21)</f>
        <v>1555</v>
      </c>
      <c r="AY22" s="330">
        <f>+AX22/AV22</f>
        <v>1.5549999999999999</v>
      </c>
      <c r="AZ22" s="331">
        <f>SUM(AZ10:AZ21)</f>
        <v>732</v>
      </c>
      <c r="BA22" s="332">
        <f>+AZ22/365</f>
        <v>2.0054794520547947</v>
      </c>
      <c r="BB22" s="333">
        <f>SUM(BB10:BB21)</f>
        <v>997</v>
      </c>
      <c r="BC22" s="505">
        <f t="shared" si="23"/>
        <v>1.3620218579234973</v>
      </c>
      <c r="BD22" s="334">
        <f>SUM(BD10:BD21)</f>
        <v>3593</v>
      </c>
      <c r="BE22" s="335">
        <f>+BD22/365</f>
        <v>9.8438356164383567</v>
      </c>
      <c r="BF22" s="336">
        <f>SUM(BF10:BF21)</f>
        <v>5078</v>
      </c>
      <c r="BG22" s="337">
        <f t="shared" si="26"/>
        <v>1.4133036459782911</v>
      </c>
      <c r="BH22" s="338">
        <f t="shared" si="12"/>
        <v>65491</v>
      </c>
      <c r="BI22" s="338">
        <f t="shared" si="13"/>
        <v>22547</v>
      </c>
      <c r="BJ22" s="339">
        <f t="shared" si="27"/>
        <v>34.427631277580126</v>
      </c>
      <c r="BK22" s="340">
        <f>SUM(BK10:BK21)</f>
        <v>2153.1402457757295</v>
      </c>
      <c r="BL22" s="340">
        <f>SUM(BL10:BL21)</f>
        <v>741.28325652841784</v>
      </c>
      <c r="BM22" s="341">
        <f>+BL22/BK22*100</f>
        <v>34.428006163683484</v>
      </c>
    </row>
    <row r="23" spans="1:65" x14ac:dyDescent="0.2">
      <c r="A23" s="5" t="s">
        <v>70</v>
      </c>
      <c r="C23" s="56"/>
      <c r="D23" s="57"/>
      <c r="E23" s="57"/>
      <c r="F23" s="57"/>
      <c r="P23" s="10"/>
      <c r="AC23" s="2"/>
    </row>
    <row r="24" spans="1:65" x14ac:dyDescent="0.2">
      <c r="A24" s="5" t="s">
        <v>0</v>
      </c>
      <c r="C24" s="4"/>
      <c r="E24" s="170"/>
      <c r="F24" s="170"/>
      <c r="G24" s="171"/>
      <c r="H24" s="171"/>
      <c r="I24" s="171"/>
      <c r="J24" s="171"/>
      <c r="K24" s="171"/>
      <c r="P24" s="10"/>
      <c r="AC24" s="2"/>
    </row>
    <row r="25" spans="1:65" x14ac:dyDescent="0.2">
      <c r="A25" s="58"/>
      <c r="C25" s="342"/>
      <c r="D25" s="342"/>
      <c r="E25" s="546" t="s">
        <v>120</v>
      </c>
      <c r="F25" s="546"/>
      <c r="G25" s="546"/>
      <c r="H25" s="546"/>
      <c r="I25" s="546"/>
      <c r="J25" s="546"/>
      <c r="K25" s="546"/>
      <c r="P25" s="10"/>
      <c r="AC25" s="2"/>
    </row>
    <row r="26" spans="1:65" x14ac:dyDescent="0.2">
      <c r="A26" s="58"/>
      <c r="C26" s="58"/>
      <c r="D26" s="58"/>
      <c r="E26" s="545" t="s">
        <v>128</v>
      </c>
      <c r="F26" s="545"/>
      <c r="G26" s="545"/>
      <c r="H26" s="545"/>
      <c r="I26" s="545"/>
      <c r="J26" s="545"/>
      <c r="K26" s="545"/>
      <c r="P26" s="10"/>
      <c r="AL26" s="10"/>
      <c r="AM26" s="5" t="s">
        <v>70</v>
      </c>
      <c r="AN26" s="2"/>
      <c r="AO26" s="59"/>
      <c r="AP26" s="59"/>
      <c r="AQ26" s="59"/>
    </row>
    <row r="27" spans="1:65" x14ac:dyDescent="0.2">
      <c r="A27" s="58"/>
      <c r="C27" s="2"/>
      <c r="D27" s="2"/>
      <c r="E27" s="545" t="s">
        <v>129</v>
      </c>
      <c r="F27" s="545"/>
      <c r="G27" s="545"/>
      <c r="H27" s="545"/>
      <c r="I27" s="545"/>
      <c r="J27" s="545"/>
      <c r="K27" s="545"/>
      <c r="O27" s="1"/>
      <c r="AL27" s="10"/>
      <c r="AM27" s="5"/>
      <c r="AN27" s="2"/>
      <c r="AO27" s="59"/>
      <c r="AP27" s="59"/>
      <c r="AQ27" s="59"/>
    </row>
    <row r="28" spans="1:65" x14ac:dyDescent="0.2">
      <c r="A28" s="58"/>
      <c r="C28" s="6"/>
      <c r="D28" s="6"/>
      <c r="E28" s="547" t="s">
        <v>131</v>
      </c>
      <c r="F28" s="547"/>
      <c r="G28" s="547"/>
      <c r="H28" s="547"/>
      <c r="I28" s="547"/>
      <c r="J28" s="547"/>
      <c r="K28" s="547"/>
      <c r="P28" s="10"/>
    </row>
    <row r="29" spans="1:65" ht="12.75" thickBot="1" x14ac:dyDescent="0.25">
      <c r="A29" s="2"/>
      <c r="C29" s="56"/>
      <c r="D29" s="57"/>
      <c r="E29" s="57"/>
      <c r="F29" s="57"/>
      <c r="P29" s="10"/>
      <c r="Q29" s="6"/>
      <c r="R29" s="6" t="s">
        <v>1</v>
      </c>
    </row>
    <row r="30" spans="1:65" x14ac:dyDescent="0.2">
      <c r="A30" s="2"/>
      <c r="B30" s="15"/>
      <c r="C30" s="16" t="s">
        <v>6</v>
      </c>
      <c r="D30" s="17"/>
      <c r="E30" s="60"/>
      <c r="F30" s="18"/>
      <c r="G30" s="19"/>
      <c r="H30" s="19"/>
      <c r="I30" s="19"/>
      <c r="J30" s="19"/>
      <c r="K30" s="19"/>
      <c r="L30" s="19"/>
      <c r="M30" s="19"/>
      <c r="N30" s="20"/>
      <c r="O30" s="10"/>
      <c r="P30" s="10"/>
      <c r="AA30" s="1"/>
      <c r="AB30" s="1"/>
      <c r="AO30" s="61"/>
    </row>
    <row r="31" spans="1:65" ht="12.75" thickBot="1" x14ac:dyDescent="0.25">
      <c r="B31" s="532" t="s">
        <v>10</v>
      </c>
      <c r="C31" s="533"/>
      <c r="D31" s="533"/>
      <c r="E31" s="534"/>
      <c r="F31" s="62"/>
      <c r="G31" s="10"/>
      <c r="H31" s="50"/>
      <c r="I31" s="42"/>
      <c r="J31" s="10" t="s">
        <v>11</v>
      </c>
      <c r="K31" s="10"/>
      <c r="L31" s="10"/>
      <c r="M31" s="10"/>
      <c r="N31" s="63"/>
      <c r="O31" s="10"/>
      <c r="P31" s="10"/>
      <c r="Q31" s="169" t="s">
        <v>131</v>
      </c>
      <c r="R31" s="169"/>
      <c r="AA31" s="1"/>
      <c r="AB31" s="1"/>
      <c r="AD31" s="1" t="s">
        <v>72</v>
      </c>
      <c r="AO31" s="61"/>
    </row>
    <row r="32" spans="1:65" ht="84.75" thickBot="1" x14ac:dyDescent="0.25">
      <c r="A32" s="64"/>
      <c r="B32" s="232" t="s">
        <v>13</v>
      </c>
      <c r="C32" s="65" t="s">
        <v>14</v>
      </c>
      <c r="D32" s="66" t="s">
        <v>15</v>
      </c>
      <c r="E32" s="66" t="s">
        <v>16</v>
      </c>
      <c r="F32" s="263" t="s">
        <v>17</v>
      </c>
      <c r="G32" s="245" t="s">
        <v>18</v>
      </c>
      <c r="H32" s="245" t="s">
        <v>19</v>
      </c>
      <c r="I32" s="241" t="s">
        <v>20</v>
      </c>
      <c r="J32" s="245" t="s">
        <v>199</v>
      </c>
      <c r="K32" s="264" t="s">
        <v>198</v>
      </c>
      <c r="L32" s="241" t="s">
        <v>21</v>
      </c>
      <c r="M32" s="245" t="s">
        <v>22</v>
      </c>
      <c r="N32" s="245" t="s">
        <v>23</v>
      </c>
      <c r="O32" s="265" t="s">
        <v>24</v>
      </c>
      <c r="P32" s="10"/>
      <c r="Q32" s="67" t="s">
        <v>25</v>
      </c>
      <c r="R32" s="68" t="s">
        <v>26</v>
      </c>
      <c r="S32" s="68" t="s">
        <v>27</v>
      </c>
      <c r="T32" s="68" t="s">
        <v>28</v>
      </c>
      <c r="U32" s="68" t="s">
        <v>29</v>
      </c>
      <c r="V32" s="68" t="s">
        <v>30</v>
      </c>
      <c r="W32" s="69" t="s">
        <v>31</v>
      </c>
      <c r="X32" s="69" t="s">
        <v>32</v>
      </c>
      <c r="Y32" s="69" t="s">
        <v>73</v>
      </c>
      <c r="Z32" s="69" t="s">
        <v>34</v>
      </c>
      <c r="AA32" s="70" t="s">
        <v>35</v>
      </c>
      <c r="AB32" s="229" t="s">
        <v>194</v>
      </c>
      <c r="AD32" s="343" t="s">
        <v>74</v>
      </c>
      <c r="AE32" s="71" t="s">
        <v>169</v>
      </c>
      <c r="AF32" s="72" t="s">
        <v>75</v>
      </c>
      <c r="AG32" s="73" t="s">
        <v>76</v>
      </c>
      <c r="AH32" s="236"/>
      <c r="AO32" s="61"/>
    </row>
    <row r="33" spans="1:34" x14ac:dyDescent="0.2">
      <c r="A33" s="34" t="s">
        <v>44</v>
      </c>
      <c r="B33" s="34">
        <v>16</v>
      </c>
      <c r="C33" s="36">
        <f t="shared" ref="C33:C44" si="39">D33/B33*100</f>
        <v>100</v>
      </c>
      <c r="D33" s="74">
        <f t="shared" ref="D33:D44" si="40">+R33</f>
        <v>16</v>
      </c>
      <c r="E33" s="75">
        <f t="shared" ref="E33:E45" si="41">B33-D33</f>
        <v>0</v>
      </c>
      <c r="F33" s="38">
        <f>R33</f>
        <v>16</v>
      </c>
      <c r="G33" s="76">
        <f>+U33</f>
        <v>43</v>
      </c>
      <c r="H33" s="42">
        <f t="shared" ref="H33:H45" si="42">S33/Q33*100</f>
        <v>93.951612903225808</v>
      </c>
      <c r="I33" s="41">
        <f t="shared" ref="I33:I45" si="43">X33/U33</f>
        <v>9.8372093023255811</v>
      </c>
      <c r="J33" s="43">
        <f>B33/Y$33*1000</f>
        <v>0.14365236128568862</v>
      </c>
      <c r="K33" s="41">
        <f>W33/Y$33*1000</f>
        <v>0.68234871610702108</v>
      </c>
      <c r="L33" s="42">
        <f t="shared" ref="L33:L45" si="44">SUM(Q33-S33)/W33</f>
        <v>0.39473684210526316</v>
      </c>
      <c r="M33" s="41">
        <f t="shared" ref="M33:M43" si="45">W33/F33</f>
        <v>4.75</v>
      </c>
      <c r="N33" s="77">
        <f t="shared" ref="N33:N45" si="46">Z33/W33*100</f>
        <v>14.473684210526317</v>
      </c>
      <c r="O33" s="29">
        <f>+X33/W33</f>
        <v>5.5657894736842106</v>
      </c>
      <c r="P33" s="10"/>
      <c r="Q33" s="78">
        <v>496</v>
      </c>
      <c r="R33" s="79">
        <f>Q33/31</f>
        <v>16</v>
      </c>
      <c r="S33" s="80">
        <v>466</v>
      </c>
      <c r="T33" s="79">
        <f>S33/31</f>
        <v>15.03225806451613</v>
      </c>
      <c r="U33" s="81">
        <v>43</v>
      </c>
      <c r="V33" s="82">
        <v>33</v>
      </c>
      <c r="W33" s="81">
        <f>+V33+U33</f>
        <v>76</v>
      </c>
      <c r="X33" s="82">
        <v>423</v>
      </c>
      <c r="Y33" s="83">
        <v>111380</v>
      </c>
      <c r="Z33" s="80">
        <v>11</v>
      </c>
      <c r="AA33" s="84">
        <v>423</v>
      </c>
      <c r="AB33" s="49">
        <f>+X33/W33</f>
        <v>5.5657894736842106</v>
      </c>
      <c r="AD33" s="344"/>
      <c r="AE33" s="85"/>
      <c r="AF33" s="85"/>
      <c r="AG33" s="85"/>
      <c r="AH33" s="10"/>
    </row>
    <row r="34" spans="1:34" ht="14.25" x14ac:dyDescent="0.2">
      <c r="A34" s="34" t="s">
        <v>46</v>
      </c>
      <c r="B34" s="34">
        <v>24</v>
      </c>
      <c r="C34" s="36">
        <f t="shared" si="39"/>
        <v>100</v>
      </c>
      <c r="D34" s="74">
        <f t="shared" si="40"/>
        <v>24</v>
      </c>
      <c r="E34" s="75">
        <f t="shared" si="41"/>
        <v>0</v>
      </c>
      <c r="F34" s="38">
        <f>R34</f>
        <v>24</v>
      </c>
      <c r="G34" s="86">
        <f t="shared" ref="G34:G44" si="47">+U34</f>
        <v>75</v>
      </c>
      <c r="H34" s="42">
        <f t="shared" si="42"/>
        <v>95.68452380952381</v>
      </c>
      <c r="I34" s="41">
        <f t="shared" si="43"/>
        <v>7.56</v>
      </c>
      <c r="J34" s="43">
        <f t="shared" ref="J34:J44" si="48">B34/Y$33*1000</f>
        <v>0.21547854192853297</v>
      </c>
      <c r="K34" s="41">
        <f t="shared" ref="K34:K44" si="49">W34/Y$33*1000</f>
        <v>1.1222840725444425</v>
      </c>
      <c r="L34" s="42">
        <f t="shared" si="44"/>
        <v>0.23200000000000001</v>
      </c>
      <c r="M34" s="41">
        <f t="shared" si="45"/>
        <v>5.208333333333333</v>
      </c>
      <c r="N34" s="77">
        <f t="shared" si="46"/>
        <v>12</v>
      </c>
      <c r="O34" s="49">
        <f t="shared" ref="O34:O45" si="50">+X34/W34</f>
        <v>4.5359999999999996</v>
      </c>
      <c r="P34" s="10"/>
      <c r="Q34" s="87">
        <v>672</v>
      </c>
      <c r="R34" s="88">
        <f>Q34/28</f>
        <v>24</v>
      </c>
      <c r="S34" s="89">
        <v>643</v>
      </c>
      <c r="T34" s="88">
        <f>S34/28</f>
        <v>22.964285714285715</v>
      </c>
      <c r="U34" s="90">
        <v>75</v>
      </c>
      <c r="V34" s="11">
        <v>50</v>
      </c>
      <c r="W34" s="90">
        <f t="shared" ref="W34:W45" si="51">+V34+U34</f>
        <v>125</v>
      </c>
      <c r="X34" s="11">
        <v>567</v>
      </c>
      <c r="Y34" s="83"/>
      <c r="Z34" s="89">
        <v>15</v>
      </c>
      <c r="AA34" s="84">
        <v>560</v>
      </c>
      <c r="AB34" s="49">
        <f t="shared" ref="AB34:AB44" si="52">+X34/W34</f>
        <v>4.5359999999999996</v>
      </c>
      <c r="AD34" s="91" t="s">
        <v>77</v>
      </c>
      <c r="AE34" s="345">
        <f>+I22</f>
        <v>6.5768914473684212</v>
      </c>
      <c r="AF34" s="346">
        <v>8</v>
      </c>
      <c r="AG34" s="347">
        <f>+AE34-AF34</f>
        <v>-1.4231085526315788</v>
      </c>
      <c r="AH34" s="348"/>
    </row>
    <row r="35" spans="1:34" ht="14.25" x14ac:dyDescent="0.2">
      <c r="A35" s="34" t="s">
        <v>48</v>
      </c>
      <c r="B35" s="34">
        <v>24</v>
      </c>
      <c r="C35" s="36">
        <f t="shared" si="39"/>
        <v>100</v>
      </c>
      <c r="D35" s="74">
        <f t="shared" si="40"/>
        <v>24</v>
      </c>
      <c r="E35" s="75">
        <f t="shared" si="41"/>
        <v>0</v>
      </c>
      <c r="F35" s="38">
        <f>R35</f>
        <v>24</v>
      </c>
      <c r="G35" s="86">
        <f t="shared" si="47"/>
        <v>78</v>
      </c>
      <c r="H35" s="42">
        <f t="shared" si="42"/>
        <v>97.177419354838719</v>
      </c>
      <c r="I35" s="41">
        <f t="shared" si="43"/>
        <v>9.5256410256410255</v>
      </c>
      <c r="J35" s="43">
        <f t="shared" si="48"/>
        <v>0.21547854192853297</v>
      </c>
      <c r="K35" s="41">
        <f t="shared" si="49"/>
        <v>1.1312623451247978</v>
      </c>
      <c r="L35" s="42">
        <f t="shared" si="44"/>
        <v>0.16666666666666666</v>
      </c>
      <c r="M35" s="41">
        <f t="shared" si="45"/>
        <v>5.25</v>
      </c>
      <c r="N35" s="77">
        <f t="shared" si="46"/>
        <v>9.5238095238095237</v>
      </c>
      <c r="O35" s="49">
        <f t="shared" si="50"/>
        <v>5.8968253968253972</v>
      </c>
      <c r="P35" s="10"/>
      <c r="Q35" s="92">
        <v>744</v>
      </c>
      <c r="R35" s="88">
        <f>Q35/31</f>
        <v>24</v>
      </c>
      <c r="S35" s="83">
        <v>723</v>
      </c>
      <c r="T35" s="88">
        <f>S35/31</f>
        <v>23.322580645161292</v>
      </c>
      <c r="U35" s="32">
        <v>78</v>
      </c>
      <c r="V35" s="8">
        <v>48</v>
      </c>
      <c r="W35" s="90">
        <f t="shared" si="51"/>
        <v>126</v>
      </c>
      <c r="X35" s="8">
        <v>743</v>
      </c>
      <c r="Y35" s="83"/>
      <c r="Z35" s="83">
        <v>12</v>
      </c>
      <c r="AA35" s="84">
        <v>740</v>
      </c>
      <c r="AB35" s="49">
        <f t="shared" si="52"/>
        <v>5.8968253968253972</v>
      </c>
      <c r="AD35" s="93" t="s">
        <v>78</v>
      </c>
      <c r="AE35" s="349">
        <f>+I45</f>
        <v>8.2375923970432954</v>
      </c>
      <c r="AF35" s="350">
        <v>5.5</v>
      </c>
      <c r="AG35" s="351">
        <f t="shared" ref="AG35:AG46" si="53">+AE35-AF35</f>
        <v>2.7375923970432954</v>
      </c>
      <c r="AH35" s="348"/>
    </row>
    <row r="36" spans="1:34" ht="14.25" x14ac:dyDescent="0.2">
      <c r="A36" s="34" t="s">
        <v>50</v>
      </c>
      <c r="B36" s="34">
        <v>24</v>
      </c>
      <c r="C36" s="36">
        <f t="shared" si="39"/>
        <v>100</v>
      </c>
      <c r="D36" s="74">
        <f t="shared" si="40"/>
        <v>24</v>
      </c>
      <c r="E36" s="75">
        <f t="shared" si="41"/>
        <v>0</v>
      </c>
      <c r="F36" s="38">
        <f>+R36</f>
        <v>24</v>
      </c>
      <c r="G36" s="86">
        <f t="shared" si="47"/>
        <v>77</v>
      </c>
      <c r="H36" s="42">
        <f t="shared" si="42"/>
        <v>95</v>
      </c>
      <c r="I36" s="41">
        <f t="shared" si="43"/>
        <v>9.4935064935064943</v>
      </c>
      <c r="J36" s="43">
        <f t="shared" si="48"/>
        <v>0.21547854192853297</v>
      </c>
      <c r="K36" s="41">
        <f t="shared" si="49"/>
        <v>1.0684144370623092</v>
      </c>
      <c r="L36" s="42">
        <f t="shared" si="44"/>
        <v>0.30252100840336132</v>
      </c>
      <c r="M36" s="41">
        <f t="shared" si="45"/>
        <v>4.958333333333333</v>
      </c>
      <c r="N36" s="77">
        <f t="shared" si="46"/>
        <v>20.168067226890756</v>
      </c>
      <c r="O36" s="49">
        <f t="shared" si="50"/>
        <v>6.1428571428571432</v>
      </c>
      <c r="P36" s="10"/>
      <c r="Q36" s="92">
        <v>720</v>
      </c>
      <c r="R36" s="88">
        <f>Q36/30</f>
        <v>24</v>
      </c>
      <c r="S36" s="83">
        <v>684</v>
      </c>
      <c r="T36" s="88">
        <f>S36/30</f>
        <v>22.8</v>
      </c>
      <c r="U36" s="32">
        <v>77</v>
      </c>
      <c r="V36" s="8">
        <v>42</v>
      </c>
      <c r="W36" s="90">
        <f t="shared" si="51"/>
        <v>119</v>
      </c>
      <c r="X36" s="8">
        <v>731</v>
      </c>
      <c r="Y36" s="83"/>
      <c r="Z36" s="83">
        <v>24</v>
      </c>
      <c r="AA36" s="84">
        <v>726</v>
      </c>
      <c r="AB36" s="49">
        <f t="shared" si="52"/>
        <v>6.1428571428571432</v>
      </c>
      <c r="AD36" s="93" t="s">
        <v>79</v>
      </c>
      <c r="AE36" s="349">
        <f>+I68</f>
        <v>30.632352941176471</v>
      </c>
      <c r="AF36" s="350">
        <v>5.5</v>
      </c>
      <c r="AG36" s="351">
        <f t="shared" si="53"/>
        <v>25.132352941176471</v>
      </c>
      <c r="AH36" s="348"/>
    </row>
    <row r="37" spans="1:34" ht="14.25" x14ac:dyDescent="0.2">
      <c r="A37" s="34" t="s">
        <v>52</v>
      </c>
      <c r="B37" s="34">
        <v>24</v>
      </c>
      <c r="C37" s="36">
        <f t="shared" si="39"/>
        <v>100</v>
      </c>
      <c r="D37" s="74">
        <f t="shared" si="40"/>
        <v>24</v>
      </c>
      <c r="E37" s="75">
        <f t="shared" si="41"/>
        <v>0</v>
      </c>
      <c r="F37" s="38">
        <f t="shared" ref="F37:F44" si="54">R37</f>
        <v>24</v>
      </c>
      <c r="G37" s="86">
        <f t="shared" si="47"/>
        <v>89</v>
      </c>
      <c r="H37" s="42">
        <f t="shared" si="42"/>
        <v>94.758064516129039</v>
      </c>
      <c r="I37" s="41">
        <f t="shared" si="43"/>
        <v>8</v>
      </c>
      <c r="J37" s="43">
        <f t="shared" si="48"/>
        <v>0.21547854192853297</v>
      </c>
      <c r="K37" s="41">
        <f t="shared" si="49"/>
        <v>1.1851319806069311</v>
      </c>
      <c r="L37" s="42">
        <f t="shared" si="44"/>
        <v>0.29545454545454547</v>
      </c>
      <c r="M37" s="41">
        <f t="shared" si="45"/>
        <v>5.5</v>
      </c>
      <c r="N37" s="77">
        <f t="shared" si="46"/>
        <v>13.636363636363635</v>
      </c>
      <c r="O37" s="49">
        <f t="shared" si="50"/>
        <v>5.3939393939393936</v>
      </c>
      <c r="P37" s="10"/>
      <c r="Q37" s="92">
        <v>744</v>
      </c>
      <c r="R37" s="88">
        <f>Q37/31</f>
        <v>24</v>
      </c>
      <c r="S37" s="83">
        <v>705</v>
      </c>
      <c r="T37" s="88">
        <f>S37/31</f>
        <v>22.741935483870968</v>
      </c>
      <c r="U37" s="32">
        <v>89</v>
      </c>
      <c r="V37" s="8">
        <v>43</v>
      </c>
      <c r="W37" s="90">
        <f t="shared" si="51"/>
        <v>132</v>
      </c>
      <c r="X37" s="8">
        <v>712</v>
      </c>
      <c r="Y37" s="83"/>
      <c r="Z37" s="83">
        <v>18</v>
      </c>
      <c r="AA37" s="84">
        <v>703</v>
      </c>
      <c r="AB37" s="49">
        <f t="shared" si="52"/>
        <v>5.3939393939393936</v>
      </c>
      <c r="AD37" s="93" t="s">
        <v>7</v>
      </c>
      <c r="AE37" s="349">
        <f>+I91</f>
        <v>27.775280898876403</v>
      </c>
      <c r="AF37" s="350">
        <v>5.8</v>
      </c>
      <c r="AG37" s="351">
        <f t="shared" si="53"/>
        <v>21.975280898876402</v>
      </c>
      <c r="AH37" s="348"/>
    </row>
    <row r="38" spans="1:34" ht="14.25" x14ac:dyDescent="0.2">
      <c r="A38" s="34" t="s">
        <v>54</v>
      </c>
      <c r="B38" s="34">
        <v>24</v>
      </c>
      <c r="C38" s="36">
        <f t="shared" si="39"/>
        <v>100</v>
      </c>
      <c r="D38" s="74">
        <f t="shared" si="40"/>
        <v>24</v>
      </c>
      <c r="E38" s="75">
        <f t="shared" si="41"/>
        <v>0</v>
      </c>
      <c r="F38" s="38">
        <f t="shared" si="54"/>
        <v>24</v>
      </c>
      <c r="G38" s="86">
        <f t="shared" si="47"/>
        <v>88</v>
      </c>
      <c r="H38" s="42">
        <f t="shared" si="42"/>
        <v>94.722222222222214</v>
      </c>
      <c r="I38" s="41">
        <f t="shared" si="43"/>
        <v>8.0227272727272734</v>
      </c>
      <c r="J38" s="43">
        <f t="shared" si="48"/>
        <v>0.21547854192853297</v>
      </c>
      <c r="K38" s="41">
        <f t="shared" si="49"/>
        <v>1.2749147064104867</v>
      </c>
      <c r="L38" s="42">
        <f t="shared" si="44"/>
        <v>0.26760563380281688</v>
      </c>
      <c r="M38" s="41">
        <f t="shared" si="45"/>
        <v>5.916666666666667</v>
      </c>
      <c r="N38" s="77">
        <f t="shared" si="46"/>
        <v>19.014084507042252</v>
      </c>
      <c r="O38" s="49">
        <f t="shared" si="50"/>
        <v>4.971830985915493</v>
      </c>
      <c r="P38" s="10"/>
      <c r="Q38" s="92">
        <v>720</v>
      </c>
      <c r="R38" s="88">
        <f>Q38/30</f>
        <v>24</v>
      </c>
      <c r="S38" s="83">
        <v>682</v>
      </c>
      <c r="T38" s="88">
        <f>S38/30</f>
        <v>22.733333333333334</v>
      </c>
      <c r="U38" s="32">
        <v>88</v>
      </c>
      <c r="V38" s="8">
        <v>54</v>
      </c>
      <c r="W38" s="90">
        <f t="shared" si="51"/>
        <v>142</v>
      </c>
      <c r="X38" s="8">
        <v>706</v>
      </c>
      <c r="Y38" s="83"/>
      <c r="Z38" s="83">
        <v>27</v>
      </c>
      <c r="AA38" s="84">
        <v>702</v>
      </c>
      <c r="AB38" s="49">
        <f t="shared" si="52"/>
        <v>4.971830985915493</v>
      </c>
      <c r="AD38" s="93" t="s">
        <v>80</v>
      </c>
      <c r="AE38" s="349">
        <f>+I160</f>
        <v>3.2605965463108322</v>
      </c>
      <c r="AF38" s="350">
        <v>5.8</v>
      </c>
      <c r="AG38" s="351">
        <f t="shared" si="53"/>
        <v>-2.5394034536891676</v>
      </c>
      <c r="AH38" s="348"/>
    </row>
    <row r="39" spans="1:34" ht="14.25" x14ac:dyDescent="0.2">
      <c r="A39" s="34" t="s">
        <v>56</v>
      </c>
      <c r="B39" s="34">
        <v>24</v>
      </c>
      <c r="C39" s="36">
        <f t="shared" si="39"/>
        <v>99.462365591397855</v>
      </c>
      <c r="D39" s="74">
        <f t="shared" si="40"/>
        <v>23.870967741935484</v>
      </c>
      <c r="E39" s="75">
        <f t="shared" si="41"/>
        <v>0.12903225806451601</v>
      </c>
      <c r="F39" s="38">
        <f t="shared" si="54"/>
        <v>23.870967741935484</v>
      </c>
      <c r="G39" s="86">
        <f t="shared" si="47"/>
        <v>94</v>
      </c>
      <c r="H39" s="42">
        <f t="shared" si="42"/>
        <v>92.567567567567565</v>
      </c>
      <c r="I39" s="41">
        <f t="shared" si="43"/>
        <v>7.3297872340425529</v>
      </c>
      <c r="J39" s="43">
        <f t="shared" si="48"/>
        <v>0.21547854192853297</v>
      </c>
      <c r="K39" s="41">
        <f t="shared" si="49"/>
        <v>1.1941102531872869</v>
      </c>
      <c r="L39" s="42">
        <f t="shared" si="44"/>
        <v>0.41353383458646614</v>
      </c>
      <c r="M39" s="41">
        <f t="shared" si="45"/>
        <v>5.5716216216216212</v>
      </c>
      <c r="N39" s="77">
        <f t="shared" si="46"/>
        <v>12.781954887218044</v>
      </c>
      <c r="O39" s="49">
        <f t="shared" si="50"/>
        <v>5.1804511278195493</v>
      </c>
      <c r="P39" s="10"/>
      <c r="Q39" s="92">
        <v>740</v>
      </c>
      <c r="R39" s="88">
        <f>Q39/31</f>
        <v>23.870967741935484</v>
      </c>
      <c r="S39" s="83">
        <v>685</v>
      </c>
      <c r="T39" s="88">
        <f>S39/31</f>
        <v>22.096774193548388</v>
      </c>
      <c r="U39" s="32">
        <v>94</v>
      </c>
      <c r="V39" s="8">
        <v>39</v>
      </c>
      <c r="W39" s="90">
        <f t="shared" si="51"/>
        <v>133</v>
      </c>
      <c r="X39" s="8">
        <v>689</v>
      </c>
      <c r="Y39" s="83"/>
      <c r="Z39" s="83">
        <v>17</v>
      </c>
      <c r="AA39" s="84">
        <v>669</v>
      </c>
      <c r="AB39" s="49">
        <f t="shared" si="52"/>
        <v>5.1804511278195493</v>
      </c>
      <c r="AD39" s="93" t="s">
        <v>81</v>
      </c>
      <c r="AE39" s="349">
        <f>+I183</f>
        <v>8.0222672064777321</v>
      </c>
      <c r="AF39" s="350">
        <v>5.0999999999999996</v>
      </c>
      <c r="AG39" s="351">
        <f t="shared" si="53"/>
        <v>2.9222672064777324</v>
      </c>
      <c r="AH39" s="348"/>
    </row>
    <row r="40" spans="1:34" ht="14.25" x14ac:dyDescent="0.2">
      <c r="A40" s="34" t="s">
        <v>58</v>
      </c>
      <c r="B40" s="34">
        <v>24</v>
      </c>
      <c r="C40" s="36">
        <f t="shared" si="39"/>
        <v>100</v>
      </c>
      <c r="D40" s="74">
        <f t="shared" si="40"/>
        <v>24</v>
      </c>
      <c r="E40" s="75">
        <f t="shared" si="41"/>
        <v>0</v>
      </c>
      <c r="F40" s="38">
        <f t="shared" si="54"/>
        <v>24</v>
      </c>
      <c r="G40" s="86">
        <f t="shared" si="47"/>
        <v>74</v>
      </c>
      <c r="H40" s="42">
        <f t="shared" si="42"/>
        <v>93.951612903225808</v>
      </c>
      <c r="I40" s="41">
        <f t="shared" si="43"/>
        <v>9.1351351351351351</v>
      </c>
      <c r="J40" s="43">
        <f t="shared" si="48"/>
        <v>0.21547854192853297</v>
      </c>
      <c r="K40" s="41">
        <f t="shared" si="49"/>
        <v>1.2030885257676422</v>
      </c>
      <c r="L40" s="42">
        <f t="shared" si="44"/>
        <v>0.33582089552238809</v>
      </c>
      <c r="M40" s="41">
        <f t="shared" si="45"/>
        <v>5.583333333333333</v>
      </c>
      <c r="N40" s="77">
        <f t="shared" si="46"/>
        <v>4.4776119402985071</v>
      </c>
      <c r="O40" s="49">
        <f t="shared" si="50"/>
        <v>5.044776119402985</v>
      </c>
      <c r="P40" s="10"/>
      <c r="Q40" s="92">
        <v>744</v>
      </c>
      <c r="R40" s="88">
        <f>Q40/31</f>
        <v>24</v>
      </c>
      <c r="S40" s="83">
        <v>699</v>
      </c>
      <c r="T40" s="88">
        <f>S40/31</f>
        <v>22.548387096774192</v>
      </c>
      <c r="U40" s="32">
        <v>74</v>
      </c>
      <c r="V40" s="8">
        <v>60</v>
      </c>
      <c r="W40" s="90">
        <f t="shared" si="51"/>
        <v>134</v>
      </c>
      <c r="X40" s="8">
        <v>676</v>
      </c>
      <c r="Y40" s="83"/>
      <c r="Z40" s="83">
        <v>6</v>
      </c>
      <c r="AA40" s="84">
        <v>671</v>
      </c>
      <c r="AB40" s="49">
        <f t="shared" si="52"/>
        <v>5.044776119402985</v>
      </c>
      <c r="AD40" s="93" t="s">
        <v>82</v>
      </c>
      <c r="AE40" s="349">
        <f>+I206</f>
        <v>5.3909465020576128</v>
      </c>
      <c r="AF40" s="350">
        <v>4.0999999999999996</v>
      </c>
      <c r="AG40" s="351">
        <f t="shared" si="53"/>
        <v>1.2909465020576132</v>
      </c>
      <c r="AH40" s="348"/>
    </row>
    <row r="41" spans="1:34" ht="14.25" x14ac:dyDescent="0.2">
      <c r="A41" s="34" t="s">
        <v>60</v>
      </c>
      <c r="B41" s="34">
        <v>24</v>
      </c>
      <c r="C41" s="36">
        <f t="shared" si="39"/>
        <v>100</v>
      </c>
      <c r="D41" s="74">
        <f t="shared" si="40"/>
        <v>24</v>
      </c>
      <c r="E41" s="75">
        <f t="shared" si="41"/>
        <v>0</v>
      </c>
      <c r="F41" s="38">
        <f t="shared" si="54"/>
        <v>24</v>
      </c>
      <c r="G41" s="86">
        <f t="shared" si="47"/>
        <v>77</v>
      </c>
      <c r="H41" s="42">
        <f t="shared" si="42"/>
        <v>92.638888888888886</v>
      </c>
      <c r="I41" s="41">
        <f t="shared" si="43"/>
        <v>8.6623376623376629</v>
      </c>
      <c r="J41" s="43">
        <f t="shared" si="48"/>
        <v>0.21547854192853297</v>
      </c>
      <c r="K41" s="41">
        <f t="shared" si="49"/>
        <v>1.1671754354462203</v>
      </c>
      <c r="L41" s="42">
        <f t="shared" si="44"/>
        <v>0.40769230769230769</v>
      </c>
      <c r="M41" s="41">
        <f t="shared" si="45"/>
        <v>5.416666666666667</v>
      </c>
      <c r="N41" s="77">
        <f t="shared" si="46"/>
        <v>9.2307692307692317</v>
      </c>
      <c r="O41" s="49">
        <f t="shared" si="50"/>
        <v>5.1307692307692312</v>
      </c>
      <c r="P41" s="10"/>
      <c r="Q41" s="92">
        <v>720</v>
      </c>
      <c r="R41" s="88">
        <f>Q41/30</f>
        <v>24</v>
      </c>
      <c r="S41" s="83">
        <v>667</v>
      </c>
      <c r="T41" s="88">
        <f>S41/30</f>
        <v>22.233333333333334</v>
      </c>
      <c r="U41" s="32">
        <v>77</v>
      </c>
      <c r="V41" s="8">
        <v>53</v>
      </c>
      <c r="W41" s="90">
        <f t="shared" si="51"/>
        <v>130</v>
      </c>
      <c r="X41" s="8">
        <v>667</v>
      </c>
      <c r="Y41" s="83"/>
      <c r="Z41" s="83">
        <v>12</v>
      </c>
      <c r="AA41" s="84">
        <v>664</v>
      </c>
      <c r="AB41" s="49">
        <f t="shared" si="52"/>
        <v>5.1307692307692312</v>
      </c>
      <c r="AD41" s="93" t="s">
        <v>83</v>
      </c>
      <c r="AE41" s="349">
        <f>+I229</f>
        <v>3.6639748766262898</v>
      </c>
      <c r="AF41" s="350">
        <v>7.7</v>
      </c>
      <c r="AG41" s="351">
        <f t="shared" si="53"/>
        <v>-4.0360251233737099</v>
      </c>
      <c r="AH41" s="348"/>
    </row>
    <row r="42" spans="1:34" ht="14.25" x14ac:dyDescent="0.2">
      <c r="A42" s="34" t="s">
        <v>62</v>
      </c>
      <c r="B42" s="34">
        <v>24</v>
      </c>
      <c r="C42" s="36">
        <f t="shared" si="39"/>
        <v>100</v>
      </c>
      <c r="D42" s="74">
        <f t="shared" si="40"/>
        <v>24</v>
      </c>
      <c r="E42" s="75">
        <f t="shared" si="41"/>
        <v>0</v>
      </c>
      <c r="F42" s="38">
        <f t="shared" si="54"/>
        <v>24</v>
      </c>
      <c r="G42" s="86">
        <f t="shared" si="47"/>
        <v>79</v>
      </c>
      <c r="H42" s="42">
        <f t="shared" si="42"/>
        <v>88.844086021505376</v>
      </c>
      <c r="I42" s="41">
        <f t="shared" si="43"/>
        <v>8.2658227848101262</v>
      </c>
      <c r="J42" s="43">
        <f t="shared" si="48"/>
        <v>0.21547854192853297</v>
      </c>
      <c r="K42" s="41">
        <f t="shared" si="49"/>
        <v>1.1222840725444425</v>
      </c>
      <c r="L42" s="42">
        <f t="shared" si="44"/>
        <v>0.66400000000000003</v>
      </c>
      <c r="M42" s="41">
        <f t="shared" si="45"/>
        <v>5.208333333333333</v>
      </c>
      <c r="N42" s="77">
        <f t="shared" si="46"/>
        <v>7.1999999999999993</v>
      </c>
      <c r="O42" s="49">
        <f t="shared" si="50"/>
        <v>5.2240000000000002</v>
      </c>
      <c r="P42" s="10"/>
      <c r="Q42" s="92">
        <v>744</v>
      </c>
      <c r="R42" s="88">
        <f>Q42/31</f>
        <v>24</v>
      </c>
      <c r="S42" s="83">
        <v>661</v>
      </c>
      <c r="T42" s="88">
        <f>S42/31</f>
        <v>21.322580645161292</v>
      </c>
      <c r="U42" s="32">
        <v>79</v>
      </c>
      <c r="V42" s="8">
        <v>46</v>
      </c>
      <c r="W42" s="90">
        <f t="shared" si="51"/>
        <v>125</v>
      </c>
      <c r="X42" s="8">
        <v>653</v>
      </c>
      <c r="Y42" s="83"/>
      <c r="Z42" s="83">
        <v>9</v>
      </c>
      <c r="AA42" s="84">
        <v>632</v>
      </c>
      <c r="AB42" s="49">
        <f t="shared" si="52"/>
        <v>5.2240000000000002</v>
      </c>
      <c r="AD42" s="93" t="s">
        <v>84</v>
      </c>
      <c r="AE42" s="349">
        <f>+I252</f>
        <v>3.201022146507666</v>
      </c>
      <c r="AF42" s="350">
        <v>5.5</v>
      </c>
      <c r="AG42" s="351">
        <f t="shared" si="53"/>
        <v>-2.298977853492334</v>
      </c>
      <c r="AH42" s="348"/>
    </row>
    <row r="43" spans="1:34" ht="14.25" x14ac:dyDescent="0.2">
      <c r="A43" s="34" t="s">
        <v>64</v>
      </c>
      <c r="B43" s="34">
        <v>24</v>
      </c>
      <c r="C43" s="36">
        <f t="shared" si="39"/>
        <v>100</v>
      </c>
      <c r="D43" s="74">
        <f t="shared" si="40"/>
        <v>24</v>
      </c>
      <c r="E43" s="75">
        <f t="shared" si="41"/>
        <v>0</v>
      </c>
      <c r="F43" s="38">
        <f t="shared" si="54"/>
        <v>24</v>
      </c>
      <c r="G43" s="86">
        <f t="shared" si="47"/>
        <v>81</v>
      </c>
      <c r="H43" s="42">
        <f t="shared" si="42"/>
        <v>84.166666666666671</v>
      </c>
      <c r="I43" s="41">
        <f t="shared" si="43"/>
        <v>7.6049382716049383</v>
      </c>
      <c r="J43" s="43">
        <f t="shared" si="48"/>
        <v>0.21547854192853297</v>
      </c>
      <c r="K43" s="41">
        <f t="shared" si="49"/>
        <v>0.90680553061590952</v>
      </c>
      <c r="L43" s="42">
        <f t="shared" si="44"/>
        <v>1.1287128712871286</v>
      </c>
      <c r="M43" s="41">
        <f t="shared" si="45"/>
        <v>4.208333333333333</v>
      </c>
      <c r="N43" s="77">
        <f t="shared" si="46"/>
        <v>14.85148514851485</v>
      </c>
      <c r="O43" s="49">
        <f t="shared" si="50"/>
        <v>6.0990099009900991</v>
      </c>
      <c r="P43" s="10"/>
      <c r="Q43" s="92">
        <v>720</v>
      </c>
      <c r="R43" s="88">
        <f>Q43/30</f>
        <v>24</v>
      </c>
      <c r="S43" s="83">
        <v>606</v>
      </c>
      <c r="T43" s="88">
        <f>S43/30</f>
        <v>20.2</v>
      </c>
      <c r="U43" s="32">
        <v>81</v>
      </c>
      <c r="V43" s="8">
        <v>20</v>
      </c>
      <c r="W43" s="90">
        <f t="shared" si="51"/>
        <v>101</v>
      </c>
      <c r="X43" s="8">
        <v>616</v>
      </c>
      <c r="Y43" s="83"/>
      <c r="Z43" s="83">
        <v>15</v>
      </c>
      <c r="AA43" s="84">
        <v>613</v>
      </c>
      <c r="AB43" s="49">
        <f t="shared" si="52"/>
        <v>6.0990099009900991</v>
      </c>
      <c r="AD43" s="93" t="s">
        <v>85</v>
      </c>
      <c r="AE43" s="351">
        <f>+'[1]GINE-OBST'!I23</f>
        <v>2.7011494252873565</v>
      </c>
      <c r="AF43" s="350">
        <v>3.5</v>
      </c>
      <c r="AG43" s="351">
        <f t="shared" si="53"/>
        <v>-0.79885057471264354</v>
      </c>
      <c r="AH43" s="348"/>
    </row>
    <row r="44" spans="1:34" ht="15" thickBot="1" x14ac:dyDescent="0.25">
      <c r="A44" s="34" t="s">
        <v>66</v>
      </c>
      <c r="B44" s="34">
        <v>24</v>
      </c>
      <c r="C44" s="36">
        <f t="shared" si="39"/>
        <v>100</v>
      </c>
      <c r="D44" s="74">
        <f t="shared" si="40"/>
        <v>24</v>
      </c>
      <c r="E44" s="75">
        <f t="shared" si="41"/>
        <v>0</v>
      </c>
      <c r="F44" s="38">
        <f t="shared" si="54"/>
        <v>24</v>
      </c>
      <c r="G44" s="86">
        <f t="shared" si="47"/>
        <v>92</v>
      </c>
      <c r="H44" s="42">
        <f t="shared" ref="H44" si="55">S44/Q44*100</f>
        <v>87.634408602150543</v>
      </c>
      <c r="I44" s="41">
        <f t="shared" ref="I44" si="56">X44/U44</f>
        <v>6.7173913043478262</v>
      </c>
      <c r="J44" s="43">
        <f t="shared" si="48"/>
        <v>0.21547854192853297</v>
      </c>
      <c r="K44" s="41">
        <f t="shared" si="49"/>
        <v>1.0773927096426648</v>
      </c>
      <c r="L44" s="42">
        <f t="shared" ref="L44" si="57">SUM(Q44-S44)/W44</f>
        <v>0.76666666666666672</v>
      </c>
      <c r="M44" s="41">
        <f t="shared" ref="M44" si="58">W44/F44</f>
        <v>5</v>
      </c>
      <c r="N44" s="77">
        <f t="shared" ref="N44" si="59">Z44/W44*100</f>
        <v>10</v>
      </c>
      <c r="O44" s="49">
        <f t="shared" ref="O44" si="60">+X44/W44</f>
        <v>5.15</v>
      </c>
      <c r="P44" s="10"/>
      <c r="Q44" s="92">
        <v>744</v>
      </c>
      <c r="R44" s="88">
        <f>Q44/31</f>
        <v>24</v>
      </c>
      <c r="S44" s="83">
        <v>652</v>
      </c>
      <c r="T44" s="88">
        <f>S44/31</f>
        <v>21.032258064516128</v>
      </c>
      <c r="U44" s="32">
        <v>92</v>
      </c>
      <c r="V44" s="8">
        <v>28</v>
      </c>
      <c r="W44" s="90">
        <f t="shared" si="51"/>
        <v>120</v>
      </c>
      <c r="X44" s="8">
        <v>618</v>
      </c>
      <c r="Y44" s="83"/>
      <c r="Z44" s="83">
        <v>12</v>
      </c>
      <c r="AA44" s="84">
        <v>607</v>
      </c>
      <c r="AB44" s="49">
        <f t="shared" si="52"/>
        <v>5.15</v>
      </c>
      <c r="AD44" s="93" t="s">
        <v>86</v>
      </c>
      <c r="AE44" s="349">
        <f>+'[1]GINE-OBST'!I48</f>
        <v>3.6362204724409448</v>
      </c>
      <c r="AF44" s="350">
        <v>3.4</v>
      </c>
      <c r="AG44" s="351">
        <f t="shared" si="53"/>
        <v>0.23622047244094491</v>
      </c>
      <c r="AH44" s="348"/>
    </row>
    <row r="45" spans="1:34" ht="15" thickBot="1" x14ac:dyDescent="0.25">
      <c r="A45" s="352" t="s">
        <v>308</v>
      </c>
      <c r="B45" s="352">
        <v>24</v>
      </c>
      <c r="C45" s="301">
        <f>D45/B45*100</f>
        <v>129.85347985347985</v>
      </c>
      <c r="D45" s="353">
        <f>+R45</f>
        <v>31.164835164835164</v>
      </c>
      <c r="E45" s="354">
        <f t="shared" si="41"/>
        <v>-7.1648351648351642</v>
      </c>
      <c r="F45" s="303">
        <f>R45</f>
        <v>31.164835164835164</v>
      </c>
      <c r="G45" s="305">
        <f>+U45</f>
        <v>947</v>
      </c>
      <c r="H45" s="307">
        <f t="shared" si="42"/>
        <v>92.536436295251519</v>
      </c>
      <c r="I45" s="306">
        <f t="shared" si="43"/>
        <v>8.2375923970432954</v>
      </c>
      <c r="J45" s="308">
        <f>B45/Y$45*1000</f>
        <v>0.21547854192853297</v>
      </c>
      <c r="K45" s="306">
        <f>W45/Y$45*1000/9</f>
        <v>1.4594680872289061</v>
      </c>
      <c r="L45" s="307">
        <f t="shared" si="44"/>
        <v>0.43403964456596034</v>
      </c>
      <c r="M45" s="306">
        <f>W45/F45/9</f>
        <v>5.2159927910985742</v>
      </c>
      <c r="N45" s="355">
        <f t="shared" si="46"/>
        <v>12.16678058783322</v>
      </c>
      <c r="O45" s="356">
        <f t="shared" si="50"/>
        <v>5.3321941216678059</v>
      </c>
      <c r="P45" s="10"/>
      <c r="Q45" s="357">
        <f>SUM(Q33:Q44)</f>
        <v>8508</v>
      </c>
      <c r="R45" s="311">
        <f>Q45/273</f>
        <v>31.164835164835164</v>
      </c>
      <c r="S45" s="358">
        <f>SUM(S33:S44)</f>
        <v>7873</v>
      </c>
      <c r="T45" s="311">
        <f>S45/273</f>
        <v>28.838827838827839</v>
      </c>
      <c r="U45" s="359">
        <f>SUM(U33:U44)</f>
        <v>947</v>
      </c>
      <c r="V45" s="360">
        <f>SUM(V33:V44)</f>
        <v>516</v>
      </c>
      <c r="W45" s="359">
        <f t="shared" si="51"/>
        <v>1463</v>
      </c>
      <c r="X45" s="360">
        <f>SUM(X33:X44)</f>
        <v>7801</v>
      </c>
      <c r="Y45" s="134">
        <v>111380</v>
      </c>
      <c r="Z45" s="360">
        <f>SUM(Z33:Z44)</f>
        <v>178</v>
      </c>
      <c r="AA45" s="299">
        <f>SUM(AA33:AA44)</f>
        <v>7710</v>
      </c>
      <c r="AB45" s="356">
        <f>+X45/W45</f>
        <v>5.3321941216678059</v>
      </c>
      <c r="AD45" s="93" t="s">
        <v>87</v>
      </c>
      <c r="AE45" s="351">
        <f>+'[1]Pensionado 2°y4° '!I45</f>
        <v>1.7127272727272727</v>
      </c>
      <c r="AF45" s="350">
        <v>2.5</v>
      </c>
      <c r="AG45" s="351">
        <f t="shared" si="53"/>
        <v>-0.78727272727272735</v>
      </c>
      <c r="AH45" s="348"/>
    </row>
    <row r="46" spans="1:34" ht="14.25" x14ac:dyDescent="0.2">
      <c r="A46" s="10"/>
      <c r="B46" s="10"/>
      <c r="C46" s="163" t="s">
        <v>1</v>
      </c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233"/>
      <c r="P46" s="10"/>
      <c r="Q46" s="8"/>
      <c r="R46" s="8"/>
      <c r="S46" s="8"/>
      <c r="T46" s="8"/>
      <c r="U46" s="8"/>
      <c r="V46" s="8"/>
      <c r="W46" s="8"/>
      <c r="X46" s="8"/>
      <c r="Y46" s="8"/>
      <c r="Z46" s="8"/>
      <c r="AD46" s="95" t="s">
        <v>88</v>
      </c>
      <c r="AE46" s="361">
        <f>+'[1]Pensionado 2°y4° '!I21</f>
        <v>1.9207650273224044</v>
      </c>
      <c r="AF46" s="362">
        <v>2.5</v>
      </c>
      <c r="AG46" s="363">
        <f t="shared" si="53"/>
        <v>-0.57923497267759561</v>
      </c>
      <c r="AH46" s="348"/>
    </row>
    <row r="47" spans="1:34" x14ac:dyDescent="0.2">
      <c r="A47" s="5" t="s">
        <v>0</v>
      </c>
      <c r="C47" s="115"/>
      <c r="D47" s="115"/>
      <c r="E47" s="170"/>
      <c r="F47" s="170"/>
      <c r="G47" s="171"/>
      <c r="H47" s="171"/>
      <c r="I47" s="171"/>
      <c r="J47" s="171"/>
      <c r="K47" s="171"/>
      <c r="L47" s="115"/>
      <c r="M47" s="115"/>
      <c r="N47" s="115"/>
      <c r="P47" s="10"/>
      <c r="AD47" s="344" t="s">
        <v>89</v>
      </c>
      <c r="AE47" s="364">
        <f>+I320</f>
        <v>5.4686948853615522</v>
      </c>
      <c r="AF47" s="365"/>
      <c r="AG47" s="366"/>
      <c r="AH47" s="348"/>
    </row>
    <row r="48" spans="1:34" x14ac:dyDescent="0.2">
      <c r="A48" s="58"/>
      <c r="C48" s="115"/>
      <c r="D48" s="115"/>
      <c r="E48" s="546" t="s">
        <v>120</v>
      </c>
      <c r="F48" s="546"/>
      <c r="G48" s="546"/>
      <c r="H48" s="546"/>
      <c r="I48" s="546"/>
      <c r="J48" s="546"/>
      <c r="K48" s="546"/>
      <c r="L48" s="115"/>
      <c r="M48" s="115"/>
      <c r="N48" s="115"/>
      <c r="P48" s="10"/>
    </row>
    <row r="49" spans="1:41" x14ac:dyDescent="0.2">
      <c r="A49" s="58"/>
      <c r="C49" s="115"/>
      <c r="D49" s="115"/>
      <c r="E49" s="545" t="s">
        <v>128</v>
      </c>
      <c r="F49" s="545"/>
      <c r="G49" s="545"/>
      <c r="H49" s="545"/>
      <c r="I49" s="545"/>
      <c r="J49" s="545"/>
      <c r="K49" s="545"/>
      <c r="L49" s="115"/>
      <c r="M49" s="115"/>
      <c r="N49" s="115"/>
      <c r="P49" s="10"/>
    </row>
    <row r="50" spans="1:41" x14ac:dyDescent="0.2">
      <c r="A50" s="58"/>
      <c r="C50" s="115"/>
      <c r="D50" s="115"/>
      <c r="E50" s="545" t="s">
        <v>129</v>
      </c>
      <c r="F50" s="545"/>
      <c r="G50" s="545"/>
      <c r="H50" s="545"/>
      <c r="I50" s="545"/>
      <c r="J50" s="545"/>
      <c r="K50" s="545"/>
      <c r="L50" s="115"/>
      <c r="M50" s="115"/>
      <c r="N50" s="115"/>
      <c r="P50" s="10"/>
    </row>
    <row r="51" spans="1:41" x14ac:dyDescent="0.2">
      <c r="A51" s="58"/>
      <c r="C51" s="115"/>
      <c r="D51" s="115"/>
      <c r="E51" s="547" t="s">
        <v>132</v>
      </c>
      <c r="F51" s="547"/>
      <c r="G51" s="547"/>
      <c r="H51" s="547"/>
      <c r="I51" s="547"/>
      <c r="J51" s="547"/>
      <c r="K51" s="547"/>
      <c r="L51" s="115"/>
      <c r="M51" s="115"/>
      <c r="N51" s="115"/>
      <c r="P51" s="10"/>
    </row>
    <row r="52" spans="1:41" ht="12.75" thickBot="1" x14ac:dyDescent="0.25">
      <c r="A52" s="2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P52" s="10"/>
      <c r="Q52" s="6"/>
      <c r="R52" s="6" t="s">
        <v>1</v>
      </c>
    </row>
    <row r="53" spans="1:41" x14ac:dyDescent="0.2">
      <c r="A53" s="2"/>
      <c r="B53" s="15"/>
      <c r="C53" s="16" t="s">
        <v>6</v>
      </c>
      <c r="D53" s="17"/>
      <c r="E53" s="60"/>
      <c r="F53" s="18"/>
      <c r="G53" s="19"/>
      <c r="H53" s="19"/>
      <c r="I53" s="19"/>
      <c r="J53" s="19"/>
      <c r="K53" s="19"/>
      <c r="L53" s="19"/>
      <c r="M53" s="19"/>
      <c r="N53" s="20"/>
      <c r="O53" s="10"/>
      <c r="P53" s="10"/>
      <c r="AA53" s="1"/>
      <c r="AB53" s="1"/>
    </row>
    <row r="54" spans="1:41" ht="12.75" thickBot="1" x14ac:dyDescent="0.25">
      <c r="B54" s="532" t="s">
        <v>10</v>
      </c>
      <c r="C54" s="533"/>
      <c r="D54" s="533"/>
      <c r="E54" s="534"/>
      <c r="F54" s="62"/>
      <c r="G54" s="10"/>
      <c r="H54" s="50"/>
      <c r="I54" s="42"/>
      <c r="J54" s="10" t="s">
        <v>11</v>
      </c>
      <c r="K54" s="10"/>
      <c r="L54" s="10"/>
      <c r="M54" s="10"/>
      <c r="N54" s="63"/>
      <c r="O54" s="10"/>
      <c r="P54" s="10"/>
      <c r="Q54" s="169" t="s">
        <v>117</v>
      </c>
      <c r="AA54" s="1"/>
      <c r="AB54" s="1"/>
      <c r="AO54" s="61"/>
    </row>
    <row r="55" spans="1:41" ht="84.75" thickBot="1" x14ac:dyDescent="0.25">
      <c r="A55" s="64"/>
      <c r="B55" s="232" t="s">
        <v>13</v>
      </c>
      <c r="C55" s="65" t="s">
        <v>14</v>
      </c>
      <c r="D55" s="66" t="s">
        <v>15</v>
      </c>
      <c r="E55" s="66" t="s">
        <v>16</v>
      </c>
      <c r="F55" s="263" t="s">
        <v>17</v>
      </c>
      <c r="G55" s="245" t="s">
        <v>18</v>
      </c>
      <c r="H55" s="245" t="s">
        <v>19</v>
      </c>
      <c r="I55" s="241" t="s">
        <v>20</v>
      </c>
      <c r="J55" s="245" t="s">
        <v>199</v>
      </c>
      <c r="K55" s="264" t="s">
        <v>198</v>
      </c>
      <c r="L55" s="241" t="s">
        <v>21</v>
      </c>
      <c r="M55" s="245" t="s">
        <v>22</v>
      </c>
      <c r="N55" s="245" t="s">
        <v>23</v>
      </c>
      <c r="O55" s="265" t="s">
        <v>24</v>
      </c>
      <c r="P55" s="10"/>
      <c r="Q55" s="67" t="s">
        <v>25</v>
      </c>
      <c r="R55" s="68" t="s">
        <v>26</v>
      </c>
      <c r="S55" s="68" t="s">
        <v>27</v>
      </c>
      <c r="T55" s="68" t="s">
        <v>28</v>
      </c>
      <c r="U55" s="68" t="s">
        <v>29</v>
      </c>
      <c r="V55" s="68" t="s">
        <v>30</v>
      </c>
      <c r="W55" s="69" t="s">
        <v>31</v>
      </c>
      <c r="X55" s="69" t="s">
        <v>32</v>
      </c>
      <c r="Y55" s="69" t="s">
        <v>33</v>
      </c>
      <c r="Z55" s="69" t="s">
        <v>34</v>
      </c>
      <c r="AA55" s="70" t="s">
        <v>35</v>
      </c>
      <c r="AB55" s="229" t="s">
        <v>194</v>
      </c>
      <c r="AD55" s="555" t="s">
        <v>90</v>
      </c>
      <c r="AE55" s="556"/>
      <c r="AF55" s="367"/>
      <c r="AG55" s="367"/>
      <c r="AH55" s="8"/>
    </row>
    <row r="56" spans="1:41" x14ac:dyDescent="0.2">
      <c r="A56" s="34" t="s">
        <v>44</v>
      </c>
      <c r="B56" s="34">
        <v>6</v>
      </c>
      <c r="C56" s="36">
        <f>D56/B56*100</f>
        <v>103.33333333333334</v>
      </c>
      <c r="D56" s="74">
        <f>+R56</f>
        <v>6.2</v>
      </c>
      <c r="E56" s="75">
        <f>B56-D56</f>
        <v>-0.20000000000000018</v>
      </c>
      <c r="F56" s="38">
        <f>R56</f>
        <v>6.2</v>
      </c>
      <c r="G56" s="86">
        <f>+U56</f>
        <v>4</v>
      </c>
      <c r="H56" s="42">
        <f>S56/Q56*100</f>
        <v>89.247311827956992</v>
      </c>
      <c r="I56" s="41">
        <f>X56/U56</f>
        <v>47.25</v>
      </c>
      <c r="J56" s="43">
        <f>B56/Y$56*1000</f>
        <v>3.1192975341952991E-2</v>
      </c>
      <c r="K56" s="41">
        <f>W56/Y$56*1000</f>
        <v>0.18715785205171795</v>
      </c>
      <c r="L56" s="42">
        <f>SUM(Q56-S56)/W56</f>
        <v>0.55555555555555558</v>
      </c>
      <c r="M56" s="41">
        <f>W56/F56</f>
        <v>5.806451612903226</v>
      </c>
      <c r="N56" s="77">
        <f>Z56/W56*100</f>
        <v>5.5555555555555554</v>
      </c>
      <c r="O56" s="49">
        <f>+X56/W56</f>
        <v>5.25</v>
      </c>
      <c r="P56" s="10"/>
      <c r="Q56" s="78">
        <v>186</v>
      </c>
      <c r="R56" s="88">
        <f t="shared" ref="R56:R61" si="61">Q56/30</f>
        <v>6.2</v>
      </c>
      <c r="S56" s="83">
        <v>166</v>
      </c>
      <c r="T56" s="88">
        <f t="shared" ref="T56:T61" si="62">S56/30</f>
        <v>5.5333333333333332</v>
      </c>
      <c r="U56" s="32">
        <v>4</v>
      </c>
      <c r="V56" s="8">
        <v>32</v>
      </c>
      <c r="W56" s="90">
        <f>+V56+U56</f>
        <v>36</v>
      </c>
      <c r="X56" s="82">
        <v>189</v>
      </c>
      <c r="Y56" s="83">
        <v>192351</v>
      </c>
      <c r="Z56" s="80">
        <v>2</v>
      </c>
      <c r="AA56" s="84">
        <v>187</v>
      </c>
      <c r="AB56" s="49">
        <f>+X56/W56</f>
        <v>5.25</v>
      </c>
      <c r="AD56" s="368" t="s">
        <v>91</v>
      </c>
      <c r="AE56" s="96"/>
      <c r="AF56" s="97"/>
      <c r="AG56" s="98"/>
      <c r="AH56" s="8"/>
    </row>
    <row r="57" spans="1:41" x14ac:dyDescent="0.2">
      <c r="A57" s="34" t="s">
        <v>46</v>
      </c>
      <c r="B57" s="34">
        <v>6</v>
      </c>
      <c r="C57" s="36">
        <f>D57/B57*100</f>
        <v>100</v>
      </c>
      <c r="D57" s="74">
        <f>+R57</f>
        <v>6</v>
      </c>
      <c r="E57" s="75">
        <f>B57-D57</f>
        <v>0</v>
      </c>
      <c r="F57" s="38">
        <f>R57</f>
        <v>6</v>
      </c>
      <c r="G57" s="86">
        <f>+U57</f>
        <v>9</v>
      </c>
      <c r="H57" s="42">
        <f>S57/Q57*100</f>
        <v>92.261904761904773</v>
      </c>
      <c r="I57" s="41">
        <f>X57/U57</f>
        <v>18.777777777777779</v>
      </c>
      <c r="J57" s="43">
        <f t="shared" ref="J57:J67" si="63">B57/Y$56*1000</f>
        <v>3.1192975341952991E-2</v>
      </c>
      <c r="K57" s="41">
        <f t="shared" ref="K57:K67" si="64">W57/Y$56*1000</f>
        <v>0.15076604748610611</v>
      </c>
      <c r="L57" s="42">
        <f>SUM(Q57-S57)/W57</f>
        <v>0.44827586206896552</v>
      </c>
      <c r="M57" s="41">
        <f>W57/F57</f>
        <v>4.833333333333333</v>
      </c>
      <c r="N57" s="77">
        <f>Z57/W57*100</f>
        <v>10.344827586206897</v>
      </c>
      <c r="O57" s="49">
        <f>+X57/W57</f>
        <v>5.8275862068965516</v>
      </c>
      <c r="P57" s="10"/>
      <c r="Q57" s="87">
        <v>168</v>
      </c>
      <c r="R57" s="88">
        <f>Q57/28</f>
        <v>6</v>
      </c>
      <c r="S57" s="83">
        <v>155</v>
      </c>
      <c r="T57" s="88">
        <f>S57/28</f>
        <v>5.5357142857142856</v>
      </c>
      <c r="U57" s="32">
        <v>9</v>
      </c>
      <c r="V57" s="8">
        <v>20</v>
      </c>
      <c r="W57" s="90">
        <f>+V57+U57</f>
        <v>29</v>
      </c>
      <c r="X57" s="11">
        <v>169</v>
      </c>
      <c r="Y57" s="83"/>
      <c r="Z57" s="89">
        <v>3</v>
      </c>
      <c r="AA57" s="84">
        <v>168</v>
      </c>
      <c r="AB57" s="49">
        <f t="shared" ref="AB57:AB67" si="65">+X57/W57</f>
        <v>5.8275862068965516</v>
      </c>
      <c r="AD57" s="368" t="s">
        <v>92</v>
      </c>
      <c r="AE57" s="100"/>
      <c r="AF57" s="99"/>
      <c r="AG57" s="98"/>
      <c r="AH57" s="8"/>
    </row>
    <row r="58" spans="1:41" x14ac:dyDescent="0.2">
      <c r="A58" s="34" t="s">
        <v>48</v>
      </c>
      <c r="B58" s="34">
        <v>6</v>
      </c>
      <c r="C58" s="36">
        <f>D58/B58*100</f>
        <v>103.33333333333334</v>
      </c>
      <c r="D58" s="74">
        <f>+R58</f>
        <v>6.2</v>
      </c>
      <c r="E58" s="75">
        <f>B58-D58</f>
        <v>-0.20000000000000018</v>
      </c>
      <c r="F58" s="38">
        <f>R58</f>
        <v>6.2</v>
      </c>
      <c r="G58" s="86">
        <f>+U58</f>
        <v>4</v>
      </c>
      <c r="H58" s="42">
        <f>S58/Q58*100</f>
        <v>95.161290322580655</v>
      </c>
      <c r="I58" s="41">
        <f>X58/U58</f>
        <v>35.25</v>
      </c>
      <c r="J58" s="43">
        <f t="shared" si="63"/>
        <v>3.1192975341952991E-2</v>
      </c>
      <c r="K58" s="41">
        <f t="shared" si="64"/>
        <v>0.18195902282805912</v>
      </c>
      <c r="L58" s="42">
        <f>SUM(Q58-S58)/W58</f>
        <v>0.25714285714285712</v>
      </c>
      <c r="M58" s="41">
        <f>W58/F58</f>
        <v>5.6451612903225801</v>
      </c>
      <c r="N58" s="77">
        <f>Z58/W58*100</f>
        <v>0</v>
      </c>
      <c r="O58" s="49">
        <f>+X58/W58</f>
        <v>4.0285714285714285</v>
      </c>
      <c r="P58" s="10"/>
      <c r="Q58" s="92">
        <v>186</v>
      </c>
      <c r="R58" s="88">
        <f t="shared" si="61"/>
        <v>6.2</v>
      </c>
      <c r="S58" s="83">
        <v>177</v>
      </c>
      <c r="T58" s="88">
        <f t="shared" si="62"/>
        <v>5.9</v>
      </c>
      <c r="U58" s="32">
        <v>4</v>
      </c>
      <c r="V58" s="8">
        <v>31</v>
      </c>
      <c r="W58" s="90">
        <f>+V58+U58</f>
        <v>35</v>
      </c>
      <c r="X58" s="8">
        <v>141</v>
      </c>
      <c r="Y58" s="83"/>
      <c r="Z58" s="83">
        <v>0</v>
      </c>
      <c r="AA58" s="84">
        <v>141</v>
      </c>
      <c r="AB58" s="49">
        <f t="shared" si="65"/>
        <v>4.0285714285714285</v>
      </c>
      <c r="AD58" s="369" t="s">
        <v>93</v>
      </c>
      <c r="AE58" s="369">
        <v>5.8</v>
      </c>
      <c r="AF58" s="97"/>
      <c r="AG58" s="101"/>
      <c r="AH58" s="8"/>
    </row>
    <row r="59" spans="1:41" x14ac:dyDescent="0.2">
      <c r="A59" s="34" t="s">
        <v>50</v>
      </c>
      <c r="B59" s="34">
        <v>6</v>
      </c>
      <c r="C59" s="36">
        <f>D59/B59*100</f>
        <v>100</v>
      </c>
      <c r="D59" s="74">
        <f>+R59</f>
        <v>6</v>
      </c>
      <c r="E59" s="75">
        <f>B59-D59</f>
        <v>0</v>
      </c>
      <c r="F59" s="38">
        <f>R59</f>
        <v>6</v>
      </c>
      <c r="G59" s="86">
        <f>+U59</f>
        <v>7</v>
      </c>
      <c r="H59" s="42">
        <f>S59/Q59*100</f>
        <v>96.111111111111114</v>
      </c>
      <c r="I59" s="41">
        <f>X59/U59</f>
        <v>31.857142857142858</v>
      </c>
      <c r="J59" s="43">
        <f t="shared" si="63"/>
        <v>3.1192975341952991E-2</v>
      </c>
      <c r="K59" s="41">
        <f t="shared" si="64"/>
        <v>0.19755551049903564</v>
      </c>
      <c r="L59" s="42">
        <f>SUM(Q59-S59)/W59</f>
        <v>0.18421052631578946</v>
      </c>
      <c r="M59" s="41">
        <f>W59/F59</f>
        <v>6.333333333333333</v>
      </c>
      <c r="N59" s="77">
        <f>Z59/W59*100</f>
        <v>10.526315789473683</v>
      </c>
      <c r="O59" s="49">
        <f>+X59/W59</f>
        <v>5.8684210526315788</v>
      </c>
      <c r="P59" s="10"/>
      <c r="Q59" s="92">
        <v>180</v>
      </c>
      <c r="R59" s="88">
        <f t="shared" si="61"/>
        <v>6</v>
      </c>
      <c r="S59" s="83">
        <v>173</v>
      </c>
      <c r="T59" s="88">
        <f t="shared" si="62"/>
        <v>5.7666666666666666</v>
      </c>
      <c r="U59" s="32">
        <v>7</v>
      </c>
      <c r="V59" s="8">
        <v>31</v>
      </c>
      <c r="W59" s="90">
        <f>+V59+U59</f>
        <v>38</v>
      </c>
      <c r="X59" s="8">
        <v>223</v>
      </c>
      <c r="Y59" s="83"/>
      <c r="Z59" s="83">
        <v>4</v>
      </c>
      <c r="AA59" s="84">
        <v>219</v>
      </c>
      <c r="AB59" s="49">
        <f t="shared" si="65"/>
        <v>5.8684210526315788</v>
      </c>
      <c r="AD59" s="368" t="s">
        <v>77</v>
      </c>
      <c r="AE59" s="368">
        <v>8</v>
      </c>
      <c r="AF59" s="99"/>
      <c r="AG59" s="98"/>
      <c r="AH59" s="8"/>
    </row>
    <row r="60" spans="1:41" x14ac:dyDescent="0.2">
      <c r="A60" s="34" t="s">
        <v>52</v>
      </c>
      <c r="B60" s="34">
        <v>6</v>
      </c>
      <c r="C60" s="36">
        <f>D60/B60*100</f>
        <v>103.33333333333334</v>
      </c>
      <c r="D60" s="74">
        <f>+R60</f>
        <v>6.2</v>
      </c>
      <c r="E60" s="75">
        <f>B60-D60</f>
        <v>-0.20000000000000018</v>
      </c>
      <c r="F60" s="38">
        <f>R60</f>
        <v>6.2</v>
      </c>
      <c r="G60" s="86">
        <f>+U60</f>
        <v>5</v>
      </c>
      <c r="H60" s="42">
        <f>S60/Q60*100</f>
        <v>90.86021505376344</v>
      </c>
      <c r="I60" s="41">
        <f>X60/U60</f>
        <v>30.8</v>
      </c>
      <c r="J60" s="43">
        <f t="shared" si="63"/>
        <v>3.1192975341952991E-2</v>
      </c>
      <c r="K60" s="41">
        <f t="shared" si="64"/>
        <v>0.14556721826244728</v>
      </c>
      <c r="L60" s="42">
        <f>SUM(Q60-S60)/W60</f>
        <v>0.6071428571428571</v>
      </c>
      <c r="M60" s="41">
        <f>W60/F60</f>
        <v>4.5161290322580641</v>
      </c>
      <c r="N60" s="77">
        <f>Z60/W60*100</f>
        <v>0</v>
      </c>
      <c r="O60" s="49">
        <f>+X60/W60</f>
        <v>5.5</v>
      </c>
      <c r="P60" s="10"/>
      <c r="Q60" s="92">
        <v>186</v>
      </c>
      <c r="R60" s="88">
        <f t="shared" si="61"/>
        <v>6.2</v>
      </c>
      <c r="S60" s="83">
        <v>169</v>
      </c>
      <c r="T60" s="88">
        <f t="shared" si="62"/>
        <v>5.6333333333333337</v>
      </c>
      <c r="U60" s="32">
        <v>5</v>
      </c>
      <c r="V60" s="8">
        <v>23</v>
      </c>
      <c r="W60" s="90">
        <f>+V60+U60</f>
        <v>28</v>
      </c>
      <c r="X60" s="8">
        <v>154</v>
      </c>
      <c r="Y60" s="83"/>
      <c r="Z60" s="83">
        <v>0</v>
      </c>
      <c r="AA60" s="84">
        <v>145</v>
      </c>
      <c r="AB60" s="49">
        <f t="shared" si="65"/>
        <v>5.5</v>
      </c>
      <c r="AD60" s="368" t="s">
        <v>94</v>
      </c>
      <c r="AE60" s="368">
        <v>9</v>
      </c>
      <c r="AF60" s="99"/>
      <c r="AG60" s="98"/>
      <c r="AH60" s="8"/>
    </row>
    <row r="61" spans="1:41" x14ac:dyDescent="0.2">
      <c r="A61" s="34" t="s">
        <v>54</v>
      </c>
      <c r="B61" s="34">
        <v>6</v>
      </c>
      <c r="C61" s="36">
        <f t="shared" ref="C61:C67" si="66">D61/B61*100</f>
        <v>100</v>
      </c>
      <c r="D61" s="74">
        <f t="shared" ref="D61:D67" si="67">+R61</f>
        <v>6</v>
      </c>
      <c r="E61" s="75">
        <f t="shared" ref="E61:E68" si="68">B61-D61</f>
        <v>0</v>
      </c>
      <c r="F61" s="38">
        <f t="shared" ref="F61:F67" si="69">R61</f>
        <v>6</v>
      </c>
      <c r="G61" s="86">
        <f t="shared" ref="G61:G67" si="70">+U61</f>
        <v>4</v>
      </c>
      <c r="H61" s="42">
        <f t="shared" ref="H61:H68" si="71">S61/Q61*100</f>
        <v>92.777777777777786</v>
      </c>
      <c r="I61" s="41">
        <f t="shared" ref="I61:I68" si="72">X61/U61</f>
        <v>39</v>
      </c>
      <c r="J61" s="43">
        <f t="shared" si="63"/>
        <v>3.1192975341952991E-2</v>
      </c>
      <c r="K61" s="41">
        <f t="shared" si="64"/>
        <v>0.17156136438074146</v>
      </c>
      <c r="L61" s="42">
        <f t="shared" ref="L61:L68" si="73">SUM(Q61-S61)/W61</f>
        <v>0.39393939393939392</v>
      </c>
      <c r="M61" s="41">
        <f t="shared" ref="M61:M67" si="74">W61/F61</f>
        <v>5.5</v>
      </c>
      <c r="N61" s="77">
        <f t="shared" ref="N61:N68" si="75">Z61/W61*100</f>
        <v>3.0303030303030303</v>
      </c>
      <c r="O61" s="49">
        <f t="shared" ref="O61:O68" si="76">+X61/W61</f>
        <v>4.7272727272727275</v>
      </c>
      <c r="P61" s="10"/>
      <c r="Q61" s="92">
        <v>180</v>
      </c>
      <c r="R61" s="88">
        <f t="shared" si="61"/>
        <v>6</v>
      </c>
      <c r="S61" s="83">
        <v>167</v>
      </c>
      <c r="T61" s="88">
        <f t="shared" si="62"/>
        <v>5.5666666666666664</v>
      </c>
      <c r="U61" s="32">
        <v>4</v>
      </c>
      <c r="V61" s="8">
        <v>29</v>
      </c>
      <c r="W61" s="90">
        <f t="shared" ref="W61:W68" si="77">+V61+U61</f>
        <v>33</v>
      </c>
      <c r="X61" s="8">
        <v>156</v>
      </c>
      <c r="Y61" s="83"/>
      <c r="Z61" s="83">
        <v>1</v>
      </c>
      <c r="AA61" s="84">
        <v>156</v>
      </c>
      <c r="AB61" s="49">
        <f t="shared" si="65"/>
        <v>4.7272727272727275</v>
      </c>
      <c r="AD61" s="368" t="s">
        <v>95</v>
      </c>
      <c r="AE61" s="368">
        <v>7.5</v>
      </c>
      <c r="AF61" s="99"/>
      <c r="AG61" s="98"/>
      <c r="AH61" s="8"/>
    </row>
    <row r="62" spans="1:41" x14ac:dyDescent="0.2">
      <c r="A62" s="34" t="s">
        <v>56</v>
      </c>
      <c r="B62" s="34">
        <v>6</v>
      </c>
      <c r="C62" s="36">
        <f t="shared" si="66"/>
        <v>100</v>
      </c>
      <c r="D62" s="74">
        <f t="shared" si="67"/>
        <v>6</v>
      </c>
      <c r="E62" s="75">
        <f t="shared" si="68"/>
        <v>0</v>
      </c>
      <c r="F62" s="38">
        <f t="shared" si="69"/>
        <v>6</v>
      </c>
      <c r="G62" s="86">
        <f t="shared" si="70"/>
        <v>4</v>
      </c>
      <c r="H62" s="42">
        <f t="shared" si="71"/>
        <v>95.161290322580655</v>
      </c>
      <c r="I62" s="41">
        <f t="shared" si="72"/>
        <v>47.75</v>
      </c>
      <c r="J62" s="43">
        <f t="shared" si="63"/>
        <v>3.1192975341952991E-2</v>
      </c>
      <c r="K62" s="41">
        <f t="shared" si="64"/>
        <v>0.14556721826244728</v>
      </c>
      <c r="L62" s="42">
        <f t="shared" si="73"/>
        <v>0.32142857142857145</v>
      </c>
      <c r="M62" s="41">
        <f t="shared" si="74"/>
        <v>4.666666666666667</v>
      </c>
      <c r="N62" s="77">
        <f t="shared" si="75"/>
        <v>3.5714285714285712</v>
      </c>
      <c r="O62" s="49">
        <f t="shared" si="76"/>
        <v>6.8214285714285712</v>
      </c>
      <c r="P62" s="10"/>
      <c r="Q62" s="92">
        <v>186</v>
      </c>
      <c r="R62" s="88">
        <f>Q62/31</f>
        <v>6</v>
      </c>
      <c r="S62" s="83">
        <v>177</v>
      </c>
      <c r="T62" s="88">
        <f>S62/31</f>
        <v>5.709677419354839</v>
      </c>
      <c r="U62" s="32">
        <v>4</v>
      </c>
      <c r="V62" s="8">
        <v>24</v>
      </c>
      <c r="W62" s="90">
        <f t="shared" si="77"/>
        <v>28</v>
      </c>
      <c r="X62" s="8">
        <v>191</v>
      </c>
      <c r="Y62" s="83"/>
      <c r="Z62" s="83">
        <v>1</v>
      </c>
      <c r="AA62" s="84">
        <v>176</v>
      </c>
      <c r="AB62" s="49">
        <f t="shared" si="65"/>
        <v>6.8214285714285712</v>
      </c>
      <c r="AD62" s="368" t="s">
        <v>96</v>
      </c>
      <c r="AE62" s="368">
        <v>6.8</v>
      </c>
      <c r="AF62" s="99"/>
      <c r="AG62" s="98"/>
      <c r="AH62" s="8"/>
    </row>
    <row r="63" spans="1:41" x14ac:dyDescent="0.2">
      <c r="A63" s="34" t="s">
        <v>58</v>
      </c>
      <c r="B63" s="34">
        <v>6</v>
      </c>
      <c r="C63" s="36">
        <f t="shared" si="66"/>
        <v>100</v>
      </c>
      <c r="D63" s="74">
        <f t="shared" si="67"/>
        <v>6</v>
      </c>
      <c r="E63" s="75">
        <f t="shared" si="68"/>
        <v>0</v>
      </c>
      <c r="F63" s="38">
        <f t="shared" si="69"/>
        <v>6</v>
      </c>
      <c r="G63" s="86">
        <f t="shared" si="70"/>
        <v>6</v>
      </c>
      <c r="H63" s="42">
        <f t="shared" si="71"/>
        <v>94.623655913978496</v>
      </c>
      <c r="I63" s="41">
        <f t="shared" si="72"/>
        <v>30.833333333333332</v>
      </c>
      <c r="J63" s="43">
        <f t="shared" si="63"/>
        <v>3.1192975341952991E-2</v>
      </c>
      <c r="K63" s="41">
        <f t="shared" si="64"/>
        <v>0.19235668127537681</v>
      </c>
      <c r="L63" s="42">
        <f t="shared" si="73"/>
        <v>0.27027027027027029</v>
      </c>
      <c r="M63" s="41">
        <f t="shared" si="74"/>
        <v>6.166666666666667</v>
      </c>
      <c r="N63" s="77">
        <f t="shared" si="75"/>
        <v>5.4054054054054053</v>
      </c>
      <c r="O63" s="49">
        <f t="shared" si="76"/>
        <v>5</v>
      </c>
      <c r="P63" s="10"/>
      <c r="Q63" s="92">
        <v>186</v>
      </c>
      <c r="R63" s="88">
        <f>Q63/31</f>
        <v>6</v>
      </c>
      <c r="S63" s="83">
        <v>176</v>
      </c>
      <c r="T63" s="88">
        <f>S63/31</f>
        <v>5.67741935483871</v>
      </c>
      <c r="U63" s="32">
        <v>6</v>
      </c>
      <c r="V63" s="8">
        <v>31</v>
      </c>
      <c r="W63" s="90">
        <f t="shared" si="77"/>
        <v>37</v>
      </c>
      <c r="X63" s="8">
        <v>185</v>
      </c>
      <c r="Y63" s="83"/>
      <c r="Z63" s="83">
        <v>2</v>
      </c>
      <c r="AA63" s="84">
        <v>185</v>
      </c>
      <c r="AB63" s="49">
        <f t="shared" si="65"/>
        <v>5</v>
      </c>
      <c r="AD63" s="368" t="s">
        <v>97</v>
      </c>
      <c r="AE63" s="368">
        <v>30</v>
      </c>
      <c r="AF63" s="99"/>
      <c r="AG63" s="98"/>
      <c r="AH63" s="8"/>
    </row>
    <row r="64" spans="1:41" x14ac:dyDescent="0.2">
      <c r="A64" s="34" t="s">
        <v>60</v>
      </c>
      <c r="B64" s="34">
        <v>6</v>
      </c>
      <c r="C64" s="36">
        <f t="shared" si="66"/>
        <v>100</v>
      </c>
      <c r="D64" s="74">
        <f t="shared" si="67"/>
        <v>6</v>
      </c>
      <c r="E64" s="75">
        <f t="shared" si="68"/>
        <v>0</v>
      </c>
      <c r="F64" s="38">
        <f t="shared" si="69"/>
        <v>6</v>
      </c>
      <c r="G64" s="86">
        <f t="shared" si="70"/>
        <v>11</v>
      </c>
      <c r="H64" s="42">
        <f t="shared" si="71"/>
        <v>95.555555555555557</v>
      </c>
      <c r="I64" s="41">
        <f t="shared" si="72"/>
        <v>14.363636363636363</v>
      </c>
      <c r="J64" s="43">
        <f t="shared" si="63"/>
        <v>3.1192975341952991E-2</v>
      </c>
      <c r="K64" s="41">
        <f t="shared" si="64"/>
        <v>0.15596487670976494</v>
      </c>
      <c r="L64" s="42">
        <f t="shared" si="73"/>
        <v>0.26666666666666666</v>
      </c>
      <c r="M64" s="41">
        <f t="shared" si="74"/>
        <v>5</v>
      </c>
      <c r="N64" s="77">
        <f t="shared" si="75"/>
        <v>6.666666666666667</v>
      </c>
      <c r="O64" s="49">
        <f t="shared" si="76"/>
        <v>5.2666666666666666</v>
      </c>
      <c r="P64" s="10"/>
      <c r="Q64" s="92">
        <v>180</v>
      </c>
      <c r="R64" s="88">
        <f>Q64/30</f>
        <v>6</v>
      </c>
      <c r="S64" s="83">
        <v>172</v>
      </c>
      <c r="T64" s="88">
        <f>S64/30</f>
        <v>5.7333333333333334</v>
      </c>
      <c r="U64" s="32">
        <v>11</v>
      </c>
      <c r="V64" s="8">
        <v>19</v>
      </c>
      <c r="W64" s="90">
        <f t="shared" si="77"/>
        <v>30</v>
      </c>
      <c r="X64" s="8">
        <v>158</v>
      </c>
      <c r="Y64" s="83"/>
      <c r="Z64" s="83">
        <v>2</v>
      </c>
      <c r="AA64" s="84">
        <v>149</v>
      </c>
      <c r="AB64" s="49">
        <f t="shared" si="65"/>
        <v>5.2666666666666666</v>
      </c>
      <c r="AD64" s="368" t="s">
        <v>98</v>
      </c>
      <c r="AE64" s="368">
        <v>5.5</v>
      </c>
      <c r="AF64" s="99"/>
      <c r="AG64" s="98"/>
      <c r="AH64" s="8"/>
    </row>
    <row r="65" spans="1:41" x14ac:dyDescent="0.2">
      <c r="A65" s="34" t="s">
        <v>62</v>
      </c>
      <c r="B65" s="34">
        <v>6</v>
      </c>
      <c r="C65" s="36">
        <f t="shared" si="66"/>
        <v>100</v>
      </c>
      <c r="D65" s="74">
        <f t="shared" si="67"/>
        <v>6</v>
      </c>
      <c r="E65" s="75">
        <f t="shared" si="68"/>
        <v>0</v>
      </c>
      <c r="F65" s="38">
        <f t="shared" si="69"/>
        <v>6</v>
      </c>
      <c r="G65" s="86">
        <f t="shared" si="70"/>
        <v>6</v>
      </c>
      <c r="H65" s="42">
        <f t="shared" si="71"/>
        <v>90.86021505376344</v>
      </c>
      <c r="I65" s="41">
        <f t="shared" si="72"/>
        <v>28.666666666666668</v>
      </c>
      <c r="J65" s="43">
        <f t="shared" si="63"/>
        <v>3.1192975341952991E-2</v>
      </c>
      <c r="K65" s="41">
        <f t="shared" si="64"/>
        <v>0.17676019360440029</v>
      </c>
      <c r="L65" s="42">
        <f t="shared" si="73"/>
        <v>0.5</v>
      </c>
      <c r="M65" s="41">
        <f t="shared" si="74"/>
        <v>5.666666666666667</v>
      </c>
      <c r="N65" s="77">
        <f t="shared" si="75"/>
        <v>5.8823529411764701</v>
      </c>
      <c r="O65" s="49">
        <f t="shared" si="76"/>
        <v>5.0588235294117645</v>
      </c>
      <c r="P65" s="10"/>
      <c r="Q65" s="92">
        <v>186</v>
      </c>
      <c r="R65" s="88">
        <f>Q65/31</f>
        <v>6</v>
      </c>
      <c r="S65" s="83">
        <v>169</v>
      </c>
      <c r="T65" s="88">
        <f>S65/31</f>
        <v>5.4516129032258061</v>
      </c>
      <c r="U65" s="32">
        <v>6</v>
      </c>
      <c r="V65" s="8">
        <v>28</v>
      </c>
      <c r="W65" s="90">
        <f t="shared" si="77"/>
        <v>34</v>
      </c>
      <c r="X65" s="8">
        <v>172</v>
      </c>
      <c r="Y65" s="83"/>
      <c r="Z65" s="83">
        <v>2</v>
      </c>
      <c r="AA65" s="84">
        <v>172</v>
      </c>
      <c r="AB65" s="49">
        <f t="shared" si="65"/>
        <v>5.0588235294117645</v>
      </c>
      <c r="AD65" s="368" t="s">
        <v>81</v>
      </c>
      <c r="AE65" s="368">
        <v>5.0999999999999996</v>
      </c>
      <c r="AF65" s="99"/>
      <c r="AG65" s="98"/>
      <c r="AH65" s="8"/>
    </row>
    <row r="66" spans="1:41" x14ac:dyDescent="0.2">
      <c r="A66" s="34" t="s">
        <v>64</v>
      </c>
      <c r="B66" s="34">
        <v>6</v>
      </c>
      <c r="C66" s="36">
        <f t="shared" si="66"/>
        <v>100</v>
      </c>
      <c r="D66" s="74">
        <f t="shared" si="67"/>
        <v>6</v>
      </c>
      <c r="E66" s="75">
        <f t="shared" si="68"/>
        <v>0</v>
      </c>
      <c r="F66" s="38">
        <f t="shared" si="69"/>
        <v>6</v>
      </c>
      <c r="G66" s="86">
        <f t="shared" si="70"/>
        <v>4</v>
      </c>
      <c r="H66" s="42">
        <f t="shared" si="71"/>
        <v>96.666666666666671</v>
      </c>
      <c r="I66" s="41">
        <f t="shared" si="72"/>
        <v>36.5</v>
      </c>
      <c r="J66" s="43">
        <f t="shared" si="63"/>
        <v>3.1192975341952991E-2</v>
      </c>
      <c r="K66" s="41">
        <f t="shared" si="64"/>
        <v>0.15076604748610611</v>
      </c>
      <c r="L66" s="42">
        <f t="shared" si="73"/>
        <v>0.20689655172413793</v>
      </c>
      <c r="M66" s="41">
        <f t="shared" si="74"/>
        <v>4.833333333333333</v>
      </c>
      <c r="N66" s="77">
        <f t="shared" si="75"/>
        <v>6.8965517241379306</v>
      </c>
      <c r="O66" s="49">
        <f t="shared" si="76"/>
        <v>5.0344827586206895</v>
      </c>
      <c r="P66" s="10"/>
      <c r="Q66" s="92">
        <v>180</v>
      </c>
      <c r="R66" s="88">
        <f>Q66/30</f>
        <v>6</v>
      </c>
      <c r="S66" s="83">
        <v>174</v>
      </c>
      <c r="T66" s="88">
        <f>S66/30</f>
        <v>5.8</v>
      </c>
      <c r="U66" s="32">
        <v>4</v>
      </c>
      <c r="V66" s="8">
        <v>25</v>
      </c>
      <c r="W66" s="90">
        <f t="shared" si="77"/>
        <v>29</v>
      </c>
      <c r="X66" s="8">
        <v>146</v>
      </c>
      <c r="Y66" s="83"/>
      <c r="Z66" s="83">
        <v>2</v>
      </c>
      <c r="AA66" s="84">
        <v>146</v>
      </c>
      <c r="AB66" s="49">
        <f t="shared" si="65"/>
        <v>5.0344827586206895</v>
      </c>
      <c r="AD66" s="368" t="s">
        <v>99</v>
      </c>
      <c r="AE66" s="368">
        <v>3.5</v>
      </c>
      <c r="AF66" s="99"/>
      <c r="AG66" s="98"/>
      <c r="AH66" s="8"/>
    </row>
    <row r="67" spans="1:41" ht="12.75" thickBot="1" x14ac:dyDescent="0.25">
      <c r="A67" s="34" t="s">
        <v>66</v>
      </c>
      <c r="B67" s="34">
        <v>6</v>
      </c>
      <c r="C67" s="36">
        <f t="shared" si="66"/>
        <v>100</v>
      </c>
      <c r="D67" s="74">
        <f t="shared" si="67"/>
        <v>6</v>
      </c>
      <c r="E67" s="75">
        <f t="shared" si="68"/>
        <v>0</v>
      </c>
      <c r="F67" s="38">
        <f t="shared" si="69"/>
        <v>6</v>
      </c>
      <c r="G67" s="86">
        <f t="shared" si="70"/>
        <v>4</v>
      </c>
      <c r="H67" s="42">
        <f t="shared" si="71"/>
        <v>97.311827956989248</v>
      </c>
      <c r="I67" s="41">
        <f t="shared" si="72"/>
        <v>49.75</v>
      </c>
      <c r="J67" s="43">
        <f t="shared" si="63"/>
        <v>3.1192975341952991E-2</v>
      </c>
      <c r="K67" s="41">
        <f t="shared" si="64"/>
        <v>0.15076604748610611</v>
      </c>
      <c r="L67" s="42">
        <f t="shared" si="73"/>
        <v>0.17241379310344829</v>
      </c>
      <c r="M67" s="41">
        <f t="shared" si="74"/>
        <v>4.833333333333333</v>
      </c>
      <c r="N67" s="77">
        <f t="shared" si="75"/>
        <v>6.8965517241379306</v>
      </c>
      <c r="O67" s="49">
        <f t="shared" si="76"/>
        <v>6.8620689655172411</v>
      </c>
      <c r="P67" s="10"/>
      <c r="Q67" s="92">
        <v>186</v>
      </c>
      <c r="R67" s="88">
        <f>Q67/31</f>
        <v>6</v>
      </c>
      <c r="S67" s="83">
        <v>181</v>
      </c>
      <c r="T67" s="88">
        <f>S67/31</f>
        <v>5.838709677419355</v>
      </c>
      <c r="U67" s="32">
        <v>4</v>
      </c>
      <c r="V67" s="8">
        <v>25</v>
      </c>
      <c r="W67" s="90">
        <f t="shared" si="77"/>
        <v>29</v>
      </c>
      <c r="X67" s="8">
        <v>199</v>
      </c>
      <c r="Y67" s="83"/>
      <c r="Z67" s="83">
        <v>2</v>
      </c>
      <c r="AA67" s="84">
        <v>199</v>
      </c>
      <c r="AB67" s="49">
        <f t="shared" si="65"/>
        <v>6.8620689655172411</v>
      </c>
      <c r="AD67" s="368" t="s">
        <v>100</v>
      </c>
      <c r="AE67" s="368">
        <v>3.4</v>
      </c>
      <c r="AF67" s="99"/>
      <c r="AG67" s="98"/>
      <c r="AH67" s="8"/>
    </row>
    <row r="68" spans="1:41" s="386" customFormat="1" ht="12.75" thickBot="1" x14ac:dyDescent="0.25">
      <c r="A68" s="370" t="s">
        <v>308</v>
      </c>
      <c r="B68" s="370">
        <v>6</v>
      </c>
      <c r="C68" s="371">
        <f>D68/B68*100</f>
        <v>133.69963369963369</v>
      </c>
      <c r="D68" s="372">
        <f>+R68</f>
        <v>8.0219780219780219</v>
      </c>
      <c r="E68" s="373">
        <f t="shared" si="68"/>
        <v>-2.0219780219780219</v>
      </c>
      <c r="F68" s="374">
        <f>R68</f>
        <v>8.0219780219780219</v>
      </c>
      <c r="G68" s="375">
        <f>+U68</f>
        <v>68</v>
      </c>
      <c r="H68" s="376">
        <f t="shared" si="71"/>
        <v>93.881278538812779</v>
      </c>
      <c r="I68" s="377">
        <f t="shared" si="72"/>
        <v>30.632352941176471</v>
      </c>
      <c r="J68" s="378">
        <f>B68/Y$68*1000</f>
        <v>3.1192975341952991E-2</v>
      </c>
      <c r="K68" s="377">
        <f>W68/Y$68*1000/9</f>
        <v>0.22297200892581209</v>
      </c>
      <c r="L68" s="376">
        <f t="shared" si="73"/>
        <v>0.34715025906735753</v>
      </c>
      <c r="M68" s="377">
        <f>W68/F68/9</f>
        <v>5.3464231354642315</v>
      </c>
      <c r="N68" s="379">
        <f t="shared" si="75"/>
        <v>5.4404145077720205</v>
      </c>
      <c r="O68" s="380">
        <f t="shared" si="76"/>
        <v>5.3963730569948183</v>
      </c>
      <c r="P68" s="10"/>
      <c r="Q68" s="381">
        <f>SUM(Q56:Q67)</f>
        <v>2190</v>
      </c>
      <c r="R68" s="311">
        <f>Q68/273</f>
        <v>8.0219780219780219</v>
      </c>
      <c r="S68" s="382">
        <f>SUM(S56:S67)</f>
        <v>2056</v>
      </c>
      <c r="T68" s="311">
        <f>S68/273</f>
        <v>7.531135531135531</v>
      </c>
      <c r="U68" s="383">
        <f>SUM(U56:U67)</f>
        <v>68</v>
      </c>
      <c r="V68" s="384">
        <f>SUM(V56:V67)</f>
        <v>318</v>
      </c>
      <c r="W68" s="383">
        <f t="shared" si="77"/>
        <v>386</v>
      </c>
      <c r="X68" s="384">
        <f>SUM(X56:X67)</f>
        <v>2083</v>
      </c>
      <c r="Y68" s="102">
        <v>192351</v>
      </c>
      <c r="Z68" s="384">
        <f>SUM(Z56:Z67)</f>
        <v>21</v>
      </c>
      <c r="AA68" s="385">
        <f>SUM(AA56:AA67)</f>
        <v>2043</v>
      </c>
      <c r="AB68" s="356">
        <f>+X68/W68</f>
        <v>5.3963730569948183</v>
      </c>
      <c r="AD68" s="368" t="s">
        <v>101</v>
      </c>
      <c r="AE68" s="368">
        <v>10.6</v>
      </c>
      <c r="AF68" s="99"/>
      <c r="AG68" s="98"/>
      <c r="AH68" s="8"/>
    </row>
    <row r="69" spans="1:41" s="386" customFormat="1" x14ac:dyDescent="0.2">
      <c r="A69" s="387"/>
      <c r="B69" s="387"/>
      <c r="C69" s="388"/>
      <c r="D69" s="389"/>
      <c r="E69" s="389"/>
      <c r="F69" s="389"/>
      <c r="G69" s="387"/>
      <c r="H69" s="390"/>
      <c r="I69" s="390"/>
      <c r="J69" s="390"/>
      <c r="K69" s="390"/>
      <c r="L69" s="390"/>
      <c r="M69" s="390"/>
      <c r="N69" s="390"/>
      <c r="O69" s="390"/>
      <c r="P69" s="10"/>
      <c r="Q69" s="391"/>
      <c r="R69" s="392"/>
      <c r="S69" s="391"/>
      <c r="T69" s="392"/>
      <c r="U69" s="391"/>
      <c r="V69" s="391"/>
      <c r="W69" s="391"/>
      <c r="X69" s="391"/>
      <c r="Y69" s="8"/>
      <c r="Z69" s="391"/>
      <c r="AA69" s="387"/>
      <c r="AB69" s="387"/>
      <c r="AD69" s="83"/>
      <c r="AE69" s="83"/>
      <c r="AF69" s="165"/>
      <c r="AG69" s="8"/>
      <c r="AH69" s="8"/>
    </row>
    <row r="70" spans="1:41" x14ac:dyDescent="0.2">
      <c r="A70" s="5" t="s">
        <v>0</v>
      </c>
      <c r="C70" s="56"/>
      <c r="D70" s="57"/>
      <c r="E70" s="170"/>
      <c r="F70" s="170"/>
      <c r="G70" s="171"/>
      <c r="H70" s="171"/>
      <c r="I70" s="171"/>
      <c r="J70" s="171"/>
      <c r="K70" s="171"/>
      <c r="P70" s="10"/>
      <c r="AD70" s="368" t="s">
        <v>102</v>
      </c>
      <c r="AE70" s="368">
        <v>3.4</v>
      </c>
      <c r="AF70" s="99"/>
      <c r="AG70" s="98"/>
      <c r="AH70" s="8"/>
    </row>
    <row r="71" spans="1:41" x14ac:dyDescent="0.2">
      <c r="A71" s="58"/>
      <c r="C71" s="4"/>
      <c r="E71" s="546" t="s">
        <v>120</v>
      </c>
      <c r="F71" s="546"/>
      <c r="G71" s="546"/>
      <c r="H71" s="546"/>
      <c r="I71" s="546"/>
      <c r="J71" s="546"/>
      <c r="K71" s="546"/>
      <c r="P71" s="10"/>
      <c r="AD71" s="368" t="s">
        <v>103</v>
      </c>
      <c r="AE71" s="368">
        <v>3</v>
      </c>
      <c r="AF71" s="99"/>
      <c r="AG71" s="98"/>
      <c r="AH71" s="8"/>
    </row>
    <row r="72" spans="1:41" x14ac:dyDescent="0.2">
      <c r="A72" s="58"/>
      <c r="C72" s="342"/>
      <c r="D72" s="342"/>
      <c r="E72" s="545" t="s">
        <v>128</v>
      </c>
      <c r="F72" s="545"/>
      <c r="G72" s="545"/>
      <c r="H72" s="545"/>
      <c r="I72" s="545"/>
      <c r="J72" s="545"/>
      <c r="K72" s="545"/>
      <c r="P72" s="10"/>
      <c r="AD72" s="368"/>
      <c r="AE72" s="368"/>
      <c r="AF72" s="99"/>
      <c r="AG72" s="98"/>
      <c r="AH72" s="8"/>
    </row>
    <row r="73" spans="1:41" x14ac:dyDescent="0.2">
      <c r="A73" s="58"/>
      <c r="C73" s="58"/>
      <c r="D73" s="58"/>
      <c r="E73" s="545" t="s">
        <v>129</v>
      </c>
      <c r="F73" s="545"/>
      <c r="G73" s="545"/>
      <c r="H73" s="545"/>
      <c r="I73" s="545"/>
      <c r="J73" s="545"/>
      <c r="K73" s="545"/>
      <c r="P73" s="10"/>
      <c r="AD73" s="368" t="s">
        <v>104</v>
      </c>
      <c r="AE73" s="368">
        <v>2.5</v>
      </c>
      <c r="AF73" s="99"/>
      <c r="AG73" s="98"/>
      <c r="AH73" s="8"/>
    </row>
    <row r="74" spans="1:41" x14ac:dyDescent="0.2">
      <c r="A74" s="58"/>
      <c r="C74" s="342"/>
      <c r="D74" s="342"/>
      <c r="E74" s="547" t="s">
        <v>133</v>
      </c>
      <c r="F74" s="547"/>
      <c r="G74" s="547"/>
      <c r="H74" s="547"/>
      <c r="I74" s="547"/>
      <c r="J74" s="547"/>
      <c r="K74" s="547"/>
      <c r="P74" s="10"/>
      <c r="AD74" s="368" t="s">
        <v>71</v>
      </c>
      <c r="AE74" s="368">
        <v>5.5</v>
      </c>
      <c r="AF74" s="99"/>
      <c r="AG74" s="98"/>
      <c r="AH74" s="8"/>
    </row>
    <row r="75" spans="1:41" ht="12.75" thickBot="1" x14ac:dyDescent="0.25">
      <c r="A75" s="2"/>
      <c r="C75" s="56"/>
      <c r="D75" s="57"/>
      <c r="E75" s="57"/>
      <c r="F75" s="57"/>
      <c r="P75" s="10"/>
      <c r="Q75" s="538"/>
      <c r="R75" s="538"/>
      <c r="S75" s="538"/>
      <c r="AD75" s="368" t="s">
        <v>105</v>
      </c>
      <c r="AE75" s="368">
        <v>5.5</v>
      </c>
      <c r="AF75" s="99"/>
      <c r="AG75" s="98"/>
      <c r="AH75" s="8"/>
    </row>
    <row r="76" spans="1:41" x14ac:dyDescent="0.2">
      <c r="A76" s="2"/>
      <c r="B76" s="15"/>
      <c r="C76" s="16" t="s">
        <v>6</v>
      </c>
      <c r="D76" s="17"/>
      <c r="E76" s="60"/>
      <c r="F76" s="18"/>
      <c r="G76" s="19"/>
      <c r="H76" s="19"/>
      <c r="I76" s="19"/>
      <c r="J76" s="19"/>
      <c r="K76" s="19"/>
      <c r="L76" s="19"/>
      <c r="M76" s="19"/>
      <c r="N76" s="20"/>
      <c r="O76" s="10"/>
      <c r="P76" s="10"/>
      <c r="AA76" s="1"/>
      <c r="AB76" s="1"/>
      <c r="AD76" s="368" t="s">
        <v>106</v>
      </c>
      <c r="AE76" s="368">
        <v>6</v>
      </c>
      <c r="AF76" s="99"/>
      <c r="AG76" s="98"/>
      <c r="AH76" s="8"/>
    </row>
    <row r="77" spans="1:41" ht="12.75" thickBot="1" x14ac:dyDescent="0.25">
      <c r="B77" s="532" t="s">
        <v>10</v>
      </c>
      <c r="C77" s="533"/>
      <c r="D77" s="533"/>
      <c r="E77" s="534"/>
      <c r="F77" s="62"/>
      <c r="G77" s="10"/>
      <c r="H77" s="50"/>
      <c r="I77" s="42"/>
      <c r="J77" s="10" t="s">
        <v>11</v>
      </c>
      <c r="K77" s="10"/>
      <c r="L77" s="10"/>
      <c r="M77" s="10"/>
      <c r="N77" s="63"/>
      <c r="O77" s="10"/>
      <c r="P77" s="10"/>
      <c r="Q77" s="169" t="s">
        <v>79</v>
      </c>
      <c r="AA77" s="1"/>
      <c r="AB77" s="1"/>
      <c r="AD77" s="368" t="s">
        <v>107</v>
      </c>
      <c r="AE77" s="368">
        <v>4.0999999999999996</v>
      </c>
      <c r="AF77" s="99"/>
      <c r="AG77" s="98"/>
      <c r="AH77" s="8"/>
      <c r="AO77" s="61"/>
    </row>
    <row r="78" spans="1:41" ht="84.75" thickBot="1" x14ac:dyDescent="0.25">
      <c r="A78" s="64"/>
      <c r="B78" s="232" t="s">
        <v>13</v>
      </c>
      <c r="C78" s="65" t="s">
        <v>14</v>
      </c>
      <c r="D78" s="66" t="s">
        <v>15</v>
      </c>
      <c r="E78" s="66" t="s">
        <v>16</v>
      </c>
      <c r="F78" s="263" t="s">
        <v>17</v>
      </c>
      <c r="G78" s="245" t="s">
        <v>18</v>
      </c>
      <c r="H78" s="245" t="s">
        <v>19</v>
      </c>
      <c r="I78" s="241" t="s">
        <v>20</v>
      </c>
      <c r="J78" s="245" t="s">
        <v>199</v>
      </c>
      <c r="K78" s="264" t="s">
        <v>198</v>
      </c>
      <c r="L78" s="241" t="s">
        <v>21</v>
      </c>
      <c r="M78" s="245" t="s">
        <v>22</v>
      </c>
      <c r="N78" s="245" t="s">
        <v>23</v>
      </c>
      <c r="O78" s="265" t="s">
        <v>24</v>
      </c>
      <c r="P78" s="10"/>
      <c r="Q78" s="67" t="s">
        <v>25</v>
      </c>
      <c r="R78" s="68" t="s">
        <v>26</v>
      </c>
      <c r="S78" s="68" t="s">
        <v>27</v>
      </c>
      <c r="T78" s="68" t="s">
        <v>28</v>
      </c>
      <c r="U78" s="68" t="s">
        <v>29</v>
      </c>
      <c r="V78" s="68" t="s">
        <v>30</v>
      </c>
      <c r="W78" s="69" t="s">
        <v>31</v>
      </c>
      <c r="X78" s="69" t="s">
        <v>32</v>
      </c>
      <c r="Y78" s="69" t="s">
        <v>33</v>
      </c>
      <c r="Z78" s="69" t="s">
        <v>34</v>
      </c>
      <c r="AA78" s="70" t="s">
        <v>35</v>
      </c>
      <c r="AB78" s="229" t="s">
        <v>194</v>
      </c>
      <c r="AD78" s="393" t="s">
        <v>108</v>
      </c>
      <c r="AE78" s="393">
        <v>7.7</v>
      </c>
      <c r="AF78" s="103"/>
      <c r="AG78" s="104"/>
      <c r="AH78" s="8"/>
    </row>
    <row r="79" spans="1:41" x14ac:dyDescent="0.2">
      <c r="A79" s="34" t="s">
        <v>44</v>
      </c>
      <c r="B79" s="34">
        <v>8</v>
      </c>
      <c r="C79" s="36">
        <f t="shared" ref="C79:C90" si="78">D79/B79*100</f>
        <v>100</v>
      </c>
      <c r="D79" s="74">
        <f t="shared" ref="D79:D90" si="79">+R79</f>
        <v>8</v>
      </c>
      <c r="E79" s="75">
        <f t="shared" ref="E79:E91" si="80">B79-D79</f>
        <v>0</v>
      </c>
      <c r="F79" s="38">
        <f>R79</f>
        <v>8</v>
      </c>
      <c r="G79" s="76">
        <f>+U79</f>
        <v>7</v>
      </c>
      <c r="H79" s="42">
        <f t="shared" ref="H79:H91" si="81">S79/Q79*100</f>
        <v>90.725806451612897</v>
      </c>
      <c r="I79" s="41">
        <f t="shared" ref="I79:I91" si="82">X79/U79</f>
        <v>24</v>
      </c>
      <c r="J79" s="43">
        <f>B79/Y$79*1000</f>
        <v>4.1590633789270658E-2</v>
      </c>
      <c r="K79" s="41">
        <f>W79/Y$79*1000</f>
        <v>0.11437424292049431</v>
      </c>
      <c r="L79" s="42">
        <f t="shared" ref="L79:L91" si="83">SUM(Q79-S79)/W79</f>
        <v>1.0454545454545454</v>
      </c>
      <c r="M79" s="41">
        <f t="shared" ref="M79:M90" si="84">W79/F79</f>
        <v>2.75</v>
      </c>
      <c r="N79" s="77">
        <f t="shared" ref="N79:N90" si="85">Z79/W79*100</f>
        <v>22.727272727272727</v>
      </c>
      <c r="O79" s="29">
        <f>+X79/W79</f>
        <v>7.6363636363636367</v>
      </c>
      <c r="P79" s="10"/>
      <c r="Q79" s="78">
        <v>248</v>
      </c>
      <c r="R79" s="79">
        <f>Q79/31</f>
        <v>8</v>
      </c>
      <c r="S79" s="80">
        <v>225</v>
      </c>
      <c r="T79" s="79">
        <f>S79/31</f>
        <v>7.258064516129032</v>
      </c>
      <c r="U79" s="81">
        <v>7</v>
      </c>
      <c r="V79" s="82">
        <v>15</v>
      </c>
      <c r="W79" s="81">
        <f>+V79+U79</f>
        <v>22</v>
      </c>
      <c r="X79" s="82">
        <v>168</v>
      </c>
      <c r="Y79" s="83">
        <v>192351</v>
      </c>
      <c r="Z79" s="80">
        <v>5</v>
      </c>
      <c r="AA79" s="84">
        <v>168</v>
      </c>
      <c r="AB79" s="49">
        <f>+X79/W79</f>
        <v>7.6363636363636367</v>
      </c>
      <c r="AD79" s="83"/>
      <c r="AE79" s="8"/>
      <c r="AF79" s="8"/>
      <c r="AG79" s="8"/>
      <c r="AH79" s="8"/>
    </row>
    <row r="80" spans="1:41" x14ac:dyDescent="0.2">
      <c r="A80" s="34" t="s">
        <v>46</v>
      </c>
      <c r="B80" s="34">
        <v>8</v>
      </c>
      <c r="C80" s="36">
        <f t="shared" si="78"/>
        <v>100</v>
      </c>
      <c r="D80" s="74">
        <f t="shared" si="79"/>
        <v>8</v>
      </c>
      <c r="E80" s="75">
        <f t="shared" si="80"/>
        <v>0</v>
      </c>
      <c r="F80" s="38">
        <f>R80</f>
        <v>8</v>
      </c>
      <c r="G80" s="86">
        <f t="shared" ref="G80:G90" si="86">+U80</f>
        <v>9</v>
      </c>
      <c r="H80" s="42">
        <f t="shared" si="81"/>
        <v>84.821428571428569</v>
      </c>
      <c r="I80" s="41">
        <f t="shared" si="82"/>
        <v>27</v>
      </c>
      <c r="J80" s="43">
        <f t="shared" ref="J80:J90" si="87">B80/Y$79*1000</f>
        <v>4.1590633789270658E-2</v>
      </c>
      <c r="K80" s="41">
        <f t="shared" ref="K80:K90" si="88">W80/Y$79*1000</f>
        <v>0.15076604748610611</v>
      </c>
      <c r="L80" s="42">
        <f t="shared" si="83"/>
        <v>1.1724137931034482</v>
      </c>
      <c r="M80" s="41">
        <f t="shared" si="84"/>
        <v>3.625</v>
      </c>
      <c r="N80" s="77">
        <f t="shared" si="85"/>
        <v>17.241379310344829</v>
      </c>
      <c r="O80" s="49">
        <f t="shared" ref="O80:O91" si="89">+X80/W80</f>
        <v>8.3793103448275854</v>
      </c>
      <c r="P80" s="10"/>
      <c r="Q80" s="87">
        <v>224</v>
      </c>
      <c r="R80" s="88">
        <f>Q80/28</f>
        <v>8</v>
      </c>
      <c r="S80" s="89">
        <v>190</v>
      </c>
      <c r="T80" s="88">
        <f>S80/28</f>
        <v>6.7857142857142856</v>
      </c>
      <c r="U80" s="90">
        <v>9</v>
      </c>
      <c r="V80" s="11">
        <v>20</v>
      </c>
      <c r="W80" s="90">
        <f t="shared" ref="W80:W91" si="90">+V80+U80</f>
        <v>29</v>
      </c>
      <c r="X80" s="11">
        <v>243</v>
      </c>
      <c r="Y80" s="83"/>
      <c r="Z80" s="89">
        <v>5</v>
      </c>
      <c r="AA80" s="84">
        <v>242</v>
      </c>
      <c r="AB80" s="49">
        <f t="shared" ref="AB80:AB90" si="91">+X80/W80</f>
        <v>8.3793103448275854</v>
      </c>
      <c r="AD80" s="368" t="s">
        <v>109</v>
      </c>
      <c r="AE80" s="98"/>
      <c r="AF80" s="98"/>
      <c r="AG80" s="98"/>
      <c r="AH80" s="8"/>
    </row>
    <row r="81" spans="1:34" x14ac:dyDescent="0.2">
      <c r="A81" s="34" t="s">
        <v>48</v>
      </c>
      <c r="B81" s="34">
        <v>8</v>
      </c>
      <c r="C81" s="36">
        <f t="shared" si="78"/>
        <v>100</v>
      </c>
      <c r="D81" s="74">
        <f t="shared" si="79"/>
        <v>8</v>
      </c>
      <c r="E81" s="75">
        <f t="shared" si="80"/>
        <v>0</v>
      </c>
      <c r="F81" s="38">
        <f>R81</f>
        <v>8</v>
      </c>
      <c r="G81" s="86">
        <f t="shared" si="86"/>
        <v>12</v>
      </c>
      <c r="H81" s="42">
        <f t="shared" si="81"/>
        <v>85.483870967741936</v>
      </c>
      <c r="I81" s="41">
        <f t="shared" si="82"/>
        <v>15.666666666666666</v>
      </c>
      <c r="J81" s="43">
        <f t="shared" si="87"/>
        <v>4.1590633789270658E-2</v>
      </c>
      <c r="K81" s="41">
        <f t="shared" si="88"/>
        <v>0.18715785205171795</v>
      </c>
      <c r="L81" s="42">
        <f t="shared" si="83"/>
        <v>1</v>
      </c>
      <c r="M81" s="41">
        <f t="shared" si="84"/>
        <v>4.5</v>
      </c>
      <c r="N81" s="77">
        <f t="shared" si="85"/>
        <v>27.777777777777779</v>
      </c>
      <c r="O81" s="49">
        <f t="shared" si="89"/>
        <v>5.2222222222222223</v>
      </c>
      <c r="P81" s="10"/>
      <c r="Q81" s="92">
        <v>248</v>
      </c>
      <c r="R81" s="88">
        <f>Q81/31</f>
        <v>8</v>
      </c>
      <c r="S81" s="83">
        <v>212</v>
      </c>
      <c r="T81" s="88">
        <f>S81/31</f>
        <v>6.838709677419355</v>
      </c>
      <c r="U81" s="32">
        <v>12</v>
      </c>
      <c r="V81" s="8">
        <v>24</v>
      </c>
      <c r="W81" s="90">
        <f t="shared" si="90"/>
        <v>36</v>
      </c>
      <c r="X81" s="8">
        <v>188</v>
      </c>
      <c r="Y81" s="83"/>
      <c r="Z81" s="83">
        <v>10</v>
      </c>
      <c r="AA81" s="84">
        <v>188</v>
      </c>
      <c r="AB81" s="49">
        <f t="shared" si="91"/>
        <v>5.2222222222222223</v>
      </c>
      <c r="AD81" s="106"/>
      <c r="AE81" s="105"/>
      <c r="AF81" s="105"/>
      <c r="AG81" s="105"/>
      <c r="AH81" s="8"/>
    </row>
    <row r="82" spans="1:34" x14ac:dyDescent="0.2">
      <c r="A82" s="34" t="s">
        <v>50</v>
      </c>
      <c r="B82" s="34">
        <v>8</v>
      </c>
      <c r="C82" s="36">
        <f t="shared" si="78"/>
        <v>89.583333333333343</v>
      </c>
      <c r="D82" s="74">
        <f t="shared" si="79"/>
        <v>7.166666666666667</v>
      </c>
      <c r="E82" s="75">
        <f t="shared" si="80"/>
        <v>0.83333333333333304</v>
      </c>
      <c r="F82" s="38">
        <f>+R82</f>
        <v>7.166666666666667</v>
      </c>
      <c r="G82" s="86">
        <f t="shared" si="86"/>
        <v>3</v>
      </c>
      <c r="H82" s="42">
        <f t="shared" si="81"/>
        <v>97.674418604651152</v>
      </c>
      <c r="I82" s="41">
        <f t="shared" si="82"/>
        <v>60.666666666666664</v>
      </c>
      <c r="J82" s="43">
        <f t="shared" si="87"/>
        <v>4.1590633789270658E-2</v>
      </c>
      <c r="K82" s="41">
        <f t="shared" si="88"/>
        <v>9.8777755249517818E-2</v>
      </c>
      <c r="L82" s="42">
        <f t="shared" si="83"/>
        <v>0.26315789473684209</v>
      </c>
      <c r="M82" s="41">
        <f t="shared" si="84"/>
        <v>2.6511627906976742</v>
      </c>
      <c r="N82" s="77">
        <f t="shared" si="85"/>
        <v>15.789473684210526</v>
      </c>
      <c r="O82" s="49">
        <f t="shared" si="89"/>
        <v>9.5789473684210531</v>
      </c>
      <c r="P82" s="10"/>
      <c r="Q82" s="92">
        <v>215</v>
      </c>
      <c r="R82" s="88">
        <f>Q82/30</f>
        <v>7.166666666666667</v>
      </c>
      <c r="S82" s="83">
        <v>210</v>
      </c>
      <c r="T82" s="88">
        <f>S82/30</f>
        <v>7</v>
      </c>
      <c r="U82" s="32">
        <v>3</v>
      </c>
      <c r="V82" s="8">
        <v>16</v>
      </c>
      <c r="W82" s="90">
        <f t="shared" si="90"/>
        <v>19</v>
      </c>
      <c r="X82" s="8">
        <v>182</v>
      </c>
      <c r="Y82" s="83"/>
      <c r="Z82" s="83">
        <v>3</v>
      </c>
      <c r="AA82" s="84">
        <v>182</v>
      </c>
      <c r="AB82" s="49">
        <f t="shared" si="91"/>
        <v>9.5789473684210531</v>
      </c>
    </row>
    <row r="83" spans="1:34" x14ac:dyDescent="0.2">
      <c r="A83" s="34" t="s">
        <v>52</v>
      </c>
      <c r="B83" s="34">
        <v>8</v>
      </c>
      <c r="C83" s="36">
        <f t="shared" si="78"/>
        <v>90.725806451612897</v>
      </c>
      <c r="D83" s="74">
        <f t="shared" si="79"/>
        <v>7.258064516129032</v>
      </c>
      <c r="E83" s="75">
        <f t="shared" si="80"/>
        <v>0.74193548387096797</v>
      </c>
      <c r="F83" s="38">
        <f t="shared" ref="F83:F90" si="92">R83</f>
        <v>7.258064516129032</v>
      </c>
      <c r="G83" s="86">
        <f t="shared" si="86"/>
        <v>3</v>
      </c>
      <c r="H83" s="42">
        <f t="shared" si="81"/>
        <v>96.444444444444443</v>
      </c>
      <c r="I83" s="41">
        <f t="shared" si="82"/>
        <v>70.333333333333329</v>
      </c>
      <c r="J83" s="43">
        <f t="shared" si="87"/>
        <v>4.1590633789270658E-2</v>
      </c>
      <c r="K83" s="41">
        <f t="shared" si="88"/>
        <v>7.7982438354882472E-2</v>
      </c>
      <c r="L83" s="42">
        <f t="shared" si="83"/>
        <v>0.53333333333333333</v>
      </c>
      <c r="M83" s="41">
        <f t="shared" si="84"/>
        <v>2.0666666666666669</v>
      </c>
      <c r="N83" s="77">
        <f t="shared" si="85"/>
        <v>20</v>
      </c>
      <c r="O83" s="49">
        <f t="shared" si="89"/>
        <v>14.066666666666666</v>
      </c>
      <c r="P83" s="10"/>
      <c r="Q83" s="92">
        <v>225</v>
      </c>
      <c r="R83" s="88">
        <f>Q83/31</f>
        <v>7.258064516129032</v>
      </c>
      <c r="S83" s="83">
        <v>217</v>
      </c>
      <c r="T83" s="88">
        <f>S83/31</f>
        <v>7</v>
      </c>
      <c r="U83" s="32">
        <v>3</v>
      </c>
      <c r="V83" s="8">
        <v>12</v>
      </c>
      <c r="W83" s="90">
        <f t="shared" si="90"/>
        <v>15</v>
      </c>
      <c r="X83" s="8">
        <v>211</v>
      </c>
      <c r="Y83" s="83"/>
      <c r="Z83" s="83">
        <v>3</v>
      </c>
      <c r="AA83" s="84">
        <v>211</v>
      </c>
      <c r="AB83" s="49">
        <f t="shared" si="91"/>
        <v>14.066666666666666</v>
      </c>
    </row>
    <row r="84" spans="1:34" x14ac:dyDescent="0.2">
      <c r="A84" s="34" t="s">
        <v>54</v>
      </c>
      <c r="B84" s="34">
        <v>8</v>
      </c>
      <c r="C84" s="36">
        <f t="shared" si="78"/>
        <v>100</v>
      </c>
      <c r="D84" s="74">
        <f t="shared" si="79"/>
        <v>8</v>
      </c>
      <c r="E84" s="75">
        <f t="shared" si="80"/>
        <v>0</v>
      </c>
      <c r="F84" s="38">
        <f t="shared" si="92"/>
        <v>8</v>
      </c>
      <c r="G84" s="86">
        <f t="shared" si="86"/>
        <v>8</v>
      </c>
      <c r="H84" s="42">
        <f t="shared" si="81"/>
        <v>97.916666666666657</v>
      </c>
      <c r="I84" s="41">
        <f t="shared" si="82"/>
        <v>28.625</v>
      </c>
      <c r="J84" s="43">
        <f t="shared" si="87"/>
        <v>4.1590633789270658E-2</v>
      </c>
      <c r="K84" s="41">
        <f t="shared" si="88"/>
        <v>0.10397658447317663</v>
      </c>
      <c r="L84" s="42">
        <f t="shared" si="83"/>
        <v>0.25</v>
      </c>
      <c r="M84" s="41">
        <f t="shared" si="84"/>
        <v>2.5</v>
      </c>
      <c r="N84" s="77">
        <f t="shared" si="85"/>
        <v>40</v>
      </c>
      <c r="O84" s="49">
        <f t="shared" si="89"/>
        <v>11.45</v>
      </c>
      <c r="P84" s="10"/>
      <c r="Q84" s="92">
        <v>240</v>
      </c>
      <c r="R84" s="88">
        <f>Q84/30</f>
        <v>8</v>
      </c>
      <c r="S84" s="83">
        <v>235</v>
      </c>
      <c r="T84" s="88">
        <f>S84/30</f>
        <v>7.833333333333333</v>
      </c>
      <c r="U84" s="32">
        <v>8</v>
      </c>
      <c r="V84" s="8">
        <v>12</v>
      </c>
      <c r="W84" s="90">
        <f t="shared" si="90"/>
        <v>20</v>
      </c>
      <c r="X84" s="8">
        <v>229</v>
      </c>
      <c r="Y84" s="83"/>
      <c r="Z84" s="83">
        <v>8</v>
      </c>
      <c r="AA84" s="84">
        <v>229</v>
      </c>
      <c r="AB84" s="49">
        <f t="shared" si="91"/>
        <v>11.45</v>
      </c>
    </row>
    <row r="85" spans="1:34" x14ac:dyDescent="0.2">
      <c r="A85" s="34" t="s">
        <v>56</v>
      </c>
      <c r="B85" s="34">
        <v>8</v>
      </c>
      <c r="C85" s="36">
        <f t="shared" si="78"/>
        <v>100</v>
      </c>
      <c r="D85" s="74">
        <f t="shared" si="79"/>
        <v>8</v>
      </c>
      <c r="E85" s="75">
        <f t="shared" si="80"/>
        <v>0</v>
      </c>
      <c r="F85" s="38">
        <f t="shared" si="92"/>
        <v>8</v>
      </c>
      <c r="G85" s="86">
        <f t="shared" si="86"/>
        <v>6</v>
      </c>
      <c r="H85" s="42">
        <f t="shared" si="81"/>
        <v>96.774193548387103</v>
      </c>
      <c r="I85" s="41">
        <f t="shared" si="82"/>
        <v>34.833333333333336</v>
      </c>
      <c r="J85" s="43">
        <f t="shared" si="87"/>
        <v>4.1590633789270658E-2</v>
      </c>
      <c r="K85" s="41">
        <f t="shared" si="88"/>
        <v>7.7982438354882472E-2</v>
      </c>
      <c r="L85" s="42">
        <f t="shared" si="83"/>
        <v>0.53333333333333333</v>
      </c>
      <c r="M85" s="41">
        <f t="shared" si="84"/>
        <v>1.875</v>
      </c>
      <c r="N85" s="77">
        <f t="shared" si="85"/>
        <v>40</v>
      </c>
      <c r="O85" s="49">
        <f t="shared" si="89"/>
        <v>13.933333333333334</v>
      </c>
      <c r="P85" s="10"/>
      <c r="Q85" s="92">
        <v>248</v>
      </c>
      <c r="R85" s="88">
        <f>Q85/31</f>
        <v>8</v>
      </c>
      <c r="S85" s="83">
        <v>240</v>
      </c>
      <c r="T85" s="88">
        <f>S85/31</f>
        <v>7.741935483870968</v>
      </c>
      <c r="U85" s="32">
        <v>6</v>
      </c>
      <c r="V85" s="8">
        <v>9</v>
      </c>
      <c r="W85" s="90">
        <f t="shared" si="90"/>
        <v>15</v>
      </c>
      <c r="X85" s="8">
        <v>209</v>
      </c>
      <c r="Y85" s="83"/>
      <c r="Z85" s="83">
        <v>6</v>
      </c>
      <c r="AA85" s="84">
        <v>209</v>
      </c>
      <c r="AB85" s="49">
        <f t="shared" si="91"/>
        <v>13.933333333333334</v>
      </c>
    </row>
    <row r="86" spans="1:34" x14ac:dyDescent="0.2">
      <c r="A86" s="34" t="s">
        <v>58</v>
      </c>
      <c r="B86" s="34">
        <v>8</v>
      </c>
      <c r="C86" s="36">
        <f t="shared" si="78"/>
        <v>100</v>
      </c>
      <c r="D86" s="74">
        <f t="shared" si="79"/>
        <v>8</v>
      </c>
      <c r="E86" s="75">
        <f t="shared" si="80"/>
        <v>0</v>
      </c>
      <c r="F86" s="38">
        <f t="shared" si="92"/>
        <v>8</v>
      </c>
      <c r="G86" s="86">
        <f t="shared" si="86"/>
        <v>10</v>
      </c>
      <c r="H86" s="42">
        <f t="shared" si="81"/>
        <v>89.112903225806448</v>
      </c>
      <c r="I86" s="41">
        <f t="shared" si="82"/>
        <v>28.2</v>
      </c>
      <c r="J86" s="43">
        <f t="shared" si="87"/>
        <v>4.1590633789270658E-2</v>
      </c>
      <c r="K86" s="41">
        <f t="shared" si="88"/>
        <v>0.11957307214415314</v>
      </c>
      <c r="L86" s="42">
        <f t="shared" si="83"/>
        <v>1.173913043478261</v>
      </c>
      <c r="M86" s="41">
        <f t="shared" si="84"/>
        <v>2.875</v>
      </c>
      <c r="N86" s="77">
        <f t="shared" si="85"/>
        <v>39.130434782608695</v>
      </c>
      <c r="O86" s="49">
        <f t="shared" si="89"/>
        <v>12.260869565217391</v>
      </c>
      <c r="P86" s="10"/>
      <c r="Q86" s="92">
        <v>248</v>
      </c>
      <c r="R86" s="88">
        <f>Q86/31</f>
        <v>8</v>
      </c>
      <c r="S86" s="83">
        <v>221</v>
      </c>
      <c r="T86" s="88">
        <f>S86/31</f>
        <v>7.129032258064516</v>
      </c>
      <c r="U86" s="32">
        <v>10</v>
      </c>
      <c r="V86" s="8">
        <v>13</v>
      </c>
      <c r="W86" s="90">
        <f t="shared" si="90"/>
        <v>23</v>
      </c>
      <c r="X86" s="8">
        <v>282</v>
      </c>
      <c r="Y86" s="83"/>
      <c r="Z86" s="83">
        <v>9</v>
      </c>
      <c r="AA86" s="84">
        <v>282</v>
      </c>
      <c r="AB86" s="49">
        <f t="shared" si="91"/>
        <v>12.260869565217391</v>
      </c>
    </row>
    <row r="87" spans="1:34" x14ac:dyDescent="0.2">
      <c r="A87" s="34" t="s">
        <v>60</v>
      </c>
      <c r="B87" s="34">
        <v>8</v>
      </c>
      <c r="C87" s="36">
        <f t="shared" si="78"/>
        <v>100</v>
      </c>
      <c r="D87" s="74">
        <f t="shared" si="79"/>
        <v>8</v>
      </c>
      <c r="E87" s="75">
        <f t="shared" si="80"/>
        <v>0</v>
      </c>
      <c r="F87" s="38">
        <f t="shared" si="92"/>
        <v>8</v>
      </c>
      <c r="G87" s="86">
        <f t="shared" si="86"/>
        <v>8</v>
      </c>
      <c r="H87" s="42">
        <f t="shared" si="81"/>
        <v>92.083333333333329</v>
      </c>
      <c r="I87" s="41">
        <f t="shared" si="82"/>
        <v>23.125</v>
      </c>
      <c r="J87" s="43">
        <f t="shared" si="87"/>
        <v>4.1590633789270658E-2</v>
      </c>
      <c r="K87" s="41">
        <f t="shared" si="88"/>
        <v>8.3181267578541315E-2</v>
      </c>
      <c r="L87" s="42">
        <f t="shared" si="83"/>
        <v>1.1875</v>
      </c>
      <c r="M87" s="41">
        <f t="shared" si="84"/>
        <v>2</v>
      </c>
      <c r="N87" s="77">
        <f t="shared" si="85"/>
        <v>43.75</v>
      </c>
      <c r="O87" s="49">
        <f t="shared" si="89"/>
        <v>11.5625</v>
      </c>
      <c r="P87" s="10"/>
      <c r="Q87" s="92">
        <v>240</v>
      </c>
      <c r="R87" s="88">
        <f>Q87/30</f>
        <v>8</v>
      </c>
      <c r="S87" s="83">
        <v>221</v>
      </c>
      <c r="T87" s="88">
        <f>S87/30</f>
        <v>7.3666666666666663</v>
      </c>
      <c r="U87" s="32">
        <v>8</v>
      </c>
      <c r="V87" s="8">
        <v>8</v>
      </c>
      <c r="W87" s="90">
        <f t="shared" si="90"/>
        <v>16</v>
      </c>
      <c r="X87" s="8">
        <v>185</v>
      </c>
      <c r="Y87" s="83"/>
      <c r="Z87" s="83">
        <v>7</v>
      </c>
      <c r="AA87" s="84">
        <v>185</v>
      </c>
      <c r="AB87" s="49">
        <f t="shared" si="91"/>
        <v>11.5625</v>
      </c>
    </row>
    <row r="88" spans="1:34" x14ac:dyDescent="0.2">
      <c r="A88" s="34" t="s">
        <v>62</v>
      </c>
      <c r="B88" s="34">
        <v>8</v>
      </c>
      <c r="C88" s="36">
        <f t="shared" si="78"/>
        <v>100</v>
      </c>
      <c r="D88" s="74">
        <f t="shared" si="79"/>
        <v>8</v>
      </c>
      <c r="E88" s="75">
        <f t="shared" si="80"/>
        <v>0</v>
      </c>
      <c r="F88" s="38">
        <f t="shared" si="92"/>
        <v>8</v>
      </c>
      <c r="G88" s="86">
        <f t="shared" si="86"/>
        <v>5</v>
      </c>
      <c r="H88" s="42">
        <f t="shared" si="81"/>
        <v>91.935483870967744</v>
      </c>
      <c r="I88" s="41">
        <f t="shared" si="82"/>
        <v>40.4</v>
      </c>
      <c r="J88" s="43">
        <f t="shared" si="87"/>
        <v>4.1590633789270658E-2</v>
      </c>
      <c r="K88" s="41">
        <f t="shared" si="88"/>
        <v>0.11437424292049431</v>
      </c>
      <c r="L88" s="42">
        <f t="shared" si="83"/>
        <v>0.90909090909090906</v>
      </c>
      <c r="M88" s="41">
        <f t="shared" si="84"/>
        <v>2.75</v>
      </c>
      <c r="N88" s="77">
        <f t="shared" si="85"/>
        <v>18.181818181818183</v>
      </c>
      <c r="O88" s="49">
        <f t="shared" si="89"/>
        <v>9.1818181818181817</v>
      </c>
      <c r="P88" s="10"/>
      <c r="Q88" s="92">
        <v>248</v>
      </c>
      <c r="R88" s="88">
        <f>Q88/31</f>
        <v>8</v>
      </c>
      <c r="S88" s="83">
        <v>228</v>
      </c>
      <c r="T88" s="88">
        <f>S88/31</f>
        <v>7.354838709677419</v>
      </c>
      <c r="U88" s="32">
        <v>5</v>
      </c>
      <c r="V88" s="8">
        <v>17</v>
      </c>
      <c r="W88" s="90">
        <f t="shared" si="90"/>
        <v>22</v>
      </c>
      <c r="X88" s="8">
        <v>202</v>
      </c>
      <c r="Y88" s="83"/>
      <c r="Z88" s="83">
        <v>4</v>
      </c>
      <c r="AA88" s="84">
        <v>201</v>
      </c>
      <c r="AB88" s="49">
        <f t="shared" si="91"/>
        <v>9.1818181818181817</v>
      </c>
    </row>
    <row r="89" spans="1:34" x14ac:dyDescent="0.2">
      <c r="A89" s="34" t="s">
        <v>64</v>
      </c>
      <c r="B89" s="34">
        <v>8</v>
      </c>
      <c r="C89" s="36">
        <f t="shared" si="78"/>
        <v>100</v>
      </c>
      <c r="D89" s="74">
        <f t="shared" si="79"/>
        <v>8</v>
      </c>
      <c r="E89" s="75">
        <f t="shared" si="80"/>
        <v>0</v>
      </c>
      <c r="F89" s="38">
        <f t="shared" si="92"/>
        <v>8</v>
      </c>
      <c r="G89" s="86">
        <f t="shared" si="86"/>
        <v>7</v>
      </c>
      <c r="H89" s="42">
        <f t="shared" si="81"/>
        <v>98.333333333333329</v>
      </c>
      <c r="I89" s="41">
        <f t="shared" si="82"/>
        <v>25.285714285714285</v>
      </c>
      <c r="J89" s="43">
        <f t="shared" si="87"/>
        <v>4.1590633789270658E-2</v>
      </c>
      <c r="K89" s="41">
        <f t="shared" si="88"/>
        <v>7.7982438354882472E-2</v>
      </c>
      <c r="L89" s="42">
        <f t="shared" si="83"/>
        <v>0.26666666666666666</v>
      </c>
      <c r="M89" s="41">
        <f t="shared" si="84"/>
        <v>1.875</v>
      </c>
      <c r="N89" s="77">
        <f t="shared" si="85"/>
        <v>46.666666666666664</v>
      </c>
      <c r="O89" s="49">
        <f t="shared" si="89"/>
        <v>11.8</v>
      </c>
      <c r="P89" s="10"/>
      <c r="Q89" s="92">
        <v>240</v>
      </c>
      <c r="R89" s="88">
        <f>Q89/30</f>
        <v>8</v>
      </c>
      <c r="S89" s="83">
        <v>236</v>
      </c>
      <c r="T89" s="88">
        <f>S89/30</f>
        <v>7.8666666666666663</v>
      </c>
      <c r="U89" s="32">
        <v>7</v>
      </c>
      <c r="V89" s="8">
        <v>8</v>
      </c>
      <c r="W89" s="90">
        <f t="shared" si="90"/>
        <v>15</v>
      </c>
      <c r="X89" s="8">
        <v>177</v>
      </c>
      <c r="Y89" s="83"/>
      <c r="Z89" s="83">
        <v>7</v>
      </c>
      <c r="AA89" s="84">
        <v>177</v>
      </c>
      <c r="AB89" s="49">
        <f t="shared" si="91"/>
        <v>11.8</v>
      </c>
    </row>
    <row r="90" spans="1:34" ht="12.75" thickBot="1" x14ac:dyDescent="0.25">
      <c r="A90" s="34" t="s">
        <v>66</v>
      </c>
      <c r="B90" s="34">
        <v>8</v>
      </c>
      <c r="C90" s="36">
        <f t="shared" si="78"/>
        <v>100</v>
      </c>
      <c r="D90" s="74">
        <f t="shared" si="79"/>
        <v>8</v>
      </c>
      <c r="E90" s="75">
        <f t="shared" si="80"/>
        <v>0</v>
      </c>
      <c r="F90" s="38">
        <f t="shared" si="92"/>
        <v>8</v>
      </c>
      <c r="G90" s="86">
        <f t="shared" si="86"/>
        <v>11</v>
      </c>
      <c r="H90" s="42">
        <f t="shared" si="81"/>
        <v>91.935483870967744</v>
      </c>
      <c r="I90" s="41">
        <f t="shared" si="82"/>
        <v>17.818181818181817</v>
      </c>
      <c r="J90" s="43">
        <f t="shared" si="87"/>
        <v>4.1590633789270658E-2</v>
      </c>
      <c r="K90" s="41">
        <f t="shared" si="88"/>
        <v>0.12477190136781197</v>
      </c>
      <c r="L90" s="42">
        <f t="shared" si="83"/>
        <v>0.83333333333333337</v>
      </c>
      <c r="M90" s="41">
        <f t="shared" si="84"/>
        <v>3</v>
      </c>
      <c r="N90" s="77">
        <f t="shared" si="85"/>
        <v>37.5</v>
      </c>
      <c r="O90" s="49">
        <f t="shared" si="89"/>
        <v>8.1666666666666661</v>
      </c>
      <c r="P90" s="10"/>
      <c r="Q90" s="92">
        <v>248</v>
      </c>
      <c r="R90" s="88">
        <f>Q90/31</f>
        <v>8</v>
      </c>
      <c r="S90" s="83">
        <v>228</v>
      </c>
      <c r="T90" s="88">
        <f>S90/31</f>
        <v>7.354838709677419</v>
      </c>
      <c r="U90" s="32">
        <v>11</v>
      </c>
      <c r="V90" s="8">
        <v>13</v>
      </c>
      <c r="W90" s="90">
        <f t="shared" si="90"/>
        <v>24</v>
      </c>
      <c r="X90" s="8">
        <v>196</v>
      </c>
      <c r="Y90" s="83"/>
      <c r="Z90" s="83">
        <v>9</v>
      </c>
      <c r="AA90" s="84">
        <v>195</v>
      </c>
      <c r="AB90" s="49">
        <f t="shared" si="91"/>
        <v>8.1666666666666661</v>
      </c>
    </row>
    <row r="91" spans="1:34" s="386" customFormat="1" ht="12.75" thickBot="1" x14ac:dyDescent="0.25">
      <c r="A91" s="370" t="s">
        <v>68</v>
      </c>
      <c r="B91" s="370">
        <v>8</v>
      </c>
      <c r="C91" s="371">
        <f>D91/B91*100</f>
        <v>131.5018315018315</v>
      </c>
      <c r="D91" s="372">
        <f>+R91</f>
        <v>10.52014652014652</v>
      </c>
      <c r="E91" s="373">
        <f t="shared" si="80"/>
        <v>-2.5201465201465201</v>
      </c>
      <c r="F91" s="374">
        <f>R91</f>
        <v>10.52014652014652</v>
      </c>
      <c r="G91" s="375">
        <f>+U91</f>
        <v>89</v>
      </c>
      <c r="H91" s="376">
        <f t="shared" si="81"/>
        <v>92.722841225626738</v>
      </c>
      <c r="I91" s="377">
        <f t="shared" si="82"/>
        <v>27.775280898876403</v>
      </c>
      <c r="J91" s="378">
        <f>B91/Y$91*1000</f>
        <v>4.1590633789270658E-2</v>
      </c>
      <c r="K91" s="377">
        <f>W91/Y$91*1000/9</f>
        <v>0.14787780902851788</v>
      </c>
      <c r="L91" s="376">
        <f t="shared" si="83"/>
        <v>0.81640625</v>
      </c>
      <c r="M91" s="377">
        <f>W91/F91/9</f>
        <v>2.70380687093779</v>
      </c>
      <c r="N91" s="379">
        <f>Z91/W91*100</f>
        <v>29.6875</v>
      </c>
      <c r="O91" s="380">
        <f t="shared" si="89"/>
        <v>9.65625</v>
      </c>
      <c r="P91" s="10"/>
      <c r="Q91" s="394">
        <f>SUM(Q79:Q90)</f>
        <v>2872</v>
      </c>
      <c r="R91" s="311">
        <f>Q91/273</f>
        <v>10.52014652014652</v>
      </c>
      <c r="S91" s="395">
        <f>SUM(S79:S90)</f>
        <v>2663</v>
      </c>
      <c r="T91" s="311">
        <f>S91/273</f>
        <v>9.7545787545787555</v>
      </c>
      <c r="U91" s="396">
        <f>SUM(U79:U90)</f>
        <v>89</v>
      </c>
      <c r="V91" s="397">
        <f>SUM(V79:V90)</f>
        <v>167</v>
      </c>
      <c r="W91" s="396">
        <f t="shared" si="90"/>
        <v>256</v>
      </c>
      <c r="X91" s="397">
        <f>SUM(X79:X90)</f>
        <v>2472</v>
      </c>
      <c r="Y91" s="135">
        <v>192351</v>
      </c>
      <c r="Z91" s="397">
        <f>SUM(Z79:Z90)</f>
        <v>76</v>
      </c>
      <c r="AA91" s="398">
        <f>SUM(AA79:AA90)</f>
        <v>2469</v>
      </c>
      <c r="AB91" s="356">
        <f>+X91/W91</f>
        <v>9.65625</v>
      </c>
    </row>
    <row r="92" spans="1:34" x14ac:dyDescent="0.2">
      <c r="A92" s="10"/>
      <c r="B92" s="10"/>
      <c r="C92" s="94"/>
      <c r="D92" s="38"/>
      <c r="E92" s="38"/>
      <c r="F92" s="38"/>
      <c r="G92" s="10"/>
      <c r="H92" s="10"/>
      <c r="I92" s="10"/>
      <c r="J92" s="10"/>
      <c r="K92" s="10"/>
      <c r="L92" s="10"/>
      <c r="M92" s="10"/>
      <c r="N92" s="233"/>
      <c r="O92" s="233"/>
      <c r="P92" s="10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34" x14ac:dyDescent="0.2">
      <c r="A93" s="5" t="s">
        <v>0</v>
      </c>
      <c r="C93" s="115"/>
      <c r="D93" s="115"/>
      <c r="E93" s="174"/>
      <c r="F93" s="174"/>
      <c r="G93" s="175"/>
      <c r="H93" s="175"/>
      <c r="I93" s="175"/>
      <c r="J93" s="175"/>
      <c r="K93" s="175"/>
      <c r="L93" s="115"/>
      <c r="M93" s="115"/>
      <c r="N93" s="115"/>
      <c r="P93" s="10"/>
      <c r="AD93" s="344" t="s">
        <v>89</v>
      </c>
      <c r="AE93" s="364">
        <f>+I376</f>
        <v>0</v>
      </c>
      <c r="AF93" s="365"/>
      <c r="AG93" s="366"/>
      <c r="AH93" s="348"/>
    </row>
    <row r="94" spans="1:34" x14ac:dyDescent="0.2">
      <c r="A94" s="58"/>
      <c r="C94" s="115"/>
      <c r="D94" s="115"/>
      <c r="E94" s="551" t="s">
        <v>120</v>
      </c>
      <c r="F94" s="551"/>
      <c r="G94" s="551"/>
      <c r="H94" s="551"/>
      <c r="I94" s="551"/>
      <c r="J94" s="551"/>
      <c r="K94" s="551"/>
      <c r="L94" s="115"/>
      <c r="M94" s="115"/>
      <c r="N94" s="115"/>
      <c r="P94" s="10"/>
    </row>
    <row r="95" spans="1:34" x14ac:dyDescent="0.2">
      <c r="A95" s="58"/>
      <c r="C95" s="115"/>
      <c r="D95" s="115"/>
      <c r="E95" s="552" t="s">
        <v>128</v>
      </c>
      <c r="F95" s="552"/>
      <c r="G95" s="552"/>
      <c r="H95" s="552"/>
      <c r="I95" s="552"/>
      <c r="J95" s="552"/>
      <c r="K95" s="552"/>
      <c r="L95" s="115"/>
      <c r="M95" s="115"/>
      <c r="N95" s="115"/>
      <c r="P95" s="10"/>
    </row>
    <row r="96" spans="1:34" x14ac:dyDescent="0.2">
      <c r="A96" s="58"/>
      <c r="C96" s="115"/>
      <c r="D96" s="115"/>
      <c r="E96" s="552" t="s">
        <v>134</v>
      </c>
      <c r="F96" s="552"/>
      <c r="G96" s="552"/>
      <c r="H96" s="552"/>
      <c r="I96" s="552"/>
      <c r="J96" s="552"/>
      <c r="K96" s="552"/>
      <c r="L96" s="115"/>
      <c r="M96" s="115"/>
      <c r="N96" s="115"/>
      <c r="P96" s="10"/>
    </row>
    <row r="97" spans="1:41" x14ac:dyDescent="0.2">
      <c r="A97" s="58"/>
      <c r="C97" s="115"/>
      <c r="D97" s="115"/>
      <c r="E97" s="553" t="s">
        <v>135</v>
      </c>
      <c r="F97" s="553"/>
      <c r="G97" s="553"/>
      <c r="H97" s="553"/>
      <c r="I97" s="553"/>
      <c r="J97" s="553"/>
      <c r="K97" s="553"/>
      <c r="L97" s="115"/>
      <c r="M97" s="115"/>
      <c r="N97" s="115"/>
      <c r="P97" s="10"/>
    </row>
    <row r="98" spans="1:41" ht="12.75" thickBot="1" x14ac:dyDescent="0.25">
      <c r="A98" s="2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P98" s="10"/>
      <c r="Q98" s="6"/>
      <c r="R98" s="6" t="s">
        <v>1</v>
      </c>
    </row>
    <row r="99" spans="1:41" x14ac:dyDescent="0.2">
      <c r="A99" s="2"/>
      <c r="B99" s="15"/>
      <c r="C99" s="16" t="s">
        <v>6</v>
      </c>
      <c r="D99" s="17"/>
      <c r="E99" s="60"/>
      <c r="F99" s="18"/>
      <c r="G99" s="19"/>
      <c r="H99" s="19"/>
      <c r="I99" s="19"/>
      <c r="J99" s="19"/>
      <c r="K99" s="19"/>
      <c r="L99" s="19"/>
      <c r="M99" s="19"/>
      <c r="N99" s="20"/>
      <c r="O99" s="10"/>
      <c r="P99" s="10"/>
      <c r="AA99" s="1"/>
      <c r="AB99" s="1"/>
    </row>
    <row r="100" spans="1:41" ht="12.75" thickBot="1" x14ac:dyDescent="0.25">
      <c r="B100" s="532" t="s">
        <v>10</v>
      </c>
      <c r="C100" s="533"/>
      <c r="D100" s="533"/>
      <c r="E100" s="534"/>
      <c r="F100" s="62"/>
      <c r="G100" s="10"/>
      <c r="H100" s="50"/>
      <c r="I100" s="42"/>
      <c r="J100" s="10" t="s">
        <v>11</v>
      </c>
      <c r="K100" s="10"/>
      <c r="L100" s="10"/>
      <c r="M100" s="10"/>
      <c r="N100" s="63"/>
      <c r="O100" s="10"/>
      <c r="P100" s="10"/>
      <c r="Q100" s="173" t="s">
        <v>135</v>
      </c>
      <c r="R100" s="173"/>
      <c r="AA100" s="1"/>
      <c r="AB100" s="1"/>
      <c r="AO100" s="61"/>
    </row>
    <row r="101" spans="1:41" ht="84.75" thickBot="1" x14ac:dyDescent="0.25">
      <c r="A101" s="64"/>
      <c r="B101" s="232" t="s">
        <v>13</v>
      </c>
      <c r="C101" s="65" t="s">
        <v>14</v>
      </c>
      <c r="D101" s="66" t="s">
        <v>15</v>
      </c>
      <c r="E101" s="66" t="s">
        <v>16</v>
      </c>
      <c r="F101" s="263" t="s">
        <v>17</v>
      </c>
      <c r="G101" s="245" t="s">
        <v>18</v>
      </c>
      <c r="H101" s="245" t="s">
        <v>19</v>
      </c>
      <c r="I101" s="241" t="s">
        <v>20</v>
      </c>
      <c r="J101" s="245" t="s">
        <v>199</v>
      </c>
      <c r="K101" s="264" t="s">
        <v>198</v>
      </c>
      <c r="L101" s="241" t="s">
        <v>21</v>
      </c>
      <c r="M101" s="245" t="s">
        <v>22</v>
      </c>
      <c r="N101" s="245" t="s">
        <v>23</v>
      </c>
      <c r="O101" s="265" t="s">
        <v>24</v>
      </c>
      <c r="P101" s="10"/>
      <c r="Q101" s="67" t="s">
        <v>25</v>
      </c>
      <c r="R101" s="68" t="s">
        <v>26</v>
      </c>
      <c r="S101" s="68" t="s">
        <v>27</v>
      </c>
      <c r="T101" s="68" t="s">
        <v>28</v>
      </c>
      <c r="U101" s="68" t="s">
        <v>29</v>
      </c>
      <c r="V101" s="68" t="s">
        <v>30</v>
      </c>
      <c r="W101" s="69" t="s">
        <v>31</v>
      </c>
      <c r="X101" s="69" t="s">
        <v>32</v>
      </c>
      <c r="Y101" s="69" t="s">
        <v>33</v>
      </c>
      <c r="Z101" s="69" t="s">
        <v>34</v>
      </c>
      <c r="AA101" s="70" t="s">
        <v>35</v>
      </c>
      <c r="AB101" s="229" t="s">
        <v>194</v>
      </c>
      <c r="AD101" s="555" t="s">
        <v>90</v>
      </c>
      <c r="AE101" s="556"/>
      <c r="AF101" s="367"/>
      <c r="AG101" s="367"/>
      <c r="AH101" s="8"/>
    </row>
    <row r="102" spans="1:41" x14ac:dyDescent="0.2">
      <c r="A102" s="34" t="s">
        <v>44</v>
      </c>
      <c r="B102" s="34">
        <v>49</v>
      </c>
      <c r="C102" s="36">
        <f>D102/B102*100</f>
        <v>102.44897959183675</v>
      </c>
      <c r="D102" s="74">
        <f>+R102</f>
        <v>50.2</v>
      </c>
      <c r="E102" s="75">
        <f>B102-D102</f>
        <v>-1.2000000000000028</v>
      </c>
      <c r="F102" s="38">
        <f>R102</f>
        <v>50.2</v>
      </c>
      <c r="G102" s="86">
        <f>+U102</f>
        <v>189</v>
      </c>
      <c r="H102" s="42">
        <f>S102/Q102*100</f>
        <v>70.517928286852595</v>
      </c>
      <c r="I102" s="41">
        <f>X102/U102</f>
        <v>5.0105820105820102</v>
      </c>
      <c r="J102" s="43">
        <f>B102/Y$102*1000</f>
        <v>0.43993535643742143</v>
      </c>
      <c r="K102" s="41">
        <f t="shared" ref="K102:K113" si="93">W102/Y$148*1000</f>
        <v>7.1727220299884662</v>
      </c>
      <c r="L102" s="42">
        <f>SUM(Q102-S102)/W102</f>
        <v>2.2311557788944723</v>
      </c>
      <c r="M102" s="41">
        <f>W102/F102</f>
        <v>3.9641434262948203</v>
      </c>
      <c r="N102" s="77">
        <f>Z102/W102*100</f>
        <v>0.50251256281407031</v>
      </c>
      <c r="O102" s="49">
        <f>+X102/W102</f>
        <v>4.7587939698492461</v>
      </c>
      <c r="P102" s="10"/>
      <c r="Q102" s="78">
        <v>1506</v>
      </c>
      <c r="R102" s="88">
        <f t="shared" ref="R102" si="94">Q102/30</f>
        <v>50.2</v>
      </c>
      <c r="S102" s="83">
        <v>1062</v>
      </c>
      <c r="T102" s="88">
        <f t="shared" ref="T102" si="95">S102/30</f>
        <v>35.4</v>
      </c>
      <c r="U102" s="32">
        <v>189</v>
      </c>
      <c r="V102" s="8">
        <v>10</v>
      </c>
      <c r="W102" s="90">
        <f>+V102+U102</f>
        <v>199</v>
      </c>
      <c r="X102" s="82">
        <v>947</v>
      </c>
      <c r="Y102" s="83">
        <v>111380</v>
      </c>
      <c r="Z102" s="80">
        <v>1</v>
      </c>
      <c r="AA102" s="84">
        <v>938</v>
      </c>
      <c r="AB102" s="49">
        <f>+X102/W102</f>
        <v>4.7587939698492461</v>
      </c>
      <c r="AD102" s="368" t="s">
        <v>91</v>
      </c>
      <c r="AE102" s="96"/>
      <c r="AF102" s="97"/>
      <c r="AG102" s="98"/>
      <c r="AH102" s="8"/>
    </row>
    <row r="103" spans="1:41" x14ac:dyDescent="0.2">
      <c r="A103" s="34" t="s">
        <v>46</v>
      </c>
      <c r="B103" s="34">
        <v>41</v>
      </c>
      <c r="C103" s="36">
        <f>D103/B103*100</f>
        <v>106.44599303135888</v>
      </c>
      <c r="D103" s="74">
        <f>+R103</f>
        <v>43.642857142857146</v>
      </c>
      <c r="E103" s="75">
        <f>B103-D103</f>
        <v>-2.6428571428571459</v>
      </c>
      <c r="F103" s="38">
        <f>R103</f>
        <v>43.642857142857146</v>
      </c>
      <c r="G103" s="86">
        <f>+U103</f>
        <v>179</v>
      </c>
      <c r="H103" s="42">
        <f>S103/Q103*100</f>
        <v>96.399345335515548</v>
      </c>
      <c r="I103" s="41">
        <f>X103/U103</f>
        <v>5.5195530726256985</v>
      </c>
      <c r="J103" s="43">
        <f t="shared" ref="J103:J113" si="96">B103/Y$102*1000</f>
        <v>0.36810917579457714</v>
      </c>
      <c r="K103" s="41">
        <f t="shared" si="93"/>
        <v>7.6052479815455589</v>
      </c>
      <c r="L103" s="42">
        <f>SUM(Q103-S103)/W103</f>
        <v>0.20853080568720378</v>
      </c>
      <c r="M103" s="41">
        <f>W103/F103</f>
        <v>4.8346972176759406</v>
      </c>
      <c r="N103" s="77">
        <f>Z103/W103*100</f>
        <v>0</v>
      </c>
      <c r="O103" s="49">
        <f>+X103/W103</f>
        <v>4.6824644549763033</v>
      </c>
      <c r="P103" s="10"/>
      <c r="Q103" s="87">
        <v>1222</v>
      </c>
      <c r="R103" s="88">
        <f>Q103/28</f>
        <v>43.642857142857146</v>
      </c>
      <c r="S103" s="83">
        <v>1178</v>
      </c>
      <c r="T103" s="88">
        <f>S103/28</f>
        <v>42.071428571428569</v>
      </c>
      <c r="U103" s="32">
        <v>179</v>
      </c>
      <c r="V103" s="8">
        <v>32</v>
      </c>
      <c r="W103" s="90">
        <f>+V103+U103</f>
        <v>211</v>
      </c>
      <c r="X103" s="11">
        <v>988</v>
      </c>
      <c r="Y103" s="83"/>
      <c r="Z103" s="89">
        <v>0</v>
      </c>
      <c r="AA103" s="84">
        <v>956</v>
      </c>
      <c r="AB103" s="49">
        <f t="shared" ref="AB103:AB113" si="97">+X103/W103</f>
        <v>4.6824644549763033</v>
      </c>
      <c r="AD103" s="368" t="s">
        <v>92</v>
      </c>
      <c r="AE103" s="100"/>
      <c r="AF103" s="99"/>
      <c r="AG103" s="98"/>
      <c r="AH103" s="8"/>
    </row>
    <row r="104" spans="1:41" x14ac:dyDescent="0.2">
      <c r="A104" s="34" t="s">
        <v>48</v>
      </c>
      <c r="B104" s="34">
        <v>41</v>
      </c>
      <c r="C104" s="36">
        <f>D104/B104*100</f>
        <v>106.58536585365854</v>
      </c>
      <c r="D104" s="74">
        <f>+R104</f>
        <v>43.7</v>
      </c>
      <c r="E104" s="75">
        <f>B104-D104</f>
        <v>-2.7000000000000028</v>
      </c>
      <c r="F104" s="38">
        <f>R104</f>
        <v>43.7</v>
      </c>
      <c r="G104" s="86">
        <f>+U104</f>
        <v>184</v>
      </c>
      <c r="H104" s="42">
        <f>S104/Q104*100</f>
        <v>97.940503432494268</v>
      </c>
      <c r="I104" s="41">
        <f>X104/U104</f>
        <v>6.9293478260869561</v>
      </c>
      <c r="J104" s="43">
        <f t="shared" si="96"/>
        <v>0.36810917579457714</v>
      </c>
      <c r="K104" s="41">
        <f t="shared" si="93"/>
        <v>7.7494232987312568</v>
      </c>
      <c r="L104" s="42">
        <f>SUM(Q104-S104)/W104</f>
        <v>0.12558139534883722</v>
      </c>
      <c r="M104" s="41">
        <f>W104/F104</f>
        <v>4.9199084668192219</v>
      </c>
      <c r="N104" s="77">
        <f>Z104/W104*100</f>
        <v>0.46511627906976744</v>
      </c>
      <c r="O104" s="49">
        <f>+X104/W104</f>
        <v>5.9302325581395348</v>
      </c>
      <c r="P104" s="10"/>
      <c r="Q104" s="92">
        <v>1311</v>
      </c>
      <c r="R104" s="88">
        <f t="shared" ref="R104:R107" si="98">Q104/30</f>
        <v>43.7</v>
      </c>
      <c r="S104" s="83">
        <v>1284</v>
      </c>
      <c r="T104" s="88">
        <f t="shared" ref="T104:T107" si="99">S104/30</f>
        <v>42.8</v>
      </c>
      <c r="U104" s="32">
        <v>184</v>
      </c>
      <c r="V104" s="8">
        <v>31</v>
      </c>
      <c r="W104" s="90">
        <f>+V104+U104</f>
        <v>215</v>
      </c>
      <c r="X104" s="8">
        <v>1275</v>
      </c>
      <c r="Y104" s="83"/>
      <c r="Z104" s="83">
        <v>1</v>
      </c>
      <c r="AA104" s="84">
        <v>1273</v>
      </c>
      <c r="AB104" s="49">
        <f t="shared" si="97"/>
        <v>5.9302325581395348</v>
      </c>
      <c r="AD104" s="369" t="s">
        <v>93</v>
      </c>
      <c r="AE104" s="369">
        <v>5.8</v>
      </c>
      <c r="AF104" s="97"/>
      <c r="AG104" s="101"/>
      <c r="AH104" s="8"/>
    </row>
    <row r="105" spans="1:41" x14ac:dyDescent="0.2">
      <c r="A105" s="34" t="s">
        <v>50</v>
      </c>
      <c r="B105" s="34">
        <v>41</v>
      </c>
      <c r="C105" s="36">
        <f>D105/B105*100</f>
        <v>100.73170731707317</v>
      </c>
      <c r="D105" s="74">
        <f>+R105</f>
        <v>41.3</v>
      </c>
      <c r="E105" s="75">
        <f>B105-D105</f>
        <v>-0.29999999999999716</v>
      </c>
      <c r="F105" s="38">
        <f>R105</f>
        <v>41.3</v>
      </c>
      <c r="G105" s="86">
        <f>+U105</f>
        <v>182</v>
      </c>
      <c r="H105" s="42">
        <f>S105/Q105*100</f>
        <v>91.283292978208237</v>
      </c>
      <c r="I105" s="41">
        <f>X105/U105</f>
        <v>5.8516483516483513</v>
      </c>
      <c r="J105" s="43">
        <f t="shared" si="96"/>
        <v>0.36810917579457714</v>
      </c>
      <c r="K105" s="41">
        <f t="shared" si="93"/>
        <v>7.3529411764705879</v>
      </c>
      <c r="L105" s="42">
        <f>SUM(Q105-S105)/W105</f>
        <v>0.52941176470588236</v>
      </c>
      <c r="M105" s="41">
        <f>W105/F105</f>
        <v>4.9394673123486683</v>
      </c>
      <c r="N105" s="77">
        <f>Z105/W105*100</f>
        <v>0.98039215686274506</v>
      </c>
      <c r="O105" s="49">
        <f>+X105/W105</f>
        <v>5.2205882352941178</v>
      </c>
      <c r="P105" s="10"/>
      <c r="Q105" s="92">
        <v>1239</v>
      </c>
      <c r="R105" s="88">
        <f t="shared" si="98"/>
        <v>41.3</v>
      </c>
      <c r="S105" s="83">
        <v>1131</v>
      </c>
      <c r="T105" s="88">
        <f t="shared" si="99"/>
        <v>37.700000000000003</v>
      </c>
      <c r="U105" s="32">
        <v>182</v>
      </c>
      <c r="V105" s="8">
        <v>22</v>
      </c>
      <c r="W105" s="90">
        <f>+V105+U105</f>
        <v>204</v>
      </c>
      <c r="X105" s="8">
        <v>1065</v>
      </c>
      <c r="Y105" s="83"/>
      <c r="Z105" s="83">
        <v>2</v>
      </c>
      <c r="AA105" s="84">
        <v>1060</v>
      </c>
      <c r="AB105" s="49">
        <f t="shared" si="97"/>
        <v>5.2205882352941178</v>
      </c>
      <c r="AD105" s="368" t="s">
        <v>77</v>
      </c>
      <c r="AE105" s="368">
        <v>8</v>
      </c>
      <c r="AF105" s="99"/>
      <c r="AG105" s="98"/>
      <c r="AH105" s="8"/>
    </row>
    <row r="106" spans="1:41" x14ac:dyDescent="0.2">
      <c r="A106" s="34" t="s">
        <v>52</v>
      </c>
      <c r="B106" s="34">
        <v>41</v>
      </c>
      <c r="C106" s="36">
        <f>D106/B106*100</f>
        <v>107.15447154471545</v>
      </c>
      <c r="D106" s="74">
        <f>+R106</f>
        <v>43.93333333333333</v>
      </c>
      <c r="E106" s="75">
        <f>B106-D106</f>
        <v>-2.93333333333333</v>
      </c>
      <c r="F106" s="38">
        <f>R106</f>
        <v>43.93333333333333</v>
      </c>
      <c r="G106" s="86">
        <f>+U106</f>
        <v>169</v>
      </c>
      <c r="H106" s="42">
        <f>S106/Q106*100</f>
        <v>93.778452200303491</v>
      </c>
      <c r="I106" s="41">
        <f>X106/U106</f>
        <v>7.3076923076923075</v>
      </c>
      <c r="J106" s="43">
        <f t="shared" si="96"/>
        <v>0.36810917579457714</v>
      </c>
      <c r="K106" s="41">
        <f t="shared" si="93"/>
        <v>7.5331603229527104</v>
      </c>
      <c r="L106" s="42">
        <f>SUM(Q106-S106)/W106</f>
        <v>0.3923444976076555</v>
      </c>
      <c r="M106" s="41">
        <f>W106/F106</f>
        <v>4.7572078907435511</v>
      </c>
      <c r="N106" s="77">
        <f>Z106/W106*100</f>
        <v>0</v>
      </c>
      <c r="O106" s="49">
        <f>+X106/W106</f>
        <v>5.9090909090909092</v>
      </c>
      <c r="P106" s="10"/>
      <c r="Q106" s="92">
        <v>1318</v>
      </c>
      <c r="R106" s="88">
        <f t="shared" si="98"/>
        <v>43.93333333333333</v>
      </c>
      <c r="S106" s="83">
        <v>1236</v>
      </c>
      <c r="T106" s="88">
        <f t="shared" si="99"/>
        <v>41.2</v>
      </c>
      <c r="U106" s="32">
        <v>169</v>
      </c>
      <c r="V106" s="8">
        <v>40</v>
      </c>
      <c r="W106" s="90">
        <f>+V106+U106</f>
        <v>209</v>
      </c>
      <c r="X106" s="8">
        <v>1235</v>
      </c>
      <c r="Y106" s="83"/>
      <c r="Z106" s="83">
        <v>0</v>
      </c>
      <c r="AA106" s="84">
        <v>1233</v>
      </c>
      <c r="AB106" s="49">
        <f t="shared" si="97"/>
        <v>5.9090909090909092</v>
      </c>
      <c r="AD106" s="368" t="s">
        <v>94</v>
      </c>
      <c r="AE106" s="368">
        <v>9</v>
      </c>
      <c r="AF106" s="99"/>
      <c r="AG106" s="98"/>
      <c r="AH106" s="8"/>
    </row>
    <row r="107" spans="1:41" x14ac:dyDescent="0.2">
      <c r="A107" s="34" t="s">
        <v>54</v>
      </c>
      <c r="B107" s="34">
        <v>41</v>
      </c>
      <c r="C107" s="36">
        <f t="shared" ref="C107:C113" si="100">D107/B107*100</f>
        <v>103.73983739837398</v>
      </c>
      <c r="D107" s="74">
        <f t="shared" ref="D107:D113" si="101">+R107</f>
        <v>42.533333333333331</v>
      </c>
      <c r="E107" s="75">
        <f t="shared" ref="E107:E114" si="102">B107-D107</f>
        <v>-1.5333333333333314</v>
      </c>
      <c r="F107" s="38">
        <f t="shared" ref="F107:F113" si="103">R107</f>
        <v>42.533333333333331</v>
      </c>
      <c r="G107" s="86">
        <f t="shared" ref="G107:G113" si="104">+U107</f>
        <v>152</v>
      </c>
      <c r="H107" s="42">
        <f t="shared" ref="H107:H114" si="105">S107/Q107*100</f>
        <v>97.17868338557993</v>
      </c>
      <c r="I107" s="41">
        <f t="shared" ref="I107:I114" si="106">X107/U107</f>
        <v>6.2434210526315788</v>
      </c>
      <c r="J107" s="43">
        <f t="shared" si="96"/>
        <v>0.36810917579457714</v>
      </c>
      <c r="K107" s="41">
        <f t="shared" si="93"/>
        <v>6.7041522491349488</v>
      </c>
      <c r="L107" s="42">
        <f t="shared" ref="L107:L114" si="107">SUM(Q107-S107)/W107</f>
        <v>0.19354838709677419</v>
      </c>
      <c r="M107" s="41">
        <f t="shared" ref="M107:M113" si="108">W107/F107</f>
        <v>4.3730407523510975</v>
      </c>
      <c r="N107" s="77">
        <f t="shared" ref="N107:N114" si="109">Z107/W107*100</f>
        <v>2.1505376344086025</v>
      </c>
      <c r="O107" s="49">
        <f t="shared" ref="O107:O114" si="110">+X107/W107</f>
        <v>5.102150537634409</v>
      </c>
      <c r="P107" s="10"/>
      <c r="Q107" s="92">
        <v>1276</v>
      </c>
      <c r="R107" s="88">
        <f t="shared" si="98"/>
        <v>42.533333333333331</v>
      </c>
      <c r="S107" s="83">
        <v>1240</v>
      </c>
      <c r="T107" s="88">
        <f t="shared" si="99"/>
        <v>41.333333333333336</v>
      </c>
      <c r="U107" s="32">
        <v>152</v>
      </c>
      <c r="V107" s="8">
        <v>34</v>
      </c>
      <c r="W107" s="90">
        <f t="shared" ref="W107:W114" si="111">+V107+U107</f>
        <v>186</v>
      </c>
      <c r="X107" s="8">
        <v>949</v>
      </c>
      <c r="Y107" s="83"/>
      <c r="Z107" s="83">
        <v>4</v>
      </c>
      <c r="AA107" s="84">
        <v>925</v>
      </c>
      <c r="AB107" s="49">
        <f t="shared" si="97"/>
        <v>5.102150537634409</v>
      </c>
      <c r="AD107" s="368" t="s">
        <v>95</v>
      </c>
      <c r="AE107" s="368">
        <v>7.5</v>
      </c>
      <c r="AF107" s="99"/>
      <c r="AG107" s="98"/>
      <c r="AH107" s="8"/>
    </row>
    <row r="108" spans="1:41" x14ac:dyDescent="0.2">
      <c r="A108" s="34" t="s">
        <v>56</v>
      </c>
      <c r="B108" s="34">
        <v>41</v>
      </c>
      <c r="C108" s="36">
        <f t="shared" si="100"/>
        <v>106.68764752163651</v>
      </c>
      <c r="D108" s="74">
        <f t="shared" si="101"/>
        <v>43.741935483870968</v>
      </c>
      <c r="E108" s="75">
        <f t="shared" si="102"/>
        <v>-2.741935483870968</v>
      </c>
      <c r="F108" s="38">
        <f t="shared" si="103"/>
        <v>43.741935483870968</v>
      </c>
      <c r="G108" s="86">
        <f t="shared" si="104"/>
        <v>159</v>
      </c>
      <c r="H108" s="42">
        <f t="shared" si="105"/>
        <v>99.557522123893804</v>
      </c>
      <c r="I108" s="41">
        <f t="shared" si="106"/>
        <v>8.4088050314465406</v>
      </c>
      <c r="J108" s="43">
        <f t="shared" si="96"/>
        <v>0.36810917579457714</v>
      </c>
      <c r="K108" s="41">
        <f t="shared" si="93"/>
        <v>6.9925028835063436</v>
      </c>
      <c r="L108" s="42">
        <f t="shared" si="107"/>
        <v>3.0927835051546393E-2</v>
      </c>
      <c r="M108" s="41">
        <f t="shared" si="108"/>
        <v>4.4351032448377579</v>
      </c>
      <c r="N108" s="77">
        <f t="shared" si="109"/>
        <v>0</v>
      </c>
      <c r="O108" s="49">
        <f t="shared" si="110"/>
        <v>6.891752577319588</v>
      </c>
      <c r="P108" s="10"/>
      <c r="Q108" s="92">
        <v>1356</v>
      </c>
      <c r="R108" s="88">
        <f>Q108/31</f>
        <v>43.741935483870968</v>
      </c>
      <c r="S108" s="83">
        <v>1350</v>
      </c>
      <c r="T108" s="88">
        <f>S108/31</f>
        <v>43.548387096774192</v>
      </c>
      <c r="U108" s="32">
        <v>159</v>
      </c>
      <c r="V108" s="8">
        <v>35</v>
      </c>
      <c r="W108" s="90">
        <f t="shared" si="111"/>
        <v>194</v>
      </c>
      <c r="X108" s="8">
        <v>1337</v>
      </c>
      <c r="Y108" s="83"/>
      <c r="Z108" s="83">
        <v>0</v>
      </c>
      <c r="AA108" s="84">
        <v>1331</v>
      </c>
      <c r="AB108" s="49">
        <f t="shared" si="97"/>
        <v>6.891752577319588</v>
      </c>
      <c r="AD108" s="368" t="s">
        <v>96</v>
      </c>
      <c r="AE108" s="368">
        <v>6.8</v>
      </c>
      <c r="AF108" s="99"/>
      <c r="AG108" s="98"/>
      <c r="AH108" s="8"/>
    </row>
    <row r="109" spans="1:41" x14ac:dyDescent="0.2">
      <c r="A109" s="34" t="s">
        <v>58</v>
      </c>
      <c r="B109" s="34">
        <v>41</v>
      </c>
      <c r="C109" s="36">
        <f t="shared" si="100"/>
        <v>104.09126671911881</v>
      </c>
      <c r="D109" s="74">
        <f t="shared" si="101"/>
        <v>42.677419354838712</v>
      </c>
      <c r="E109" s="75">
        <f t="shared" si="102"/>
        <v>-1.6774193548387117</v>
      </c>
      <c r="F109" s="38">
        <f t="shared" si="103"/>
        <v>42.677419354838712</v>
      </c>
      <c r="G109" s="86">
        <f t="shared" si="104"/>
        <v>203</v>
      </c>
      <c r="H109" s="42">
        <f t="shared" si="105"/>
        <v>94.255479969765688</v>
      </c>
      <c r="I109" s="41">
        <f t="shared" si="106"/>
        <v>7.2512315270935961</v>
      </c>
      <c r="J109" s="43">
        <f t="shared" si="96"/>
        <v>0.36810917579457714</v>
      </c>
      <c r="K109" s="41">
        <f t="shared" si="93"/>
        <v>8.1819492502883495</v>
      </c>
      <c r="L109" s="42">
        <f t="shared" si="107"/>
        <v>0.33480176211453744</v>
      </c>
      <c r="M109" s="41">
        <f t="shared" si="108"/>
        <v>5.3189720332577473</v>
      </c>
      <c r="N109" s="77">
        <f t="shared" si="109"/>
        <v>1.3215859030837005</v>
      </c>
      <c r="O109" s="49">
        <f t="shared" si="110"/>
        <v>6.4845814977973566</v>
      </c>
      <c r="P109" s="10"/>
      <c r="Q109" s="92">
        <v>1323</v>
      </c>
      <c r="R109" s="88">
        <f>Q109/31</f>
        <v>42.677419354838712</v>
      </c>
      <c r="S109" s="83">
        <v>1247</v>
      </c>
      <c r="T109" s="88">
        <f>S109/31</f>
        <v>40.225806451612904</v>
      </c>
      <c r="U109" s="32">
        <v>203</v>
      </c>
      <c r="V109" s="8">
        <v>24</v>
      </c>
      <c r="W109" s="90">
        <f t="shared" si="111"/>
        <v>227</v>
      </c>
      <c r="X109" s="8">
        <v>1472</v>
      </c>
      <c r="Y109" s="83"/>
      <c r="Z109" s="83">
        <v>3</v>
      </c>
      <c r="AA109" s="84">
        <v>1468</v>
      </c>
      <c r="AB109" s="49">
        <f t="shared" si="97"/>
        <v>6.4845814977973566</v>
      </c>
      <c r="AD109" s="368" t="s">
        <v>97</v>
      </c>
      <c r="AE109" s="368">
        <v>30</v>
      </c>
      <c r="AF109" s="99"/>
      <c r="AG109" s="98"/>
      <c r="AH109" s="8"/>
    </row>
    <row r="110" spans="1:41" x14ac:dyDescent="0.2">
      <c r="A110" s="34" t="s">
        <v>60</v>
      </c>
      <c r="B110" s="34">
        <v>41</v>
      </c>
      <c r="C110" s="36">
        <f t="shared" si="100"/>
        <v>105.44715447154471</v>
      </c>
      <c r="D110" s="74">
        <f t="shared" si="101"/>
        <v>43.233333333333334</v>
      </c>
      <c r="E110" s="75">
        <f t="shared" si="102"/>
        <v>-2.2333333333333343</v>
      </c>
      <c r="F110" s="38">
        <f t="shared" si="103"/>
        <v>43.233333333333334</v>
      </c>
      <c r="G110" s="86">
        <f t="shared" si="104"/>
        <v>161</v>
      </c>
      <c r="H110" s="42">
        <f t="shared" si="105"/>
        <v>96.530454895913635</v>
      </c>
      <c r="I110" s="41">
        <f t="shared" si="106"/>
        <v>6.1863354037267078</v>
      </c>
      <c r="J110" s="43">
        <f t="shared" si="96"/>
        <v>0.36810917579457714</v>
      </c>
      <c r="K110" s="41">
        <f t="shared" si="93"/>
        <v>6.7041522491349488</v>
      </c>
      <c r="L110" s="42">
        <f t="shared" si="107"/>
        <v>0.24193548387096775</v>
      </c>
      <c r="M110" s="41">
        <f t="shared" si="108"/>
        <v>4.302235929067078</v>
      </c>
      <c r="N110" s="77">
        <f t="shared" si="109"/>
        <v>0</v>
      </c>
      <c r="O110" s="49">
        <f t="shared" si="110"/>
        <v>5.354838709677419</v>
      </c>
      <c r="P110" s="10"/>
      <c r="Q110" s="92">
        <v>1297</v>
      </c>
      <c r="R110" s="88">
        <f>Q110/30</f>
        <v>43.233333333333334</v>
      </c>
      <c r="S110" s="83">
        <v>1252</v>
      </c>
      <c r="T110" s="88">
        <f>S110/30</f>
        <v>41.733333333333334</v>
      </c>
      <c r="U110" s="32">
        <v>161</v>
      </c>
      <c r="V110" s="8">
        <v>25</v>
      </c>
      <c r="W110" s="90">
        <f t="shared" si="111"/>
        <v>186</v>
      </c>
      <c r="X110" s="8">
        <v>996</v>
      </c>
      <c r="Y110" s="83"/>
      <c r="Z110" s="83">
        <v>0</v>
      </c>
      <c r="AA110" s="84">
        <v>963</v>
      </c>
      <c r="AB110" s="49">
        <f t="shared" si="97"/>
        <v>5.354838709677419</v>
      </c>
      <c r="AD110" s="368" t="s">
        <v>98</v>
      </c>
      <c r="AE110" s="368">
        <v>5.5</v>
      </c>
      <c r="AF110" s="99"/>
      <c r="AG110" s="98"/>
      <c r="AH110" s="8"/>
    </row>
    <row r="111" spans="1:41" x14ac:dyDescent="0.2">
      <c r="A111" s="34" t="s">
        <v>62</v>
      </c>
      <c r="B111" s="34">
        <v>41</v>
      </c>
      <c r="C111" s="36">
        <f t="shared" si="100"/>
        <v>110.3855232100708</v>
      </c>
      <c r="D111" s="74">
        <f t="shared" si="101"/>
        <v>45.258064516129032</v>
      </c>
      <c r="E111" s="75">
        <f t="shared" si="102"/>
        <v>-4.258064516129032</v>
      </c>
      <c r="F111" s="38">
        <f t="shared" si="103"/>
        <v>45.258064516129032</v>
      </c>
      <c r="G111" s="86">
        <f t="shared" si="104"/>
        <v>163</v>
      </c>
      <c r="H111" s="42">
        <f t="shared" si="105"/>
        <v>98.645759087669276</v>
      </c>
      <c r="I111" s="41">
        <f t="shared" si="106"/>
        <v>7.8957055214723928</v>
      </c>
      <c r="J111" s="43">
        <f t="shared" si="96"/>
        <v>0.36810917579457714</v>
      </c>
      <c r="K111" s="41">
        <f t="shared" si="93"/>
        <v>7.4610726643598611</v>
      </c>
      <c r="L111" s="42">
        <f t="shared" si="107"/>
        <v>9.1787439613526575E-2</v>
      </c>
      <c r="M111" s="41">
        <f t="shared" si="108"/>
        <v>4.5737704918032787</v>
      </c>
      <c r="N111" s="77">
        <f t="shared" si="109"/>
        <v>0.48309178743961351</v>
      </c>
      <c r="O111" s="49">
        <f t="shared" si="110"/>
        <v>6.2173913043478262</v>
      </c>
      <c r="P111" s="10"/>
      <c r="Q111" s="92">
        <v>1403</v>
      </c>
      <c r="R111" s="88">
        <f>Q111/31</f>
        <v>45.258064516129032</v>
      </c>
      <c r="S111" s="83">
        <v>1384</v>
      </c>
      <c r="T111" s="88">
        <f>S111/31</f>
        <v>44.645161290322584</v>
      </c>
      <c r="U111" s="32">
        <v>163</v>
      </c>
      <c r="V111" s="8">
        <v>44</v>
      </c>
      <c r="W111" s="90">
        <f t="shared" si="111"/>
        <v>207</v>
      </c>
      <c r="X111" s="8">
        <v>1287</v>
      </c>
      <c r="Y111" s="83"/>
      <c r="Z111" s="83">
        <v>1</v>
      </c>
      <c r="AA111" s="84">
        <v>1287</v>
      </c>
      <c r="AB111" s="49">
        <f t="shared" si="97"/>
        <v>6.2173913043478262</v>
      </c>
      <c r="AD111" s="368" t="s">
        <v>81</v>
      </c>
      <c r="AE111" s="368">
        <v>5.0999999999999996</v>
      </c>
      <c r="AF111" s="99"/>
      <c r="AG111" s="98"/>
      <c r="AH111" s="8"/>
    </row>
    <row r="112" spans="1:41" x14ac:dyDescent="0.2">
      <c r="A112" s="34" t="s">
        <v>64</v>
      </c>
      <c r="B112" s="34">
        <v>41</v>
      </c>
      <c r="C112" s="36">
        <f t="shared" si="100"/>
        <v>108.21138211382113</v>
      </c>
      <c r="D112" s="74">
        <f t="shared" si="101"/>
        <v>44.366666666666667</v>
      </c>
      <c r="E112" s="75">
        <f t="shared" si="102"/>
        <v>-3.3666666666666671</v>
      </c>
      <c r="F112" s="38">
        <f t="shared" si="103"/>
        <v>44.366666666666667</v>
      </c>
      <c r="G112" s="86">
        <f t="shared" si="104"/>
        <v>182</v>
      </c>
      <c r="H112" s="42">
        <f t="shared" si="105"/>
        <v>96.543951915852745</v>
      </c>
      <c r="I112" s="41">
        <f t="shared" si="106"/>
        <v>9.708791208791208</v>
      </c>
      <c r="J112" s="43">
        <f t="shared" si="96"/>
        <v>0.36810917579457714</v>
      </c>
      <c r="K112" s="41">
        <f t="shared" si="93"/>
        <v>7.8215109573241053</v>
      </c>
      <c r="L112" s="42">
        <f t="shared" si="107"/>
        <v>0.2119815668202765</v>
      </c>
      <c r="M112" s="41">
        <f t="shared" si="108"/>
        <v>4.891059353869271</v>
      </c>
      <c r="N112" s="77">
        <f t="shared" si="109"/>
        <v>0</v>
      </c>
      <c r="O112" s="49">
        <f t="shared" si="110"/>
        <v>8.1428571428571423</v>
      </c>
      <c r="P112" s="10"/>
      <c r="Q112" s="92">
        <v>1331</v>
      </c>
      <c r="R112" s="88">
        <f>Q112/30</f>
        <v>44.366666666666667</v>
      </c>
      <c r="S112" s="83">
        <v>1285</v>
      </c>
      <c r="T112" s="88">
        <f>S112/30</f>
        <v>42.833333333333336</v>
      </c>
      <c r="U112" s="32">
        <v>182</v>
      </c>
      <c r="V112" s="8">
        <v>35</v>
      </c>
      <c r="W112" s="90">
        <f t="shared" si="111"/>
        <v>217</v>
      </c>
      <c r="X112" s="8">
        <v>1767</v>
      </c>
      <c r="Y112" s="83"/>
      <c r="Z112" s="83">
        <v>0</v>
      </c>
      <c r="AA112" s="84">
        <v>1731</v>
      </c>
      <c r="AB112" s="49">
        <f t="shared" si="97"/>
        <v>8.1428571428571423</v>
      </c>
      <c r="AD112" s="368" t="s">
        <v>99</v>
      </c>
      <c r="AE112" s="368">
        <v>3.5</v>
      </c>
      <c r="AF112" s="99"/>
      <c r="AG112" s="98"/>
      <c r="AH112" s="8"/>
    </row>
    <row r="113" spans="1:41" ht="12.75" thickBot="1" x14ac:dyDescent="0.25">
      <c r="A113" s="34" t="s">
        <v>66</v>
      </c>
      <c r="B113" s="34">
        <v>41</v>
      </c>
      <c r="C113" s="36">
        <f t="shared" si="100"/>
        <v>110.22816679779702</v>
      </c>
      <c r="D113" s="74">
        <f t="shared" si="101"/>
        <v>45.193548387096776</v>
      </c>
      <c r="E113" s="75">
        <f t="shared" si="102"/>
        <v>-4.1935483870967758</v>
      </c>
      <c r="F113" s="38">
        <f t="shared" si="103"/>
        <v>45.193548387096776</v>
      </c>
      <c r="G113" s="86">
        <f t="shared" si="104"/>
        <v>175</v>
      </c>
      <c r="H113" s="42">
        <f t="shared" si="105"/>
        <v>98.144182726623839</v>
      </c>
      <c r="I113" s="41">
        <f t="shared" si="106"/>
        <v>7.9771428571428569</v>
      </c>
      <c r="J113" s="43">
        <f t="shared" si="96"/>
        <v>0.36810917579457714</v>
      </c>
      <c r="K113" s="41">
        <f t="shared" si="93"/>
        <v>7.6773356401384083</v>
      </c>
      <c r="L113" s="42">
        <f t="shared" si="107"/>
        <v>0.12206572769953052</v>
      </c>
      <c r="M113" s="41">
        <f t="shared" si="108"/>
        <v>4.7130620985010703</v>
      </c>
      <c r="N113" s="77">
        <f t="shared" si="109"/>
        <v>0.93896713615023475</v>
      </c>
      <c r="O113" s="49">
        <f t="shared" si="110"/>
        <v>6.5539906103286381</v>
      </c>
      <c r="P113" s="10"/>
      <c r="Q113" s="92">
        <v>1401</v>
      </c>
      <c r="R113" s="88">
        <f>Q113/31</f>
        <v>45.193548387096776</v>
      </c>
      <c r="S113" s="83">
        <v>1375</v>
      </c>
      <c r="T113" s="88">
        <f>S113/31</f>
        <v>44.354838709677416</v>
      </c>
      <c r="U113" s="32">
        <v>175</v>
      </c>
      <c r="V113" s="8">
        <v>38</v>
      </c>
      <c r="W113" s="90">
        <f t="shared" si="111"/>
        <v>213</v>
      </c>
      <c r="X113" s="8">
        <v>1396</v>
      </c>
      <c r="Y113" s="83"/>
      <c r="Z113" s="83">
        <v>2</v>
      </c>
      <c r="AA113" s="84">
        <v>1384</v>
      </c>
      <c r="AB113" s="49">
        <f t="shared" si="97"/>
        <v>6.5539906103286381</v>
      </c>
      <c r="AD113" s="368" t="s">
        <v>100</v>
      </c>
      <c r="AE113" s="368">
        <v>3.4</v>
      </c>
      <c r="AF113" s="99"/>
      <c r="AG113" s="98"/>
      <c r="AH113" s="8"/>
    </row>
    <row r="114" spans="1:41" s="386" customFormat="1" ht="12.75" thickBot="1" x14ac:dyDescent="0.25">
      <c r="A114" s="399" t="s">
        <v>68</v>
      </c>
      <c r="B114" s="399">
        <v>41</v>
      </c>
      <c r="C114" s="400">
        <f>D114/B114*100</f>
        <v>142.79460377021354</v>
      </c>
      <c r="D114" s="401">
        <f>+R114</f>
        <v>58.545787545787547</v>
      </c>
      <c r="E114" s="402">
        <f t="shared" si="102"/>
        <v>-17.545787545787547</v>
      </c>
      <c r="F114" s="403">
        <f>R114</f>
        <v>58.545787545787547</v>
      </c>
      <c r="G114" s="404">
        <f>+U114</f>
        <v>2098</v>
      </c>
      <c r="H114" s="405">
        <f t="shared" si="105"/>
        <v>93.999874867046245</v>
      </c>
      <c r="I114" s="406">
        <f t="shared" si="106"/>
        <v>7.0133460438512873</v>
      </c>
      <c r="J114" s="407">
        <f>B114/Y$114*1000</f>
        <v>0.36810917579457714</v>
      </c>
      <c r="K114" s="406">
        <f>W114/Y$114*1000/9</f>
        <v>2.4620418587019417</v>
      </c>
      <c r="L114" s="405">
        <f t="shared" si="107"/>
        <v>0.38857374392220423</v>
      </c>
      <c r="M114" s="406">
        <f>W114/F114/9</f>
        <v>4.6838933033014243</v>
      </c>
      <c r="N114" s="408">
        <f t="shared" si="109"/>
        <v>0.5672609400324149</v>
      </c>
      <c r="O114" s="409">
        <f t="shared" si="110"/>
        <v>5.9619124797406808</v>
      </c>
      <c r="P114" s="10"/>
      <c r="Q114" s="410">
        <f>SUM(Q102:Q113)</f>
        <v>15983</v>
      </c>
      <c r="R114" s="311">
        <f>Q114/273</f>
        <v>58.545787545787547</v>
      </c>
      <c r="S114" s="411">
        <f>SUM(S102:S113)</f>
        <v>15024</v>
      </c>
      <c r="T114" s="311">
        <f>S114/273</f>
        <v>55.032967032967036</v>
      </c>
      <c r="U114" s="412">
        <f>SUM(U102:U113)</f>
        <v>2098</v>
      </c>
      <c r="V114" s="413">
        <f>SUM(V102:V113)</f>
        <v>370</v>
      </c>
      <c r="W114" s="412">
        <f t="shared" si="111"/>
        <v>2468</v>
      </c>
      <c r="X114" s="413">
        <f>SUM(X102:X113)</f>
        <v>14714</v>
      </c>
      <c r="Y114" s="172">
        <v>111380</v>
      </c>
      <c r="Z114" s="413">
        <f>SUM(Z102:Z113)</f>
        <v>14</v>
      </c>
      <c r="AA114" s="414">
        <f>SUM(AA102:AA113)</f>
        <v>14549</v>
      </c>
      <c r="AB114" s="356">
        <f>+X114/W114</f>
        <v>5.9619124797406808</v>
      </c>
      <c r="AD114" s="368" t="s">
        <v>101</v>
      </c>
      <c r="AE114" s="368">
        <v>10.6</v>
      </c>
      <c r="AF114" s="99"/>
      <c r="AG114" s="98"/>
      <c r="AH114" s="8"/>
    </row>
    <row r="115" spans="1:41" s="386" customFormat="1" x14ac:dyDescent="0.2">
      <c r="A115" s="387"/>
      <c r="B115" s="387"/>
      <c r="C115" s="388"/>
      <c r="D115" s="389"/>
      <c r="E115" s="389"/>
      <c r="F115" s="389"/>
      <c r="G115" s="387"/>
      <c r="H115" s="390"/>
      <c r="I115" s="390"/>
      <c r="J115" s="390"/>
      <c r="K115" s="390"/>
      <c r="L115" s="390"/>
      <c r="M115" s="390"/>
      <c r="N115" s="390"/>
      <c r="O115" s="390"/>
      <c r="P115" s="10"/>
      <c r="Q115" s="391"/>
      <c r="R115" s="392"/>
      <c r="S115" s="391"/>
      <c r="T115" s="392"/>
      <c r="U115" s="391"/>
      <c r="V115" s="391"/>
      <c r="W115" s="391"/>
      <c r="X115" s="391"/>
      <c r="Y115" s="8"/>
      <c r="Z115" s="391"/>
      <c r="AA115" s="387"/>
      <c r="AB115" s="387"/>
      <c r="AD115" s="83"/>
      <c r="AE115" s="83"/>
      <c r="AF115" s="165"/>
      <c r="AG115" s="8"/>
      <c r="AH115" s="8"/>
    </row>
    <row r="116" spans="1:41" x14ac:dyDescent="0.2">
      <c r="A116" s="5" t="s">
        <v>0</v>
      </c>
      <c r="C116" s="56"/>
      <c r="D116" s="57"/>
      <c r="E116" s="174"/>
      <c r="F116" s="174"/>
      <c r="G116" s="175"/>
      <c r="H116" s="175"/>
      <c r="I116" s="175"/>
      <c r="J116" s="175"/>
      <c r="K116" s="175"/>
      <c r="P116" s="10"/>
      <c r="AD116" s="368" t="s">
        <v>102</v>
      </c>
      <c r="AE116" s="368">
        <v>3.4</v>
      </c>
      <c r="AF116" s="99"/>
      <c r="AG116" s="98"/>
      <c r="AH116" s="8"/>
    </row>
    <row r="117" spans="1:41" x14ac:dyDescent="0.2">
      <c r="A117" s="58"/>
      <c r="C117" s="4"/>
      <c r="E117" s="551" t="s">
        <v>120</v>
      </c>
      <c r="F117" s="551"/>
      <c r="G117" s="551"/>
      <c r="H117" s="551"/>
      <c r="I117" s="551"/>
      <c r="J117" s="551"/>
      <c r="K117" s="551"/>
      <c r="P117" s="10"/>
      <c r="AD117" s="368" t="s">
        <v>103</v>
      </c>
      <c r="AE117" s="368">
        <v>3</v>
      </c>
      <c r="AF117" s="99"/>
      <c r="AG117" s="98"/>
      <c r="AH117" s="8"/>
    </row>
    <row r="118" spans="1:41" x14ac:dyDescent="0.2">
      <c r="A118" s="58"/>
      <c r="C118" s="342"/>
      <c r="D118" s="342"/>
      <c r="E118" s="552" t="s">
        <v>128</v>
      </c>
      <c r="F118" s="552"/>
      <c r="G118" s="552"/>
      <c r="H118" s="552"/>
      <c r="I118" s="552"/>
      <c r="J118" s="552"/>
      <c r="K118" s="552"/>
      <c r="P118" s="10"/>
      <c r="AD118" s="368"/>
      <c r="AE118" s="368"/>
      <c r="AF118" s="99"/>
      <c r="AG118" s="98"/>
      <c r="AH118" s="8"/>
    </row>
    <row r="119" spans="1:41" x14ac:dyDescent="0.2">
      <c r="A119" s="58"/>
      <c r="C119" s="58"/>
      <c r="D119" s="58"/>
      <c r="E119" s="552" t="s">
        <v>134</v>
      </c>
      <c r="F119" s="552"/>
      <c r="G119" s="552"/>
      <c r="H119" s="552"/>
      <c r="I119" s="552"/>
      <c r="J119" s="552"/>
      <c r="K119" s="552"/>
      <c r="P119" s="10"/>
      <c r="AD119" s="368" t="s">
        <v>104</v>
      </c>
      <c r="AE119" s="368">
        <v>2.5</v>
      </c>
      <c r="AF119" s="99"/>
      <c r="AG119" s="98"/>
      <c r="AH119" s="8"/>
    </row>
    <row r="120" spans="1:41" x14ac:dyDescent="0.2">
      <c r="A120" s="58"/>
      <c r="C120" s="342"/>
      <c r="D120" s="342"/>
      <c r="E120" s="553" t="s">
        <v>136</v>
      </c>
      <c r="F120" s="553"/>
      <c r="G120" s="553"/>
      <c r="H120" s="553"/>
      <c r="I120" s="553"/>
      <c r="J120" s="553"/>
      <c r="K120" s="553"/>
      <c r="P120" s="10"/>
      <c r="AD120" s="368" t="s">
        <v>71</v>
      </c>
      <c r="AE120" s="368">
        <v>5.5</v>
      </c>
      <c r="AF120" s="99"/>
      <c r="AG120" s="98"/>
      <c r="AH120" s="8"/>
    </row>
    <row r="121" spans="1:41" ht="12.75" thickBot="1" x14ac:dyDescent="0.25">
      <c r="A121" s="2"/>
      <c r="C121" s="56"/>
      <c r="D121" s="57"/>
      <c r="E121" s="57"/>
      <c r="F121" s="57"/>
      <c r="P121" s="10"/>
      <c r="Q121" s="538"/>
      <c r="R121" s="538"/>
      <c r="S121" s="538"/>
      <c r="AD121" s="368" t="s">
        <v>105</v>
      </c>
      <c r="AE121" s="368">
        <v>5.5</v>
      </c>
      <c r="AF121" s="99"/>
      <c r="AG121" s="98"/>
      <c r="AH121" s="8"/>
    </row>
    <row r="122" spans="1:41" x14ac:dyDescent="0.2">
      <c r="A122" s="2"/>
      <c r="B122" s="15"/>
      <c r="C122" s="16" t="s">
        <v>6</v>
      </c>
      <c r="D122" s="17"/>
      <c r="E122" s="60"/>
      <c r="F122" s="18"/>
      <c r="G122" s="19"/>
      <c r="H122" s="19"/>
      <c r="I122" s="19"/>
      <c r="J122" s="19"/>
      <c r="K122" s="19"/>
      <c r="L122" s="19"/>
      <c r="M122" s="19"/>
      <c r="N122" s="20"/>
      <c r="O122" s="10"/>
      <c r="P122" s="10"/>
      <c r="AA122" s="1"/>
      <c r="AB122" s="1"/>
      <c r="AD122" s="368" t="s">
        <v>106</v>
      </c>
      <c r="AE122" s="368">
        <v>6</v>
      </c>
      <c r="AF122" s="99"/>
      <c r="AG122" s="98"/>
      <c r="AH122" s="8"/>
    </row>
    <row r="123" spans="1:41" ht="12.75" thickBot="1" x14ac:dyDescent="0.25">
      <c r="B123" s="532" t="s">
        <v>10</v>
      </c>
      <c r="C123" s="533"/>
      <c r="D123" s="533"/>
      <c r="E123" s="534"/>
      <c r="F123" s="62"/>
      <c r="G123" s="10"/>
      <c r="H123" s="50"/>
      <c r="I123" s="42"/>
      <c r="J123" s="10" t="s">
        <v>11</v>
      </c>
      <c r="K123" s="10"/>
      <c r="L123" s="10"/>
      <c r="M123" s="10"/>
      <c r="N123" s="63"/>
      <c r="O123" s="10"/>
      <c r="P123" s="10"/>
      <c r="Q123" s="173" t="s">
        <v>143</v>
      </c>
      <c r="R123" s="173"/>
      <c r="AA123" s="1"/>
      <c r="AB123" s="1"/>
      <c r="AD123" s="368" t="s">
        <v>107</v>
      </c>
      <c r="AE123" s="368">
        <v>4.0999999999999996</v>
      </c>
      <c r="AF123" s="99"/>
      <c r="AG123" s="98"/>
      <c r="AH123" s="8"/>
      <c r="AO123" s="61"/>
    </row>
    <row r="124" spans="1:41" ht="84.75" thickBot="1" x14ac:dyDescent="0.25">
      <c r="A124" s="64"/>
      <c r="B124" s="232" t="s">
        <v>13</v>
      </c>
      <c r="C124" s="65" t="s">
        <v>14</v>
      </c>
      <c r="D124" s="66" t="s">
        <v>15</v>
      </c>
      <c r="E124" s="66" t="s">
        <v>16</v>
      </c>
      <c r="F124" s="263" t="s">
        <v>17</v>
      </c>
      <c r="G124" s="245" t="s">
        <v>18</v>
      </c>
      <c r="H124" s="245" t="s">
        <v>19</v>
      </c>
      <c r="I124" s="241" t="s">
        <v>20</v>
      </c>
      <c r="J124" s="245" t="s">
        <v>199</v>
      </c>
      <c r="K124" s="264" t="s">
        <v>198</v>
      </c>
      <c r="L124" s="241" t="s">
        <v>21</v>
      </c>
      <c r="M124" s="245" t="s">
        <v>22</v>
      </c>
      <c r="N124" s="245" t="s">
        <v>23</v>
      </c>
      <c r="O124" s="265" t="s">
        <v>24</v>
      </c>
      <c r="P124" s="10"/>
      <c r="Q124" s="67" t="s">
        <v>25</v>
      </c>
      <c r="R124" s="68" t="s">
        <v>26</v>
      </c>
      <c r="S124" s="68" t="s">
        <v>27</v>
      </c>
      <c r="T124" s="68" t="s">
        <v>28</v>
      </c>
      <c r="U124" s="68" t="s">
        <v>29</v>
      </c>
      <c r="V124" s="68" t="s">
        <v>30</v>
      </c>
      <c r="W124" s="69" t="s">
        <v>31</v>
      </c>
      <c r="X124" s="69" t="s">
        <v>32</v>
      </c>
      <c r="Y124" s="69" t="s">
        <v>33</v>
      </c>
      <c r="Z124" s="69" t="s">
        <v>34</v>
      </c>
      <c r="AA124" s="70" t="s">
        <v>35</v>
      </c>
      <c r="AB124" s="229" t="s">
        <v>194</v>
      </c>
      <c r="AD124" s="393" t="s">
        <v>108</v>
      </c>
      <c r="AE124" s="393">
        <v>7.7</v>
      </c>
      <c r="AF124" s="103"/>
      <c r="AG124" s="104"/>
      <c r="AH124" s="8"/>
    </row>
    <row r="125" spans="1:41" x14ac:dyDescent="0.2">
      <c r="A125" s="34" t="s">
        <v>44</v>
      </c>
      <c r="B125" s="34">
        <v>16</v>
      </c>
      <c r="C125" s="36">
        <f t="shared" ref="C125:C136" si="112">D125/B125*100</f>
        <v>103.33333333333334</v>
      </c>
      <c r="D125" s="74">
        <f t="shared" ref="D125:D136" si="113">+R125</f>
        <v>16.533333333333335</v>
      </c>
      <c r="E125" s="75">
        <f t="shared" ref="E125:E137" si="114">B125-D125</f>
        <v>-0.53333333333333499</v>
      </c>
      <c r="F125" s="38">
        <f>R125</f>
        <v>16.533333333333335</v>
      </c>
      <c r="G125" s="76">
        <f>+U125</f>
        <v>71</v>
      </c>
      <c r="H125" s="42">
        <f t="shared" ref="H125:H137" si="115">S125/Q125*100</f>
        <v>87.903225806451616</v>
      </c>
      <c r="I125" s="41">
        <f t="shared" ref="I125:I137" si="116">X125/U125</f>
        <v>5.9859154929577461</v>
      </c>
      <c r="J125" s="43">
        <f>B125/Y$125*1000</f>
        <v>0.14365236128568862</v>
      </c>
      <c r="K125" s="41">
        <f>W125/Y$125*1000</f>
        <v>0.96067516609804282</v>
      </c>
      <c r="L125" s="42">
        <f t="shared" ref="L125:L137" si="117">SUM(Q125-S125)/W125</f>
        <v>0.56074766355140182</v>
      </c>
      <c r="M125" s="41">
        <f t="shared" ref="M125:M136" si="118">W125/F125</f>
        <v>6.4717741935483861</v>
      </c>
      <c r="N125" s="77">
        <f t="shared" ref="N125:N136" si="119">Z125/W125*100</f>
        <v>3.7383177570093453</v>
      </c>
      <c r="O125" s="29">
        <f>+X125/W125</f>
        <v>3.97196261682243</v>
      </c>
      <c r="P125" s="10"/>
      <c r="Q125" s="78">
        <v>496</v>
      </c>
      <c r="R125" s="88">
        <f t="shared" ref="R125" si="120">Q125/30</f>
        <v>16.533333333333335</v>
      </c>
      <c r="S125" s="83">
        <v>436</v>
      </c>
      <c r="T125" s="88">
        <f t="shared" ref="T125" si="121">S125/30</f>
        <v>14.533333333333333</v>
      </c>
      <c r="U125" s="32">
        <v>71</v>
      </c>
      <c r="V125" s="8">
        <v>36</v>
      </c>
      <c r="W125" s="90">
        <f>+V125+U125</f>
        <v>107</v>
      </c>
      <c r="X125" s="82">
        <v>425</v>
      </c>
      <c r="Y125" s="83">
        <v>111380</v>
      </c>
      <c r="Z125" s="80">
        <v>4</v>
      </c>
      <c r="AA125" s="84">
        <v>413</v>
      </c>
      <c r="AB125" s="49">
        <f>+X125/W125</f>
        <v>3.97196261682243</v>
      </c>
      <c r="AD125" s="83"/>
      <c r="AE125" s="8"/>
      <c r="AF125" s="8"/>
      <c r="AG125" s="8"/>
      <c r="AH125" s="8"/>
    </row>
    <row r="126" spans="1:41" x14ac:dyDescent="0.2">
      <c r="A126" s="34" t="s">
        <v>46</v>
      </c>
      <c r="B126" s="34">
        <v>24</v>
      </c>
      <c r="C126" s="36">
        <f t="shared" si="112"/>
        <v>100</v>
      </c>
      <c r="D126" s="74">
        <f t="shared" si="113"/>
        <v>24</v>
      </c>
      <c r="E126" s="75">
        <f t="shared" si="114"/>
        <v>0</v>
      </c>
      <c r="F126" s="38">
        <f>R126</f>
        <v>24</v>
      </c>
      <c r="G126" s="86">
        <f t="shared" ref="G126:G136" si="122">+U126</f>
        <v>70</v>
      </c>
      <c r="H126" s="42">
        <f t="shared" si="115"/>
        <v>94.642857142857139</v>
      </c>
      <c r="I126" s="41">
        <f t="shared" si="116"/>
        <v>8.1</v>
      </c>
      <c r="J126" s="43">
        <f t="shared" ref="J126:J136" si="123">B126/Y$125*1000</f>
        <v>0.21547854192853297</v>
      </c>
      <c r="K126" s="41">
        <f t="shared" ref="K126:K136" si="124">W126/Y$125*1000</f>
        <v>1.2030885257676422</v>
      </c>
      <c r="L126" s="42">
        <f t="shared" si="117"/>
        <v>0.26865671641791045</v>
      </c>
      <c r="M126" s="41">
        <f t="shared" si="118"/>
        <v>5.583333333333333</v>
      </c>
      <c r="N126" s="77">
        <f t="shared" si="119"/>
        <v>2.9850746268656714</v>
      </c>
      <c r="O126" s="49">
        <f t="shared" ref="O126:O137" si="125">+X126/W126</f>
        <v>4.2313432835820892</v>
      </c>
      <c r="P126" s="10"/>
      <c r="Q126" s="87">
        <v>672</v>
      </c>
      <c r="R126" s="88">
        <f>Q126/28</f>
        <v>24</v>
      </c>
      <c r="S126" s="83">
        <v>636</v>
      </c>
      <c r="T126" s="88">
        <f>S126/28</f>
        <v>22.714285714285715</v>
      </c>
      <c r="U126" s="32">
        <v>70</v>
      </c>
      <c r="V126" s="8">
        <v>64</v>
      </c>
      <c r="W126" s="90">
        <f>+V126+U126</f>
        <v>134</v>
      </c>
      <c r="X126" s="11">
        <v>567</v>
      </c>
      <c r="Y126" s="83"/>
      <c r="Z126" s="89">
        <v>4</v>
      </c>
      <c r="AA126" s="84">
        <v>565</v>
      </c>
      <c r="AB126" s="49">
        <f t="shared" ref="AB126:AB136" si="126">+X126/W126</f>
        <v>4.2313432835820892</v>
      </c>
      <c r="AD126" s="368" t="s">
        <v>109</v>
      </c>
      <c r="AE126" s="98"/>
      <c r="AF126" s="98"/>
      <c r="AG126" s="98"/>
      <c r="AH126" s="8"/>
    </row>
    <row r="127" spans="1:41" x14ac:dyDescent="0.2">
      <c r="A127" s="34" t="s">
        <v>48</v>
      </c>
      <c r="B127" s="34">
        <v>24</v>
      </c>
      <c r="C127" s="36">
        <f t="shared" si="112"/>
        <v>100</v>
      </c>
      <c r="D127" s="74">
        <f t="shared" si="113"/>
        <v>24</v>
      </c>
      <c r="E127" s="75">
        <f t="shared" si="114"/>
        <v>0</v>
      </c>
      <c r="F127" s="38">
        <f>R127</f>
        <v>24</v>
      </c>
      <c r="G127" s="86">
        <f t="shared" si="122"/>
        <v>108</v>
      </c>
      <c r="H127" s="42">
        <f t="shared" si="115"/>
        <v>92.473118279569889</v>
      </c>
      <c r="I127" s="41">
        <f t="shared" si="116"/>
        <v>6.3888888888888893</v>
      </c>
      <c r="J127" s="43">
        <f t="shared" si="123"/>
        <v>0.21547854192853297</v>
      </c>
      <c r="K127" s="41">
        <f t="shared" si="124"/>
        <v>1.4634584305979528</v>
      </c>
      <c r="L127" s="42">
        <f t="shared" si="117"/>
        <v>0.34355828220858897</v>
      </c>
      <c r="M127" s="41">
        <f t="shared" si="118"/>
        <v>6.791666666666667</v>
      </c>
      <c r="N127" s="77">
        <f t="shared" si="119"/>
        <v>1.2269938650306749</v>
      </c>
      <c r="O127" s="49">
        <f t="shared" si="125"/>
        <v>4.2331288343558287</v>
      </c>
      <c r="P127" s="10"/>
      <c r="Q127" s="92">
        <v>744</v>
      </c>
      <c r="R127" s="88">
        <f>Q127/31</f>
        <v>24</v>
      </c>
      <c r="S127" s="83">
        <v>688</v>
      </c>
      <c r="T127" s="88">
        <f>S127/31</f>
        <v>22.193548387096776</v>
      </c>
      <c r="U127" s="32">
        <v>108</v>
      </c>
      <c r="V127" s="8">
        <v>55</v>
      </c>
      <c r="W127" s="90">
        <f t="shared" ref="W127:W137" si="127">+V127+U127</f>
        <v>163</v>
      </c>
      <c r="X127" s="8">
        <v>690</v>
      </c>
      <c r="Y127" s="83"/>
      <c r="Z127" s="83">
        <v>2</v>
      </c>
      <c r="AA127" s="84">
        <v>690</v>
      </c>
      <c r="AB127" s="49">
        <f t="shared" si="126"/>
        <v>4.2331288343558287</v>
      </c>
      <c r="AD127" s="106"/>
      <c r="AE127" s="105"/>
      <c r="AF127" s="105"/>
      <c r="AG127" s="105"/>
      <c r="AH127" s="8"/>
    </row>
    <row r="128" spans="1:41" x14ac:dyDescent="0.2">
      <c r="A128" s="34" t="s">
        <v>50</v>
      </c>
      <c r="B128" s="34">
        <v>24</v>
      </c>
      <c r="C128" s="36">
        <f t="shared" si="112"/>
        <v>100</v>
      </c>
      <c r="D128" s="74">
        <f t="shared" si="113"/>
        <v>24</v>
      </c>
      <c r="E128" s="75">
        <f t="shared" si="114"/>
        <v>0</v>
      </c>
      <c r="F128" s="38">
        <f>+R128</f>
        <v>24</v>
      </c>
      <c r="G128" s="86">
        <f t="shared" si="122"/>
        <v>92</v>
      </c>
      <c r="H128" s="42">
        <f t="shared" si="115"/>
        <v>87.638888888888886</v>
      </c>
      <c r="I128" s="41">
        <f t="shared" si="116"/>
        <v>7.5652173913043477</v>
      </c>
      <c r="J128" s="43">
        <f t="shared" si="123"/>
        <v>0.21547854192853297</v>
      </c>
      <c r="K128" s="41">
        <f t="shared" si="124"/>
        <v>1.2569581612497756</v>
      </c>
      <c r="L128" s="42">
        <f t="shared" si="117"/>
        <v>0.63571428571428568</v>
      </c>
      <c r="M128" s="41">
        <f t="shared" si="118"/>
        <v>5.833333333333333</v>
      </c>
      <c r="N128" s="77">
        <f t="shared" si="119"/>
        <v>2.8571428571428572</v>
      </c>
      <c r="O128" s="49">
        <f t="shared" si="125"/>
        <v>4.9714285714285715</v>
      </c>
      <c r="P128" s="10"/>
      <c r="Q128" s="92">
        <v>720</v>
      </c>
      <c r="R128" s="88">
        <f>Q128/30</f>
        <v>24</v>
      </c>
      <c r="S128" s="83">
        <v>631</v>
      </c>
      <c r="T128" s="88">
        <f>S128/30</f>
        <v>21.033333333333335</v>
      </c>
      <c r="U128" s="32">
        <v>92</v>
      </c>
      <c r="V128" s="8">
        <v>48</v>
      </c>
      <c r="W128" s="90">
        <f t="shared" si="127"/>
        <v>140</v>
      </c>
      <c r="X128" s="8">
        <v>696</v>
      </c>
      <c r="Y128" s="83"/>
      <c r="Z128" s="83">
        <v>4</v>
      </c>
      <c r="AA128" s="84">
        <v>695</v>
      </c>
      <c r="AB128" s="49">
        <f t="shared" si="126"/>
        <v>4.9714285714285715</v>
      </c>
    </row>
    <row r="129" spans="1:28" x14ac:dyDescent="0.2">
      <c r="A129" s="34" t="s">
        <v>52</v>
      </c>
      <c r="B129" s="34">
        <v>24</v>
      </c>
      <c r="C129" s="36">
        <f t="shared" si="112"/>
        <v>100</v>
      </c>
      <c r="D129" s="74">
        <f t="shared" si="113"/>
        <v>24</v>
      </c>
      <c r="E129" s="75">
        <f t="shared" si="114"/>
        <v>0</v>
      </c>
      <c r="F129" s="38">
        <f t="shared" ref="F129:F136" si="128">R129</f>
        <v>24</v>
      </c>
      <c r="G129" s="86">
        <f t="shared" si="122"/>
        <v>99</v>
      </c>
      <c r="H129" s="42">
        <f t="shared" si="115"/>
        <v>90.188172043010752</v>
      </c>
      <c r="I129" s="41">
        <f t="shared" si="116"/>
        <v>6.3131313131313131</v>
      </c>
      <c r="J129" s="43">
        <f t="shared" si="123"/>
        <v>0.21547854192853297</v>
      </c>
      <c r="K129" s="41">
        <f t="shared" si="124"/>
        <v>1.3736757047943975</v>
      </c>
      <c r="L129" s="42">
        <f t="shared" si="117"/>
        <v>0.47712418300653597</v>
      </c>
      <c r="M129" s="41">
        <f t="shared" si="118"/>
        <v>6.375</v>
      </c>
      <c r="N129" s="77">
        <f t="shared" si="119"/>
        <v>3.2679738562091507</v>
      </c>
      <c r="O129" s="49">
        <f t="shared" si="125"/>
        <v>4.0849673202614376</v>
      </c>
      <c r="P129" s="10"/>
      <c r="Q129" s="92">
        <v>744</v>
      </c>
      <c r="R129" s="88">
        <f>Q129/31</f>
        <v>24</v>
      </c>
      <c r="S129" s="83">
        <v>671</v>
      </c>
      <c r="T129" s="88">
        <f>S129/31</f>
        <v>21.64516129032258</v>
      </c>
      <c r="U129" s="32">
        <v>99</v>
      </c>
      <c r="V129" s="8">
        <v>54</v>
      </c>
      <c r="W129" s="90">
        <f t="shared" si="127"/>
        <v>153</v>
      </c>
      <c r="X129" s="8">
        <v>625</v>
      </c>
      <c r="Y129" s="83"/>
      <c r="Z129" s="83">
        <v>5</v>
      </c>
      <c r="AA129" s="84">
        <v>625</v>
      </c>
      <c r="AB129" s="49">
        <f t="shared" si="126"/>
        <v>4.0849673202614376</v>
      </c>
    </row>
    <row r="130" spans="1:28" x14ac:dyDescent="0.2">
      <c r="A130" s="34" t="s">
        <v>54</v>
      </c>
      <c r="B130" s="34">
        <v>24</v>
      </c>
      <c r="C130" s="36">
        <f t="shared" si="112"/>
        <v>100</v>
      </c>
      <c r="D130" s="74">
        <f t="shared" si="113"/>
        <v>24</v>
      </c>
      <c r="E130" s="75">
        <f t="shared" si="114"/>
        <v>0</v>
      </c>
      <c r="F130" s="38">
        <f t="shared" si="128"/>
        <v>24</v>
      </c>
      <c r="G130" s="86">
        <f t="shared" si="122"/>
        <v>83</v>
      </c>
      <c r="H130" s="42">
        <f t="shared" si="115"/>
        <v>93.888888888888886</v>
      </c>
      <c r="I130" s="41">
        <f t="shared" si="116"/>
        <v>7.4939759036144578</v>
      </c>
      <c r="J130" s="43">
        <f t="shared" si="123"/>
        <v>0.21547854192853297</v>
      </c>
      <c r="K130" s="41">
        <f t="shared" si="124"/>
        <v>1.2390016160890645</v>
      </c>
      <c r="L130" s="42">
        <f t="shared" si="117"/>
        <v>0.3188405797101449</v>
      </c>
      <c r="M130" s="41">
        <f t="shared" si="118"/>
        <v>5.75</v>
      </c>
      <c r="N130" s="77">
        <f t="shared" si="119"/>
        <v>1.4492753623188406</v>
      </c>
      <c r="O130" s="49">
        <f t="shared" si="125"/>
        <v>4.5072463768115938</v>
      </c>
      <c r="P130" s="10"/>
      <c r="Q130" s="92">
        <v>720</v>
      </c>
      <c r="R130" s="88">
        <f>Q130/30</f>
        <v>24</v>
      </c>
      <c r="S130" s="83">
        <v>676</v>
      </c>
      <c r="T130" s="88">
        <f>S130/30</f>
        <v>22.533333333333335</v>
      </c>
      <c r="U130" s="32">
        <v>83</v>
      </c>
      <c r="V130" s="8">
        <v>55</v>
      </c>
      <c r="W130" s="90">
        <f t="shared" si="127"/>
        <v>138</v>
      </c>
      <c r="X130" s="8">
        <v>622</v>
      </c>
      <c r="Y130" s="83"/>
      <c r="Z130" s="83">
        <v>2</v>
      </c>
      <c r="AA130" s="84">
        <v>620</v>
      </c>
      <c r="AB130" s="49">
        <f t="shared" si="126"/>
        <v>4.5072463768115938</v>
      </c>
    </row>
    <row r="131" spans="1:28" x14ac:dyDescent="0.2">
      <c r="A131" s="34" t="s">
        <v>56</v>
      </c>
      <c r="B131" s="34">
        <v>24</v>
      </c>
      <c r="C131" s="36">
        <f t="shared" si="112"/>
        <v>100</v>
      </c>
      <c r="D131" s="74">
        <f t="shared" si="113"/>
        <v>24</v>
      </c>
      <c r="E131" s="75">
        <f t="shared" si="114"/>
        <v>0</v>
      </c>
      <c r="F131" s="38">
        <f t="shared" si="128"/>
        <v>24</v>
      </c>
      <c r="G131" s="86">
        <f t="shared" si="122"/>
        <v>67</v>
      </c>
      <c r="H131" s="42">
        <f t="shared" si="115"/>
        <v>94.758064516129039</v>
      </c>
      <c r="I131" s="41">
        <f t="shared" si="116"/>
        <v>9</v>
      </c>
      <c r="J131" s="43">
        <f t="shared" si="123"/>
        <v>0.21547854192853297</v>
      </c>
      <c r="K131" s="41">
        <f t="shared" si="124"/>
        <v>0.91578380319626507</v>
      </c>
      <c r="L131" s="42">
        <f t="shared" si="117"/>
        <v>0.38235294117647056</v>
      </c>
      <c r="M131" s="41">
        <f t="shared" si="118"/>
        <v>4.25</v>
      </c>
      <c r="N131" s="77">
        <f t="shared" si="119"/>
        <v>5.8823529411764701</v>
      </c>
      <c r="O131" s="49">
        <f t="shared" si="125"/>
        <v>5.9117647058823533</v>
      </c>
      <c r="P131" s="10"/>
      <c r="Q131" s="92">
        <v>744</v>
      </c>
      <c r="R131" s="88">
        <f>Q131/31</f>
        <v>24</v>
      </c>
      <c r="S131" s="83">
        <v>705</v>
      </c>
      <c r="T131" s="88">
        <f>S131/31</f>
        <v>22.741935483870968</v>
      </c>
      <c r="U131" s="32">
        <v>67</v>
      </c>
      <c r="V131" s="8">
        <v>35</v>
      </c>
      <c r="W131" s="90">
        <f t="shared" si="127"/>
        <v>102</v>
      </c>
      <c r="X131" s="8">
        <v>603</v>
      </c>
      <c r="Y131" s="83"/>
      <c r="Z131" s="83">
        <v>6</v>
      </c>
      <c r="AA131" s="84">
        <v>603</v>
      </c>
      <c r="AB131" s="49">
        <f t="shared" si="126"/>
        <v>5.9117647058823533</v>
      </c>
    </row>
    <row r="132" spans="1:28" x14ac:dyDescent="0.2">
      <c r="A132" s="34" t="s">
        <v>58</v>
      </c>
      <c r="B132" s="34">
        <v>24</v>
      </c>
      <c r="C132" s="36">
        <f t="shared" si="112"/>
        <v>100</v>
      </c>
      <c r="D132" s="74">
        <f t="shared" si="113"/>
        <v>24</v>
      </c>
      <c r="E132" s="75">
        <f t="shared" si="114"/>
        <v>0</v>
      </c>
      <c r="F132" s="38">
        <f t="shared" si="128"/>
        <v>24</v>
      </c>
      <c r="G132" s="86">
        <f t="shared" si="122"/>
        <v>75</v>
      </c>
      <c r="H132" s="42">
        <f t="shared" si="115"/>
        <v>94.354838709677423</v>
      </c>
      <c r="I132" s="41">
        <f t="shared" si="116"/>
        <v>9.0533333333333328</v>
      </c>
      <c r="J132" s="43">
        <f t="shared" si="123"/>
        <v>0.21547854192853297</v>
      </c>
      <c r="K132" s="41">
        <f t="shared" si="124"/>
        <v>1.1222840725444425</v>
      </c>
      <c r="L132" s="42">
        <f t="shared" si="117"/>
        <v>0.33600000000000002</v>
      </c>
      <c r="M132" s="41">
        <f t="shared" si="118"/>
        <v>5.208333333333333</v>
      </c>
      <c r="N132" s="77">
        <f t="shared" si="119"/>
        <v>0</v>
      </c>
      <c r="O132" s="49">
        <f t="shared" si="125"/>
        <v>5.4320000000000004</v>
      </c>
      <c r="P132" s="10"/>
      <c r="Q132" s="92">
        <v>744</v>
      </c>
      <c r="R132" s="88">
        <f>Q132/31</f>
        <v>24</v>
      </c>
      <c r="S132" s="83">
        <v>702</v>
      </c>
      <c r="T132" s="88">
        <f>S132/31</f>
        <v>22.64516129032258</v>
      </c>
      <c r="U132" s="32">
        <v>75</v>
      </c>
      <c r="V132" s="8">
        <v>50</v>
      </c>
      <c r="W132" s="90">
        <f t="shared" si="127"/>
        <v>125</v>
      </c>
      <c r="X132" s="8">
        <v>679</v>
      </c>
      <c r="Y132" s="83"/>
      <c r="Z132" s="83">
        <v>0</v>
      </c>
      <c r="AA132" s="84">
        <v>679</v>
      </c>
      <c r="AB132" s="49">
        <f t="shared" si="126"/>
        <v>5.4320000000000004</v>
      </c>
    </row>
    <row r="133" spans="1:28" x14ac:dyDescent="0.2">
      <c r="A133" s="34" t="s">
        <v>60</v>
      </c>
      <c r="B133" s="34">
        <v>24</v>
      </c>
      <c r="C133" s="36">
        <f t="shared" si="112"/>
        <v>100</v>
      </c>
      <c r="D133" s="74">
        <f t="shared" si="113"/>
        <v>24</v>
      </c>
      <c r="E133" s="75">
        <f t="shared" si="114"/>
        <v>0</v>
      </c>
      <c r="F133" s="38">
        <f t="shared" si="128"/>
        <v>24</v>
      </c>
      <c r="G133" s="86">
        <f t="shared" si="122"/>
        <v>72</v>
      </c>
      <c r="H133" s="42">
        <f t="shared" si="115"/>
        <v>92.083333333333329</v>
      </c>
      <c r="I133" s="41">
        <f t="shared" si="116"/>
        <v>10.194444444444445</v>
      </c>
      <c r="J133" s="43">
        <f t="shared" si="123"/>
        <v>0.21547854192853297</v>
      </c>
      <c r="K133" s="41">
        <f t="shared" si="124"/>
        <v>1.1761537080265756</v>
      </c>
      <c r="L133" s="42">
        <f t="shared" si="117"/>
        <v>0.4351145038167939</v>
      </c>
      <c r="M133" s="41">
        <f t="shared" si="118"/>
        <v>5.458333333333333</v>
      </c>
      <c r="N133" s="77">
        <f t="shared" si="119"/>
        <v>2.2900763358778624</v>
      </c>
      <c r="O133" s="49">
        <f t="shared" si="125"/>
        <v>5.6030534351145036</v>
      </c>
      <c r="P133" s="10"/>
      <c r="Q133" s="92">
        <v>720</v>
      </c>
      <c r="R133" s="88">
        <f>Q133/30</f>
        <v>24</v>
      </c>
      <c r="S133" s="83">
        <v>663</v>
      </c>
      <c r="T133" s="88">
        <f>S133/30</f>
        <v>22.1</v>
      </c>
      <c r="U133" s="32">
        <v>72</v>
      </c>
      <c r="V133" s="8">
        <v>59</v>
      </c>
      <c r="W133" s="90">
        <f t="shared" si="127"/>
        <v>131</v>
      </c>
      <c r="X133" s="8">
        <v>734</v>
      </c>
      <c r="Y133" s="83"/>
      <c r="Z133" s="83">
        <v>3</v>
      </c>
      <c r="AA133" s="84">
        <v>731</v>
      </c>
      <c r="AB133" s="49">
        <f t="shared" si="126"/>
        <v>5.6030534351145036</v>
      </c>
    </row>
    <row r="134" spans="1:28" x14ac:dyDescent="0.2">
      <c r="A134" s="34" t="s">
        <v>62</v>
      </c>
      <c r="B134" s="34">
        <v>24</v>
      </c>
      <c r="C134" s="36">
        <f t="shared" si="112"/>
        <v>100</v>
      </c>
      <c r="D134" s="74">
        <f t="shared" si="113"/>
        <v>24</v>
      </c>
      <c r="E134" s="75">
        <f t="shared" si="114"/>
        <v>0</v>
      </c>
      <c r="F134" s="38">
        <f t="shared" si="128"/>
        <v>24</v>
      </c>
      <c r="G134" s="86">
        <f t="shared" si="122"/>
        <v>84</v>
      </c>
      <c r="H134" s="42">
        <f t="shared" si="115"/>
        <v>92.876344086021504</v>
      </c>
      <c r="I134" s="41">
        <f t="shared" si="116"/>
        <v>9.1309523809523814</v>
      </c>
      <c r="J134" s="43">
        <f t="shared" si="123"/>
        <v>0.21547854192853297</v>
      </c>
      <c r="K134" s="41">
        <f t="shared" si="124"/>
        <v>1.24797988866942</v>
      </c>
      <c r="L134" s="42">
        <f t="shared" si="117"/>
        <v>0.38129496402877699</v>
      </c>
      <c r="M134" s="41">
        <f t="shared" si="118"/>
        <v>5.791666666666667</v>
      </c>
      <c r="N134" s="77">
        <f t="shared" si="119"/>
        <v>2.877697841726619</v>
      </c>
      <c r="O134" s="49">
        <f t="shared" si="125"/>
        <v>5.5179856115107917</v>
      </c>
      <c r="P134" s="10"/>
      <c r="Q134" s="92">
        <v>744</v>
      </c>
      <c r="R134" s="88">
        <f>Q134/31</f>
        <v>24</v>
      </c>
      <c r="S134" s="83">
        <v>691</v>
      </c>
      <c r="T134" s="88">
        <f>S134/31</f>
        <v>22.29032258064516</v>
      </c>
      <c r="U134" s="32">
        <v>84</v>
      </c>
      <c r="V134" s="8">
        <v>55</v>
      </c>
      <c r="W134" s="90">
        <f t="shared" si="127"/>
        <v>139</v>
      </c>
      <c r="X134" s="8">
        <v>767</v>
      </c>
      <c r="Y134" s="83"/>
      <c r="Z134" s="83">
        <v>4</v>
      </c>
      <c r="AA134" s="84">
        <v>756</v>
      </c>
      <c r="AB134" s="49">
        <f t="shared" si="126"/>
        <v>5.5179856115107917</v>
      </c>
    </row>
    <row r="135" spans="1:28" x14ac:dyDescent="0.2">
      <c r="A135" s="34" t="s">
        <v>64</v>
      </c>
      <c r="B135" s="34">
        <v>24</v>
      </c>
      <c r="C135" s="36">
        <f t="shared" si="112"/>
        <v>100</v>
      </c>
      <c r="D135" s="74">
        <f t="shared" si="113"/>
        <v>24</v>
      </c>
      <c r="E135" s="75">
        <f t="shared" si="114"/>
        <v>0</v>
      </c>
      <c r="F135" s="38">
        <f t="shared" si="128"/>
        <v>24</v>
      </c>
      <c r="G135" s="86">
        <f t="shared" si="122"/>
        <v>108</v>
      </c>
      <c r="H135" s="42">
        <f t="shared" si="115"/>
        <v>90.277777777777786</v>
      </c>
      <c r="I135" s="41">
        <f t="shared" si="116"/>
        <v>6.9351851851851851</v>
      </c>
      <c r="J135" s="43">
        <f t="shared" si="123"/>
        <v>0.21547854192853297</v>
      </c>
      <c r="K135" s="41">
        <f t="shared" si="124"/>
        <v>1.5173280660800861</v>
      </c>
      <c r="L135" s="42">
        <f t="shared" si="117"/>
        <v>0.41420118343195267</v>
      </c>
      <c r="M135" s="41">
        <f t="shared" si="118"/>
        <v>7.041666666666667</v>
      </c>
      <c r="N135" s="77">
        <f t="shared" si="119"/>
        <v>2.9585798816568047</v>
      </c>
      <c r="O135" s="49">
        <f t="shared" si="125"/>
        <v>4.4319526627218933</v>
      </c>
      <c r="P135" s="10"/>
      <c r="Q135" s="92">
        <v>720</v>
      </c>
      <c r="R135" s="88">
        <f>Q135/30</f>
        <v>24</v>
      </c>
      <c r="S135" s="83">
        <v>650</v>
      </c>
      <c r="T135" s="88">
        <f>S135/30</f>
        <v>21.666666666666668</v>
      </c>
      <c r="U135" s="32">
        <v>108</v>
      </c>
      <c r="V135" s="8">
        <v>61</v>
      </c>
      <c r="W135" s="90">
        <f t="shared" si="127"/>
        <v>169</v>
      </c>
      <c r="X135" s="8">
        <v>749</v>
      </c>
      <c r="Y135" s="83"/>
      <c r="Z135" s="83">
        <v>5</v>
      </c>
      <c r="AA135" s="84">
        <v>741</v>
      </c>
      <c r="AB135" s="49">
        <f t="shared" si="126"/>
        <v>4.4319526627218933</v>
      </c>
    </row>
    <row r="136" spans="1:28" ht="12.75" thickBot="1" x14ac:dyDescent="0.25">
      <c r="A136" s="34" t="s">
        <v>66</v>
      </c>
      <c r="B136" s="34">
        <v>24</v>
      </c>
      <c r="C136" s="36">
        <f t="shared" si="112"/>
        <v>100</v>
      </c>
      <c r="D136" s="74">
        <f t="shared" si="113"/>
        <v>24</v>
      </c>
      <c r="E136" s="75">
        <f t="shared" si="114"/>
        <v>0</v>
      </c>
      <c r="F136" s="38">
        <f t="shared" si="128"/>
        <v>24</v>
      </c>
      <c r="G136" s="86">
        <f t="shared" si="122"/>
        <v>107</v>
      </c>
      <c r="H136" s="42">
        <f t="shared" si="115"/>
        <v>88.978494623655919</v>
      </c>
      <c r="I136" s="41">
        <f t="shared" si="116"/>
        <v>6</v>
      </c>
      <c r="J136" s="43">
        <f t="shared" si="123"/>
        <v>0.21547854192853297</v>
      </c>
      <c r="K136" s="41">
        <f t="shared" si="124"/>
        <v>1.3916322499551086</v>
      </c>
      <c r="L136" s="42">
        <f t="shared" si="117"/>
        <v>0.52903225806451615</v>
      </c>
      <c r="M136" s="41">
        <f t="shared" si="118"/>
        <v>6.458333333333333</v>
      </c>
      <c r="N136" s="77">
        <f t="shared" si="119"/>
        <v>3.870967741935484</v>
      </c>
      <c r="O136" s="49">
        <f t="shared" si="125"/>
        <v>4.1419354838709674</v>
      </c>
      <c r="P136" s="10"/>
      <c r="Q136" s="92">
        <v>744</v>
      </c>
      <c r="R136" s="88">
        <f>Q136/31</f>
        <v>24</v>
      </c>
      <c r="S136" s="83">
        <v>662</v>
      </c>
      <c r="T136" s="88">
        <f>S136/31</f>
        <v>21.35483870967742</v>
      </c>
      <c r="U136" s="32">
        <v>107</v>
      </c>
      <c r="V136" s="8">
        <v>48</v>
      </c>
      <c r="W136" s="90">
        <f t="shared" si="127"/>
        <v>155</v>
      </c>
      <c r="X136" s="8">
        <v>642</v>
      </c>
      <c r="Y136" s="83"/>
      <c r="Z136" s="83">
        <v>6</v>
      </c>
      <c r="AA136" s="84">
        <v>637</v>
      </c>
      <c r="AB136" s="49">
        <f t="shared" si="126"/>
        <v>4.1419354838709674</v>
      </c>
    </row>
    <row r="137" spans="1:28" s="386" customFormat="1" ht="12.75" thickBot="1" x14ac:dyDescent="0.25">
      <c r="A137" s="399" t="s">
        <v>308</v>
      </c>
      <c r="B137" s="399">
        <v>24</v>
      </c>
      <c r="C137" s="400">
        <f>D137/B137*100</f>
        <v>129.91452991452991</v>
      </c>
      <c r="D137" s="401">
        <f>+R137</f>
        <v>31.179487179487179</v>
      </c>
      <c r="E137" s="402">
        <f t="shared" si="114"/>
        <v>-7.1794871794871788</v>
      </c>
      <c r="F137" s="403">
        <f>R137</f>
        <v>31.179487179487179</v>
      </c>
      <c r="G137" s="404">
        <f>+U137</f>
        <v>1036</v>
      </c>
      <c r="H137" s="405">
        <f t="shared" si="115"/>
        <v>91.764567669172934</v>
      </c>
      <c r="I137" s="406">
        <f t="shared" si="116"/>
        <v>7.5279922779922783</v>
      </c>
      <c r="J137" s="407">
        <f>B137/Y$137*1000</f>
        <v>0.21547854192853297</v>
      </c>
      <c r="K137" s="406">
        <f>W137/Y$137*1000/9</f>
        <v>1.6520021547854191</v>
      </c>
      <c r="L137" s="405">
        <f t="shared" si="117"/>
        <v>0.42330917874396135</v>
      </c>
      <c r="M137" s="406">
        <f>W137/F137/9</f>
        <v>5.9013157894736841</v>
      </c>
      <c r="N137" s="408">
        <f>Z137/W137*100</f>
        <v>2.7173913043478262</v>
      </c>
      <c r="O137" s="409">
        <f t="shared" si="125"/>
        <v>4.7095410628019323</v>
      </c>
      <c r="P137" s="10"/>
      <c r="Q137" s="410">
        <f>SUM(Q125:Q136)</f>
        <v>8512</v>
      </c>
      <c r="R137" s="311">
        <f>Q137/273</f>
        <v>31.179487179487179</v>
      </c>
      <c r="S137" s="411">
        <f>SUM(S125:S136)</f>
        <v>7811</v>
      </c>
      <c r="T137" s="311">
        <f>S137/273</f>
        <v>28.611721611721613</v>
      </c>
      <c r="U137" s="412">
        <f>SUM(U125:U136)</f>
        <v>1036</v>
      </c>
      <c r="V137" s="413">
        <f>SUM(V125:V136)</f>
        <v>620</v>
      </c>
      <c r="W137" s="412">
        <f t="shared" si="127"/>
        <v>1656</v>
      </c>
      <c r="X137" s="413">
        <f>SUM(X125:X136)</f>
        <v>7799</v>
      </c>
      <c r="Y137" s="172">
        <v>111380</v>
      </c>
      <c r="Z137" s="413">
        <f>SUM(Z125:Z136)</f>
        <v>45</v>
      </c>
      <c r="AA137" s="414">
        <f>SUM(AA125:AA136)</f>
        <v>7755</v>
      </c>
      <c r="AB137" s="356">
        <f>+X137/W137</f>
        <v>4.7095410628019323</v>
      </c>
    </row>
    <row r="138" spans="1:28" x14ac:dyDescent="0.2">
      <c r="A138" s="10"/>
      <c r="B138" s="10"/>
      <c r="C138" s="94"/>
      <c r="D138" s="38"/>
      <c r="E138" s="38"/>
      <c r="F138" s="38"/>
      <c r="G138" s="10"/>
      <c r="H138" s="10"/>
      <c r="I138" s="10"/>
      <c r="J138" s="10"/>
      <c r="K138" s="10"/>
      <c r="L138" s="10"/>
      <c r="M138" s="10"/>
      <c r="N138" s="233"/>
      <c r="O138" s="233"/>
      <c r="P138" s="10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8" x14ac:dyDescent="0.2">
      <c r="A139" s="5" t="s">
        <v>0</v>
      </c>
      <c r="C139" s="56"/>
      <c r="D139" s="57"/>
      <c r="E139" s="166"/>
      <c r="F139" s="166"/>
      <c r="G139" s="167"/>
      <c r="H139" s="167"/>
      <c r="I139" s="167"/>
      <c r="J139" s="167"/>
      <c r="K139" s="167"/>
      <c r="P139" s="10"/>
    </row>
    <row r="140" spans="1:28" x14ac:dyDescent="0.2">
      <c r="A140" s="58"/>
      <c r="C140" s="342"/>
      <c r="D140" s="342"/>
      <c r="E140" s="541" t="s">
        <v>120</v>
      </c>
      <c r="F140" s="541"/>
      <c r="G140" s="541"/>
      <c r="H140" s="541"/>
      <c r="I140" s="541"/>
      <c r="J140" s="541"/>
      <c r="K140" s="541"/>
      <c r="P140" s="10"/>
    </row>
    <row r="141" spans="1:28" x14ac:dyDescent="0.2">
      <c r="A141" s="58"/>
      <c r="C141" s="7"/>
      <c r="D141" s="342"/>
      <c r="E141" s="543" t="s">
        <v>128</v>
      </c>
      <c r="F141" s="543"/>
      <c r="G141" s="543"/>
      <c r="H141" s="543"/>
      <c r="I141" s="543"/>
      <c r="J141" s="543"/>
      <c r="K141" s="543"/>
      <c r="P141" s="10"/>
    </row>
    <row r="142" spans="1:28" x14ac:dyDescent="0.2">
      <c r="A142" s="58"/>
      <c r="C142" s="415"/>
      <c r="D142" s="415"/>
      <c r="E142" s="543" t="s">
        <v>145</v>
      </c>
      <c r="F142" s="543"/>
      <c r="G142" s="543"/>
      <c r="H142" s="543"/>
      <c r="I142" s="543"/>
      <c r="J142" s="543"/>
      <c r="K142" s="543"/>
      <c r="P142" s="10"/>
    </row>
    <row r="143" spans="1:28" x14ac:dyDescent="0.2">
      <c r="A143" s="2"/>
      <c r="C143" s="56"/>
      <c r="D143" s="57"/>
      <c r="E143" s="540" t="s">
        <v>137</v>
      </c>
      <c r="F143" s="540"/>
      <c r="G143" s="540"/>
      <c r="H143" s="540"/>
      <c r="I143" s="540"/>
      <c r="J143" s="540"/>
      <c r="K143" s="540"/>
      <c r="P143" s="10"/>
      <c r="Q143" s="6"/>
      <c r="R143" s="6" t="s">
        <v>1</v>
      </c>
    </row>
    <row r="144" spans="1:28" ht="12.75" thickBot="1" x14ac:dyDescent="0.25">
      <c r="A144" s="2"/>
      <c r="C144" s="56"/>
      <c r="D144" s="57"/>
      <c r="E144" s="5"/>
      <c r="F144" s="5"/>
      <c r="G144" s="5"/>
      <c r="H144" s="5"/>
      <c r="I144" s="5"/>
      <c r="J144" s="5"/>
      <c r="K144" s="5"/>
      <c r="P144" s="10"/>
      <c r="Q144" s="6"/>
      <c r="R144" s="6"/>
    </row>
    <row r="145" spans="1:41" x14ac:dyDescent="0.2">
      <c r="A145" s="2"/>
      <c r="B145" s="15"/>
      <c r="C145" s="16" t="s">
        <v>6</v>
      </c>
      <c r="D145" s="17"/>
      <c r="E145" s="60"/>
      <c r="F145" s="18"/>
      <c r="G145" s="19"/>
      <c r="H145" s="19"/>
      <c r="I145" s="19"/>
      <c r="J145" s="19"/>
      <c r="K145" s="19"/>
      <c r="L145" s="19"/>
      <c r="M145" s="19"/>
      <c r="N145" s="20"/>
      <c r="O145" s="10"/>
      <c r="P145" s="10"/>
      <c r="AA145" s="1"/>
      <c r="AB145" s="1"/>
    </row>
    <row r="146" spans="1:41" ht="12.75" thickBot="1" x14ac:dyDescent="0.25">
      <c r="B146" s="532" t="s">
        <v>10</v>
      </c>
      <c r="C146" s="533"/>
      <c r="D146" s="533"/>
      <c r="E146" s="534"/>
      <c r="F146" s="62"/>
      <c r="G146" s="10"/>
      <c r="H146" s="50"/>
      <c r="I146" s="42"/>
      <c r="J146" s="10" t="s">
        <v>11</v>
      </c>
      <c r="K146" s="10"/>
      <c r="L146" s="10"/>
      <c r="M146" s="10"/>
      <c r="N146" s="63"/>
      <c r="O146" s="10"/>
      <c r="P146" s="10"/>
      <c r="Q146" s="168" t="s">
        <v>144</v>
      </c>
      <c r="R146" s="168"/>
      <c r="S146" s="168"/>
      <c r="AA146" s="1"/>
      <c r="AB146" s="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</row>
    <row r="147" spans="1:41" ht="84.75" thickBot="1" x14ac:dyDescent="0.25">
      <c r="A147" s="64"/>
      <c r="B147" s="232" t="s">
        <v>13</v>
      </c>
      <c r="C147" s="65" t="s">
        <v>14</v>
      </c>
      <c r="D147" s="66" t="s">
        <v>15</v>
      </c>
      <c r="E147" s="66" t="s">
        <v>16</v>
      </c>
      <c r="F147" s="263" t="s">
        <v>17</v>
      </c>
      <c r="G147" s="245" t="s">
        <v>18</v>
      </c>
      <c r="H147" s="245" t="s">
        <v>19</v>
      </c>
      <c r="I147" s="241" t="s">
        <v>20</v>
      </c>
      <c r="J147" s="245" t="s">
        <v>199</v>
      </c>
      <c r="K147" s="264" t="s">
        <v>198</v>
      </c>
      <c r="L147" s="241" t="s">
        <v>21</v>
      </c>
      <c r="M147" s="245" t="s">
        <v>22</v>
      </c>
      <c r="N147" s="245" t="s">
        <v>23</v>
      </c>
      <c r="O147" s="265" t="s">
        <v>24</v>
      </c>
      <c r="P147" s="10"/>
      <c r="Q147" s="67" t="s">
        <v>25</v>
      </c>
      <c r="R147" s="68" t="s">
        <v>26</v>
      </c>
      <c r="S147" s="68" t="s">
        <v>27</v>
      </c>
      <c r="T147" s="68" t="s">
        <v>28</v>
      </c>
      <c r="U147" s="68" t="s">
        <v>29</v>
      </c>
      <c r="V147" s="68" t="s">
        <v>30</v>
      </c>
      <c r="W147" s="69" t="s">
        <v>31</v>
      </c>
      <c r="X147" s="69" t="s">
        <v>32</v>
      </c>
      <c r="Y147" s="69" t="s">
        <v>166</v>
      </c>
      <c r="Z147" s="69" t="s">
        <v>34</v>
      </c>
      <c r="AA147" s="70" t="s">
        <v>35</v>
      </c>
      <c r="AB147" s="229" t="s">
        <v>194</v>
      </c>
    </row>
    <row r="148" spans="1:41" x14ac:dyDescent="0.2">
      <c r="A148" s="34" t="s">
        <v>44</v>
      </c>
      <c r="B148" s="34">
        <v>24</v>
      </c>
      <c r="C148" s="36">
        <f t="shared" ref="C148:C159" si="129">D148/B148*100</f>
        <v>98.387096774193552</v>
      </c>
      <c r="D148" s="74">
        <f t="shared" ref="D148:D159" si="130">+R148</f>
        <v>23.612903225806452</v>
      </c>
      <c r="E148" s="75">
        <f t="shared" ref="E148:E160" si="131">B148-D148</f>
        <v>0.38709677419354804</v>
      </c>
      <c r="F148" s="38">
        <f t="shared" ref="F148:F159" si="132">R148</f>
        <v>23.612903225806452</v>
      </c>
      <c r="G148" s="76">
        <f>+U148</f>
        <v>104</v>
      </c>
      <c r="H148" s="42">
        <f t="shared" ref="H148:H160" si="133">S148/Q148*100</f>
        <v>46.994535519125684</v>
      </c>
      <c r="I148" s="41">
        <f t="shared" ref="I148:I160" si="134">X148/U148</f>
        <v>2.9519230769230771</v>
      </c>
      <c r="J148" s="43">
        <f>B148/Y$148*1000</f>
        <v>0.86505190311418689</v>
      </c>
      <c r="K148" s="41">
        <f>W148/Y148*1000</f>
        <v>3.8566897347174161</v>
      </c>
      <c r="L148" s="42">
        <f t="shared" ref="L148:L160" si="135">SUM(Q148-S148)/W148</f>
        <v>3.6261682242990654</v>
      </c>
      <c r="M148" s="41">
        <f t="shared" ref="M148:M159" si="136">W148/F148</f>
        <v>4.5314207650273222</v>
      </c>
      <c r="N148" s="77">
        <f t="shared" ref="N148:N159" si="137">Z148/W148*100</f>
        <v>0</v>
      </c>
      <c r="O148" s="29">
        <f>+X148/W148</f>
        <v>2.8691588785046731</v>
      </c>
      <c r="P148" s="10"/>
      <c r="Q148" s="78">
        <v>732</v>
      </c>
      <c r="R148" s="79">
        <f>Q148/31</f>
        <v>23.612903225806452</v>
      </c>
      <c r="S148" s="80">
        <v>344</v>
      </c>
      <c r="T148" s="79">
        <f>S148/31</f>
        <v>11.096774193548388</v>
      </c>
      <c r="U148" s="81">
        <v>104</v>
      </c>
      <c r="V148" s="82">
        <v>3</v>
      </c>
      <c r="W148" s="81">
        <f>+V148+U148</f>
        <v>107</v>
      </c>
      <c r="X148" s="82">
        <v>307</v>
      </c>
      <c r="Y148" s="83">
        <v>27744</v>
      </c>
      <c r="Z148" s="80">
        <v>0</v>
      </c>
      <c r="AA148" s="84">
        <v>306</v>
      </c>
      <c r="AB148" s="49">
        <f>+X148/W148</f>
        <v>2.8691588785046731</v>
      </c>
    </row>
    <row r="149" spans="1:41" x14ac:dyDescent="0.2">
      <c r="A149" s="34" t="s">
        <v>46</v>
      </c>
      <c r="B149" s="34">
        <v>24</v>
      </c>
      <c r="C149" s="36">
        <f t="shared" si="129"/>
        <v>100</v>
      </c>
      <c r="D149" s="74">
        <f t="shared" si="130"/>
        <v>24</v>
      </c>
      <c r="E149" s="75">
        <f t="shared" si="131"/>
        <v>0</v>
      </c>
      <c r="F149" s="38">
        <f t="shared" si="132"/>
        <v>24</v>
      </c>
      <c r="G149" s="86">
        <f t="shared" ref="G149:G159" si="138">+U149</f>
        <v>98</v>
      </c>
      <c r="H149" s="42">
        <f t="shared" si="133"/>
        <v>56.101190476190474</v>
      </c>
      <c r="I149" s="41">
        <f t="shared" si="134"/>
        <v>3.2755102040816326</v>
      </c>
      <c r="J149" s="43">
        <f t="shared" ref="J149:J159" si="139">B149/Y$148*1000</f>
        <v>0.86505190311418689</v>
      </c>
      <c r="K149" s="41">
        <f t="shared" ref="K149:K159" si="140">W149/Y$148*1000</f>
        <v>3.5683391003460208</v>
      </c>
      <c r="L149" s="42">
        <f t="shared" si="135"/>
        <v>2.9797979797979797</v>
      </c>
      <c r="M149" s="41">
        <f t="shared" si="136"/>
        <v>4.125</v>
      </c>
      <c r="N149" s="77">
        <f t="shared" si="137"/>
        <v>0</v>
      </c>
      <c r="O149" s="49">
        <f t="shared" ref="O149:O160" si="141">+X149/W149</f>
        <v>3.2424242424242422</v>
      </c>
      <c r="P149" s="10"/>
      <c r="Q149" s="87">
        <v>672</v>
      </c>
      <c r="R149" s="88">
        <f>Q149/28</f>
        <v>24</v>
      </c>
      <c r="S149" s="89">
        <v>377</v>
      </c>
      <c r="T149" s="88">
        <f>S149/28</f>
        <v>13.464285714285714</v>
      </c>
      <c r="U149" s="90">
        <v>98</v>
      </c>
      <c r="V149" s="11">
        <v>1</v>
      </c>
      <c r="W149" s="90">
        <f t="shared" ref="W149:W159" si="142">+V149+U149</f>
        <v>99</v>
      </c>
      <c r="X149" s="11">
        <v>321</v>
      </c>
      <c r="Y149" s="83"/>
      <c r="Z149" s="89">
        <v>0</v>
      </c>
      <c r="AA149" s="84">
        <v>320</v>
      </c>
      <c r="AB149" s="49">
        <f t="shared" ref="AB149:AB159" si="143">+X149/W149</f>
        <v>3.2424242424242422</v>
      </c>
    </row>
    <row r="150" spans="1:41" x14ac:dyDescent="0.2">
      <c r="A150" s="34" t="s">
        <v>48</v>
      </c>
      <c r="B150" s="34">
        <v>24</v>
      </c>
      <c r="C150" s="36">
        <f t="shared" si="129"/>
        <v>99.596774193548384</v>
      </c>
      <c r="D150" s="74">
        <f t="shared" si="130"/>
        <v>23.903225806451612</v>
      </c>
      <c r="E150" s="75">
        <f t="shared" si="131"/>
        <v>9.6774193548387899E-2</v>
      </c>
      <c r="F150" s="38">
        <f t="shared" si="132"/>
        <v>23.903225806451612</v>
      </c>
      <c r="G150" s="86">
        <f t="shared" si="138"/>
        <v>110</v>
      </c>
      <c r="H150" s="42">
        <f t="shared" si="133"/>
        <v>43.184885290148451</v>
      </c>
      <c r="I150" s="41">
        <f t="shared" si="134"/>
        <v>3.6090909090909089</v>
      </c>
      <c r="J150" s="43">
        <f t="shared" si="139"/>
        <v>0.86505190311418689</v>
      </c>
      <c r="K150" s="41">
        <f t="shared" si="140"/>
        <v>4.2892156862745106</v>
      </c>
      <c r="L150" s="42">
        <f t="shared" si="135"/>
        <v>3.53781512605042</v>
      </c>
      <c r="M150" s="41">
        <f t="shared" si="136"/>
        <v>4.9784075573549256</v>
      </c>
      <c r="N150" s="77">
        <f t="shared" si="137"/>
        <v>0</v>
      </c>
      <c r="O150" s="49">
        <f t="shared" si="141"/>
        <v>3.3361344537815127</v>
      </c>
      <c r="P150" s="10"/>
      <c r="Q150" s="92">
        <v>741</v>
      </c>
      <c r="R150" s="88">
        <f>Q150/31</f>
        <v>23.903225806451612</v>
      </c>
      <c r="S150" s="83">
        <v>320</v>
      </c>
      <c r="T150" s="88">
        <f>S150/31</f>
        <v>10.32258064516129</v>
      </c>
      <c r="U150" s="32">
        <v>110</v>
      </c>
      <c r="V150" s="8">
        <v>9</v>
      </c>
      <c r="W150" s="90">
        <f t="shared" si="142"/>
        <v>119</v>
      </c>
      <c r="X150" s="8">
        <v>397</v>
      </c>
      <c r="Y150" s="83"/>
      <c r="Z150" s="83">
        <v>0</v>
      </c>
      <c r="AA150" s="84">
        <v>388</v>
      </c>
      <c r="AB150" s="49">
        <f t="shared" si="143"/>
        <v>3.3361344537815127</v>
      </c>
    </row>
    <row r="151" spans="1:41" x14ac:dyDescent="0.2">
      <c r="A151" s="34" t="s">
        <v>50</v>
      </c>
      <c r="B151" s="34">
        <v>24</v>
      </c>
      <c r="C151" s="36">
        <f t="shared" si="129"/>
        <v>100</v>
      </c>
      <c r="D151" s="74">
        <f t="shared" si="130"/>
        <v>24</v>
      </c>
      <c r="E151" s="75">
        <f t="shared" si="131"/>
        <v>0</v>
      </c>
      <c r="F151" s="38">
        <f>+R151</f>
        <v>24</v>
      </c>
      <c r="G151" s="86">
        <f t="shared" si="138"/>
        <v>91</v>
      </c>
      <c r="H151" s="42">
        <f t="shared" si="133"/>
        <v>40.694444444444443</v>
      </c>
      <c r="I151" s="41">
        <f t="shared" si="134"/>
        <v>4.2087912087912089</v>
      </c>
      <c r="J151" s="43">
        <f t="shared" si="139"/>
        <v>0.86505190311418689</v>
      </c>
      <c r="K151" s="41">
        <f t="shared" si="140"/>
        <v>3.3160322952710497</v>
      </c>
      <c r="L151" s="42">
        <f t="shared" si="135"/>
        <v>4.6413043478260869</v>
      </c>
      <c r="M151" s="41">
        <f t="shared" si="136"/>
        <v>3.8333333333333335</v>
      </c>
      <c r="N151" s="77">
        <f t="shared" si="137"/>
        <v>0</v>
      </c>
      <c r="O151" s="49">
        <f t="shared" si="141"/>
        <v>4.1630434782608692</v>
      </c>
      <c r="P151" s="10"/>
      <c r="Q151" s="92">
        <v>720</v>
      </c>
      <c r="R151" s="88">
        <f>Q151/30</f>
        <v>24</v>
      </c>
      <c r="S151" s="83">
        <v>293</v>
      </c>
      <c r="T151" s="88">
        <f>S151/30</f>
        <v>9.7666666666666675</v>
      </c>
      <c r="U151" s="32">
        <v>91</v>
      </c>
      <c r="V151" s="8">
        <v>1</v>
      </c>
      <c r="W151" s="90">
        <f t="shared" si="142"/>
        <v>92</v>
      </c>
      <c r="X151" s="8">
        <v>383</v>
      </c>
      <c r="Y151" s="83"/>
      <c r="Z151" s="83">
        <v>0</v>
      </c>
      <c r="AA151" s="84">
        <v>379</v>
      </c>
      <c r="AB151" s="49">
        <f t="shared" si="143"/>
        <v>4.1630434782608692</v>
      </c>
    </row>
    <row r="152" spans="1:41" x14ac:dyDescent="0.2">
      <c r="A152" s="34" t="s">
        <v>52</v>
      </c>
      <c r="B152" s="34">
        <v>24</v>
      </c>
      <c r="C152" s="36">
        <f t="shared" si="129"/>
        <v>100</v>
      </c>
      <c r="D152" s="74">
        <f t="shared" si="130"/>
        <v>24</v>
      </c>
      <c r="E152" s="75">
        <f t="shared" si="131"/>
        <v>0</v>
      </c>
      <c r="F152" s="38">
        <f t="shared" si="132"/>
        <v>24</v>
      </c>
      <c r="G152" s="86">
        <f t="shared" si="138"/>
        <v>102</v>
      </c>
      <c r="H152" s="42">
        <f t="shared" si="133"/>
        <v>38.844086021505376</v>
      </c>
      <c r="I152" s="41">
        <f t="shared" si="134"/>
        <v>2.784313725490196</v>
      </c>
      <c r="J152" s="43">
        <f t="shared" si="139"/>
        <v>0.86505190311418689</v>
      </c>
      <c r="K152" s="41">
        <f t="shared" si="140"/>
        <v>3.7485582468281429</v>
      </c>
      <c r="L152" s="42">
        <f t="shared" si="135"/>
        <v>4.375</v>
      </c>
      <c r="M152" s="41">
        <f t="shared" si="136"/>
        <v>4.333333333333333</v>
      </c>
      <c r="N152" s="77">
        <f t="shared" si="137"/>
        <v>0</v>
      </c>
      <c r="O152" s="49">
        <f t="shared" si="141"/>
        <v>2.7307692307692308</v>
      </c>
      <c r="P152" s="10"/>
      <c r="Q152" s="92">
        <v>744</v>
      </c>
      <c r="R152" s="88">
        <f>Q152/31</f>
        <v>24</v>
      </c>
      <c r="S152" s="83">
        <v>289</v>
      </c>
      <c r="T152" s="88">
        <f>S152/31</f>
        <v>9.32258064516129</v>
      </c>
      <c r="U152" s="32">
        <v>102</v>
      </c>
      <c r="V152" s="8">
        <v>2</v>
      </c>
      <c r="W152" s="90">
        <f t="shared" si="142"/>
        <v>104</v>
      </c>
      <c r="X152" s="8">
        <v>284</v>
      </c>
      <c r="Y152" s="83"/>
      <c r="Z152" s="83">
        <v>0</v>
      </c>
      <c r="AA152" s="84">
        <v>283</v>
      </c>
      <c r="AB152" s="49">
        <f t="shared" si="143"/>
        <v>2.7307692307692308</v>
      </c>
    </row>
    <row r="153" spans="1:41" x14ac:dyDescent="0.2">
      <c r="A153" s="34" t="s">
        <v>54</v>
      </c>
      <c r="B153" s="34">
        <v>24</v>
      </c>
      <c r="C153" s="36">
        <f t="shared" si="129"/>
        <v>97.083333333333329</v>
      </c>
      <c r="D153" s="74">
        <f t="shared" si="130"/>
        <v>23.3</v>
      </c>
      <c r="E153" s="75">
        <f t="shared" si="131"/>
        <v>0.69999999999999929</v>
      </c>
      <c r="F153" s="38">
        <f t="shared" si="132"/>
        <v>23.3</v>
      </c>
      <c r="G153" s="86">
        <f t="shared" si="138"/>
        <v>96</v>
      </c>
      <c r="H153" s="42">
        <f t="shared" si="133"/>
        <v>46.351931330472098</v>
      </c>
      <c r="I153" s="41">
        <f t="shared" si="134"/>
        <v>3.8958333333333335</v>
      </c>
      <c r="J153" s="43">
        <f t="shared" si="139"/>
        <v>0.86505190311418689</v>
      </c>
      <c r="K153" s="41">
        <f t="shared" si="140"/>
        <v>3.8206459054209918</v>
      </c>
      <c r="L153" s="42">
        <f t="shared" si="135"/>
        <v>3.5377358490566038</v>
      </c>
      <c r="M153" s="41">
        <f t="shared" si="136"/>
        <v>4.5493562231759652</v>
      </c>
      <c r="N153" s="77">
        <f t="shared" si="137"/>
        <v>0</v>
      </c>
      <c r="O153" s="49">
        <f t="shared" si="141"/>
        <v>3.5283018867924527</v>
      </c>
      <c r="P153" s="10"/>
      <c r="Q153" s="92">
        <v>699</v>
      </c>
      <c r="R153" s="88">
        <f>Q153/30</f>
        <v>23.3</v>
      </c>
      <c r="S153" s="83">
        <v>324</v>
      </c>
      <c r="T153" s="88">
        <f>S153/30</f>
        <v>10.8</v>
      </c>
      <c r="U153" s="32">
        <v>96</v>
      </c>
      <c r="V153" s="8">
        <v>10</v>
      </c>
      <c r="W153" s="90">
        <f t="shared" si="142"/>
        <v>106</v>
      </c>
      <c r="X153" s="8">
        <v>374</v>
      </c>
      <c r="Y153" s="83"/>
      <c r="Z153" s="83">
        <v>0</v>
      </c>
      <c r="AA153" s="84">
        <v>365</v>
      </c>
      <c r="AB153" s="49">
        <f t="shared" si="143"/>
        <v>3.5283018867924527</v>
      </c>
    </row>
    <row r="154" spans="1:41" x14ac:dyDescent="0.2">
      <c r="A154" s="34" t="s">
        <v>56</v>
      </c>
      <c r="B154" s="34">
        <v>24</v>
      </c>
      <c r="C154" s="36">
        <f t="shared" si="129"/>
        <v>96.505376344086017</v>
      </c>
      <c r="D154" s="74">
        <f t="shared" si="130"/>
        <v>23.161290322580644</v>
      </c>
      <c r="E154" s="75">
        <f t="shared" si="131"/>
        <v>0.83870967741935587</v>
      </c>
      <c r="F154" s="38">
        <f t="shared" si="132"/>
        <v>23.161290322580644</v>
      </c>
      <c r="G154" s="86">
        <f t="shared" si="138"/>
        <v>108</v>
      </c>
      <c r="H154" s="42">
        <f t="shared" si="133"/>
        <v>53.760445682451255</v>
      </c>
      <c r="I154" s="41">
        <f t="shared" si="134"/>
        <v>3.4722222222222223</v>
      </c>
      <c r="J154" s="43">
        <f t="shared" si="139"/>
        <v>0.86505190311418689</v>
      </c>
      <c r="K154" s="41">
        <f t="shared" si="140"/>
        <v>4.361303344867359</v>
      </c>
      <c r="L154" s="42">
        <f t="shared" si="135"/>
        <v>2.7438016528925622</v>
      </c>
      <c r="M154" s="41">
        <f t="shared" si="136"/>
        <v>5.2242339832869087</v>
      </c>
      <c r="N154" s="77">
        <f t="shared" si="137"/>
        <v>0</v>
      </c>
      <c r="O154" s="49">
        <f t="shared" si="141"/>
        <v>3.0991735537190084</v>
      </c>
      <c r="P154" s="10"/>
      <c r="Q154" s="92">
        <v>718</v>
      </c>
      <c r="R154" s="88">
        <f>Q154/31</f>
        <v>23.161290322580644</v>
      </c>
      <c r="S154" s="83">
        <v>386</v>
      </c>
      <c r="T154" s="88">
        <f>S154/31</f>
        <v>12.451612903225806</v>
      </c>
      <c r="U154" s="32">
        <v>108</v>
      </c>
      <c r="V154" s="8">
        <v>13</v>
      </c>
      <c r="W154" s="90">
        <f t="shared" si="142"/>
        <v>121</v>
      </c>
      <c r="X154" s="8">
        <v>375</v>
      </c>
      <c r="Y154" s="83"/>
      <c r="Z154" s="83">
        <v>0</v>
      </c>
      <c r="AA154" s="84">
        <v>354</v>
      </c>
      <c r="AB154" s="49">
        <f t="shared" si="143"/>
        <v>3.0991735537190084</v>
      </c>
    </row>
    <row r="155" spans="1:41" x14ac:dyDescent="0.2">
      <c r="A155" s="34" t="s">
        <v>58</v>
      </c>
      <c r="B155" s="34">
        <v>24</v>
      </c>
      <c r="C155" s="36">
        <f t="shared" si="129"/>
        <v>95.833333333333343</v>
      </c>
      <c r="D155" s="74">
        <f t="shared" si="130"/>
        <v>23</v>
      </c>
      <c r="E155" s="75">
        <f t="shared" si="131"/>
        <v>1</v>
      </c>
      <c r="F155" s="38">
        <f t="shared" si="132"/>
        <v>23</v>
      </c>
      <c r="G155" s="86">
        <f t="shared" si="138"/>
        <v>146</v>
      </c>
      <c r="H155" s="42">
        <f t="shared" si="133"/>
        <v>57.082748948106584</v>
      </c>
      <c r="I155" s="41">
        <f t="shared" si="134"/>
        <v>2.9383561643835616</v>
      </c>
      <c r="J155" s="43">
        <f t="shared" si="139"/>
        <v>0.86505190311418689</v>
      </c>
      <c r="K155" s="41">
        <f t="shared" si="140"/>
        <v>5.6228373702422152</v>
      </c>
      <c r="L155" s="42">
        <f t="shared" si="135"/>
        <v>1.9615384615384615</v>
      </c>
      <c r="M155" s="41">
        <f t="shared" si="136"/>
        <v>6.7826086956521738</v>
      </c>
      <c r="N155" s="77">
        <f t="shared" si="137"/>
        <v>0</v>
      </c>
      <c r="O155" s="49">
        <f t="shared" si="141"/>
        <v>2.75</v>
      </c>
      <c r="P155" s="10"/>
      <c r="Q155" s="92">
        <v>713</v>
      </c>
      <c r="R155" s="88">
        <f>Q155/31</f>
        <v>23</v>
      </c>
      <c r="S155" s="83">
        <v>407</v>
      </c>
      <c r="T155" s="88">
        <f>S155/31</f>
        <v>13.129032258064516</v>
      </c>
      <c r="U155" s="32">
        <v>146</v>
      </c>
      <c r="V155" s="8">
        <v>10</v>
      </c>
      <c r="W155" s="90">
        <f t="shared" si="142"/>
        <v>156</v>
      </c>
      <c r="X155" s="8">
        <v>429</v>
      </c>
      <c r="Y155" s="83"/>
      <c r="Z155" s="83">
        <v>0</v>
      </c>
      <c r="AA155" s="84">
        <v>424</v>
      </c>
      <c r="AB155" s="49">
        <f t="shared" si="143"/>
        <v>2.75</v>
      </c>
    </row>
    <row r="156" spans="1:41" x14ac:dyDescent="0.2">
      <c r="A156" s="34" t="s">
        <v>60</v>
      </c>
      <c r="B156" s="34">
        <v>24</v>
      </c>
      <c r="C156" s="36">
        <f t="shared" si="129"/>
        <v>66.666666666666657</v>
      </c>
      <c r="D156" s="74">
        <f t="shared" si="130"/>
        <v>16</v>
      </c>
      <c r="E156" s="75">
        <f t="shared" si="131"/>
        <v>8</v>
      </c>
      <c r="F156" s="38">
        <f t="shared" si="132"/>
        <v>16</v>
      </c>
      <c r="G156" s="86">
        <f t="shared" si="138"/>
        <v>98</v>
      </c>
      <c r="H156" s="42">
        <f t="shared" si="133"/>
        <v>58.541666666666671</v>
      </c>
      <c r="I156" s="41">
        <f t="shared" si="134"/>
        <v>2.8877551020408165</v>
      </c>
      <c r="J156" s="43">
        <f t="shared" si="139"/>
        <v>0.86505190311418689</v>
      </c>
      <c r="K156" s="41">
        <f t="shared" si="140"/>
        <v>3.7485582468281429</v>
      </c>
      <c r="L156" s="42">
        <f t="shared" si="135"/>
        <v>1.9134615384615385</v>
      </c>
      <c r="M156" s="41">
        <f t="shared" si="136"/>
        <v>6.5</v>
      </c>
      <c r="N156" s="77">
        <f t="shared" si="137"/>
        <v>0</v>
      </c>
      <c r="O156" s="49">
        <f t="shared" si="141"/>
        <v>2.7211538461538463</v>
      </c>
      <c r="P156" s="10"/>
      <c r="Q156" s="92">
        <v>480</v>
      </c>
      <c r="R156" s="88">
        <f>Q156/30</f>
        <v>16</v>
      </c>
      <c r="S156" s="83">
        <v>281</v>
      </c>
      <c r="T156" s="88">
        <f>S156/30</f>
        <v>9.3666666666666671</v>
      </c>
      <c r="U156" s="32">
        <v>98</v>
      </c>
      <c r="V156" s="8">
        <v>6</v>
      </c>
      <c r="W156" s="90">
        <f t="shared" si="142"/>
        <v>104</v>
      </c>
      <c r="X156" s="8">
        <v>283</v>
      </c>
      <c r="Y156" s="83"/>
      <c r="Z156" s="83">
        <v>0</v>
      </c>
      <c r="AA156" s="84">
        <v>268</v>
      </c>
      <c r="AB156" s="49">
        <f t="shared" si="143"/>
        <v>2.7211538461538463</v>
      </c>
    </row>
    <row r="157" spans="1:41" x14ac:dyDescent="0.2">
      <c r="A157" s="34" t="s">
        <v>62</v>
      </c>
      <c r="B157" s="34">
        <v>24</v>
      </c>
      <c r="C157" s="36">
        <f t="shared" si="129"/>
        <v>66.935483870967744</v>
      </c>
      <c r="D157" s="74">
        <f t="shared" si="130"/>
        <v>16.06451612903226</v>
      </c>
      <c r="E157" s="75">
        <f t="shared" si="131"/>
        <v>7.9354838709677402</v>
      </c>
      <c r="F157" s="38">
        <f t="shared" si="132"/>
        <v>16.06451612903226</v>
      </c>
      <c r="G157" s="86">
        <f t="shared" si="138"/>
        <v>97</v>
      </c>
      <c r="H157" s="42">
        <f t="shared" si="133"/>
        <v>67.871485943775099</v>
      </c>
      <c r="I157" s="41">
        <f t="shared" si="134"/>
        <v>2.7422680412371134</v>
      </c>
      <c r="J157" s="43">
        <f t="shared" si="139"/>
        <v>0.86505190311418689</v>
      </c>
      <c r="K157" s="41">
        <f t="shared" si="140"/>
        <v>3.5683391003460208</v>
      </c>
      <c r="L157" s="42">
        <f t="shared" si="135"/>
        <v>1.6161616161616161</v>
      </c>
      <c r="M157" s="41">
        <f t="shared" si="136"/>
        <v>6.1626506024096379</v>
      </c>
      <c r="N157" s="77">
        <f t="shared" si="137"/>
        <v>0</v>
      </c>
      <c r="O157" s="49">
        <f t="shared" si="141"/>
        <v>2.6868686868686869</v>
      </c>
      <c r="P157" s="10"/>
      <c r="Q157" s="92">
        <v>498</v>
      </c>
      <c r="R157" s="88">
        <f>Q157/31</f>
        <v>16.06451612903226</v>
      </c>
      <c r="S157" s="83">
        <v>338</v>
      </c>
      <c r="T157" s="88">
        <f>S157/31</f>
        <v>10.903225806451612</v>
      </c>
      <c r="U157" s="32">
        <v>97</v>
      </c>
      <c r="V157" s="8">
        <v>2</v>
      </c>
      <c r="W157" s="90">
        <f t="shared" si="142"/>
        <v>99</v>
      </c>
      <c r="X157" s="8">
        <v>266</v>
      </c>
      <c r="Y157" s="83"/>
      <c r="Z157" s="83">
        <v>0</v>
      </c>
      <c r="AA157" s="84">
        <v>263</v>
      </c>
      <c r="AB157" s="49">
        <f t="shared" si="143"/>
        <v>2.6868686868686869</v>
      </c>
    </row>
    <row r="158" spans="1:41" x14ac:dyDescent="0.2">
      <c r="A158" s="34" t="s">
        <v>64</v>
      </c>
      <c r="B158" s="34">
        <v>24</v>
      </c>
      <c r="C158" s="36">
        <f t="shared" si="129"/>
        <v>84.444444444444443</v>
      </c>
      <c r="D158" s="74">
        <f t="shared" si="130"/>
        <v>20.266666666666666</v>
      </c>
      <c r="E158" s="75">
        <f t="shared" si="131"/>
        <v>3.7333333333333343</v>
      </c>
      <c r="F158" s="38">
        <f t="shared" si="132"/>
        <v>20.266666666666666</v>
      </c>
      <c r="G158" s="86">
        <f t="shared" si="138"/>
        <v>105</v>
      </c>
      <c r="H158" s="42">
        <f t="shared" si="133"/>
        <v>60.19736842105263</v>
      </c>
      <c r="I158" s="41">
        <f t="shared" si="134"/>
        <v>4.2571428571428571</v>
      </c>
      <c r="J158" s="43">
        <f t="shared" si="139"/>
        <v>0.86505190311418689</v>
      </c>
      <c r="K158" s="41">
        <f t="shared" si="140"/>
        <v>4.0369088811995386</v>
      </c>
      <c r="L158" s="42">
        <f t="shared" si="135"/>
        <v>2.1607142857142856</v>
      </c>
      <c r="M158" s="41">
        <f t="shared" si="136"/>
        <v>5.5263157894736841</v>
      </c>
      <c r="N158" s="77">
        <f t="shared" si="137"/>
        <v>0</v>
      </c>
      <c r="O158" s="49">
        <f t="shared" si="141"/>
        <v>3.9910714285714284</v>
      </c>
      <c r="P158" s="10"/>
      <c r="Q158" s="92">
        <v>608</v>
      </c>
      <c r="R158" s="88">
        <f>Q158/30</f>
        <v>20.266666666666666</v>
      </c>
      <c r="S158" s="83">
        <v>366</v>
      </c>
      <c r="T158" s="88">
        <f>S158/30</f>
        <v>12.2</v>
      </c>
      <c r="U158" s="32">
        <v>105</v>
      </c>
      <c r="V158" s="8">
        <v>7</v>
      </c>
      <c r="W158" s="90">
        <f t="shared" si="142"/>
        <v>112</v>
      </c>
      <c r="X158" s="8">
        <v>447</v>
      </c>
      <c r="Y158" s="83"/>
      <c r="Z158" s="83">
        <v>0</v>
      </c>
      <c r="AA158" s="84">
        <v>444</v>
      </c>
      <c r="AB158" s="49">
        <f t="shared" si="143"/>
        <v>3.9910714285714284</v>
      </c>
    </row>
    <row r="159" spans="1:41" ht="12.75" thickBot="1" x14ac:dyDescent="0.25">
      <c r="A159" s="34" t="s">
        <v>66</v>
      </c>
      <c r="B159" s="34">
        <v>24</v>
      </c>
      <c r="C159" s="36">
        <f t="shared" si="129"/>
        <v>66.666666666666657</v>
      </c>
      <c r="D159" s="74">
        <f t="shared" si="130"/>
        <v>16</v>
      </c>
      <c r="E159" s="75">
        <f t="shared" si="131"/>
        <v>8</v>
      </c>
      <c r="F159" s="38">
        <f t="shared" si="132"/>
        <v>16</v>
      </c>
      <c r="G159" s="86">
        <f t="shared" si="138"/>
        <v>119</v>
      </c>
      <c r="H159" s="42">
        <f t="shared" si="133"/>
        <v>57.258064516129039</v>
      </c>
      <c r="I159" s="41">
        <f t="shared" si="134"/>
        <v>2.4201680672268906</v>
      </c>
      <c r="J159" s="43">
        <f t="shared" si="139"/>
        <v>0.86505190311418689</v>
      </c>
      <c r="K159" s="41">
        <f t="shared" si="140"/>
        <v>4.5054786620530569</v>
      </c>
      <c r="L159" s="42">
        <f t="shared" si="135"/>
        <v>1.696</v>
      </c>
      <c r="M159" s="41">
        <f t="shared" si="136"/>
        <v>7.8125</v>
      </c>
      <c r="N159" s="77">
        <f t="shared" si="137"/>
        <v>0</v>
      </c>
      <c r="O159" s="49">
        <f t="shared" si="141"/>
        <v>2.3039999999999998</v>
      </c>
      <c r="P159" s="10"/>
      <c r="Q159" s="92">
        <v>496</v>
      </c>
      <c r="R159" s="88">
        <f>Q159/31</f>
        <v>16</v>
      </c>
      <c r="S159" s="83">
        <v>284</v>
      </c>
      <c r="T159" s="88">
        <f>S159/31</f>
        <v>9.1612903225806459</v>
      </c>
      <c r="U159" s="32">
        <v>119</v>
      </c>
      <c r="V159" s="8">
        <v>6</v>
      </c>
      <c r="W159" s="90">
        <f t="shared" si="142"/>
        <v>125</v>
      </c>
      <c r="X159" s="8">
        <v>288</v>
      </c>
      <c r="Y159" s="83"/>
      <c r="Z159" s="83">
        <v>0</v>
      </c>
      <c r="AA159" s="84">
        <v>285</v>
      </c>
      <c r="AB159" s="49">
        <f t="shared" si="143"/>
        <v>2.3039999999999998</v>
      </c>
    </row>
    <row r="160" spans="1:41" s="386" customFormat="1" ht="12.75" thickBot="1" x14ac:dyDescent="0.25">
      <c r="A160" s="416" t="s">
        <v>68</v>
      </c>
      <c r="B160" s="416">
        <v>24</v>
      </c>
      <c r="C160" s="417">
        <f>D160/B160*100</f>
        <v>119.36813186813187</v>
      </c>
      <c r="D160" s="418">
        <f>+R160</f>
        <v>28.64835164835165</v>
      </c>
      <c r="E160" s="419">
        <f t="shared" si="131"/>
        <v>-4.6483516483516496</v>
      </c>
      <c r="F160" s="420">
        <f>R160</f>
        <v>28.64835164835165</v>
      </c>
      <c r="G160" s="421">
        <f>+U160</f>
        <v>1274</v>
      </c>
      <c r="H160" s="422">
        <f t="shared" si="133"/>
        <v>51.2594297404424</v>
      </c>
      <c r="I160" s="423">
        <f t="shared" si="134"/>
        <v>3.2605965463108322</v>
      </c>
      <c r="J160" s="424">
        <f>B160/Y$160*1000</f>
        <v>0.86505190311418689</v>
      </c>
      <c r="K160" s="423">
        <f>W160/Y$148*1000/9</f>
        <v>5.3825451749327184</v>
      </c>
      <c r="L160" s="422">
        <f t="shared" si="135"/>
        <v>2.8363095238095237</v>
      </c>
      <c r="M160" s="423">
        <f>W160/F160/9</f>
        <v>5.2126326556706299</v>
      </c>
      <c r="N160" s="425">
        <f>Z160/W160*100</f>
        <v>0</v>
      </c>
      <c r="O160" s="426">
        <f t="shared" si="141"/>
        <v>3.0907738095238093</v>
      </c>
      <c r="P160" s="10"/>
      <c r="Q160" s="427">
        <f>SUM(Q148:Q159)</f>
        <v>7821</v>
      </c>
      <c r="R160" s="311">
        <f>Q160/273</f>
        <v>28.64835164835165</v>
      </c>
      <c r="S160" s="428">
        <f>SUM(S148:S159)</f>
        <v>4009</v>
      </c>
      <c r="T160" s="311">
        <f>S160/273</f>
        <v>14.684981684981684</v>
      </c>
      <c r="U160" s="429">
        <f>SUM(U148:U159)</f>
        <v>1274</v>
      </c>
      <c r="V160" s="429">
        <f>SUM(V148:V159)</f>
        <v>70</v>
      </c>
      <c r="W160" s="429">
        <f>SUM(W148:W159)</f>
        <v>1344</v>
      </c>
      <c r="X160" s="429">
        <f>SUM(X148:X159)</f>
        <v>4154</v>
      </c>
      <c r="Y160" s="133">
        <v>27744</v>
      </c>
      <c r="Z160" s="429">
        <f>SUM(Z148:Z159)</f>
        <v>0</v>
      </c>
      <c r="AA160" s="429">
        <f>SUM(AA148:AA159)</f>
        <v>4079</v>
      </c>
      <c r="AB160" s="356">
        <f>+X160/W160</f>
        <v>3.0907738095238093</v>
      </c>
    </row>
    <row r="161" spans="1:32" x14ac:dyDescent="0.2">
      <c r="A161" s="10"/>
      <c r="B161" s="10"/>
      <c r="C161" s="94"/>
      <c r="D161" s="38"/>
      <c r="E161" s="38"/>
      <c r="F161" s="38"/>
      <c r="G161" s="10"/>
      <c r="H161" s="10"/>
      <c r="I161" s="10"/>
      <c r="J161" s="10"/>
      <c r="K161" s="10"/>
      <c r="L161" s="10"/>
      <c r="M161" s="10"/>
      <c r="N161" s="233" t="s">
        <v>1</v>
      </c>
      <c r="O161" s="233"/>
      <c r="P161" s="10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32" x14ac:dyDescent="0.2">
      <c r="A162" s="1" t="s">
        <v>0</v>
      </c>
      <c r="C162" s="107"/>
      <c r="D162" s="57"/>
      <c r="E162" s="166"/>
      <c r="F162" s="166"/>
      <c r="G162" s="167"/>
      <c r="H162" s="167"/>
      <c r="I162" s="167"/>
      <c r="J162" s="167"/>
      <c r="K162" s="167"/>
      <c r="P162" s="10"/>
    </row>
    <row r="163" spans="1:32" x14ac:dyDescent="0.2">
      <c r="A163" s="58"/>
      <c r="B163" s="1"/>
      <c r="C163" s="1"/>
      <c r="D163" s="1"/>
      <c r="E163" s="541" t="s">
        <v>120</v>
      </c>
      <c r="F163" s="541"/>
      <c r="G163" s="541"/>
      <c r="H163" s="541"/>
      <c r="I163" s="541"/>
      <c r="J163" s="541"/>
      <c r="K163" s="541"/>
      <c r="P163" s="10"/>
    </row>
    <row r="164" spans="1:32" x14ac:dyDescent="0.2">
      <c r="A164" s="58"/>
      <c r="B164" s="1"/>
      <c r="C164" s="1"/>
      <c r="D164" s="1"/>
      <c r="E164" s="543" t="s">
        <v>128</v>
      </c>
      <c r="F164" s="543"/>
      <c r="G164" s="543"/>
      <c r="H164" s="543"/>
      <c r="I164" s="543"/>
      <c r="J164" s="543"/>
      <c r="K164" s="543"/>
      <c r="P164" s="10"/>
    </row>
    <row r="165" spans="1:32" x14ac:dyDescent="0.2">
      <c r="A165" s="58"/>
      <c r="B165" s="1"/>
      <c r="C165" s="1"/>
      <c r="D165" s="1"/>
      <c r="E165" s="543" t="s">
        <v>145</v>
      </c>
      <c r="F165" s="543"/>
      <c r="G165" s="543"/>
      <c r="H165" s="543"/>
      <c r="I165" s="543"/>
      <c r="J165" s="543"/>
      <c r="K165" s="543"/>
      <c r="P165" s="10"/>
    </row>
    <row r="166" spans="1:32" x14ac:dyDescent="0.2">
      <c r="C166" s="107"/>
      <c r="D166" s="57"/>
      <c r="E166" s="540" t="s">
        <v>138</v>
      </c>
      <c r="F166" s="540"/>
      <c r="G166" s="540"/>
      <c r="H166" s="540"/>
      <c r="I166" s="540"/>
      <c r="J166" s="540"/>
      <c r="K166" s="540"/>
      <c r="P166" s="10"/>
      <c r="Q166" s="6"/>
      <c r="AF166" s="108"/>
    </row>
    <row r="167" spans="1:32" ht="12.75" thickBot="1" x14ac:dyDescent="0.25">
      <c r="C167" s="107"/>
      <c r="D167" s="57"/>
      <c r="E167" s="5"/>
      <c r="F167" s="5"/>
      <c r="G167" s="5"/>
      <c r="H167" s="5"/>
      <c r="K167" s="5"/>
      <c r="L167" s="1"/>
      <c r="M167" s="1"/>
      <c r="P167" s="10"/>
      <c r="Q167" s="6"/>
      <c r="AF167" s="108"/>
    </row>
    <row r="168" spans="1:32" x14ac:dyDescent="0.2">
      <c r="A168" s="2"/>
      <c r="B168" s="15"/>
      <c r="C168" s="16" t="s">
        <v>6</v>
      </c>
      <c r="D168" s="17"/>
      <c r="E168" s="60"/>
      <c r="F168" s="18"/>
      <c r="G168" s="19"/>
      <c r="H168" s="19"/>
      <c r="I168" s="19"/>
      <c r="J168" s="19"/>
      <c r="K168" s="19"/>
      <c r="L168" s="19"/>
      <c r="M168" s="19"/>
      <c r="N168" s="20"/>
      <c r="O168" s="10"/>
      <c r="P168" s="10"/>
      <c r="AA168" s="1"/>
      <c r="AB168" s="1"/>
      <c r="AF168" s="108"/>
    </row>
    <row r="169" spans="1:32" ht="12.75" thickBot="1" x14ac:dyDescent="0.25">
      <c r="B169" s="532" t="s">
        <v>10</v>
      </c>
      <c r="C169" s="533"/>
      <c r="D169" s="533"/>
      <c r="E169" s="534"/>
      <c r="F169" s="62"/>
      <c r="G169" s="10"/>
      <c r="H169" s="50"/>
      <c r="I169" s="42"/>
      <c r="J169" s="10" t="s">
        <v>11</v>
      </c>
      <c r="K169" s="10"/>
      <c r="L169" s="10"/>
      <c r="M169" s="10"/>
      <c r="N169" s="63"/>
      <c r="O169" s="10"/>
      <c r="P169" s="10"/>
      <c r="Q169" s="168" t="s">
        <v>138</v>
      </c>
      <c r="R169" s="168"/>
      <c r="S169" s="168"/>
      <c r="AA169" s="1"/>
      <c r="AB169" s="1"/>
      <c r="AF169" s="108"/>
    </row>
    <row r="170" spans="1:32" ht="84.75" thickBot="1" x14ac:dyDescent="0.25">
      <c r="A170" s="64"/>
      <c r="B170" s="232" t="s">
        <v>13</v>
      </c>
      <c r="C170" s="65" t="s">
        <v>14</v>
      </c>
      <c r="D170" s="66" t="s">
        <v>15</v>
      </c>
      <c r="E170" s="66" t="s">
        <v>16</v>
      </c>
      <c r="F170" s="263" t="s">
        <v>17</v>
      </c>
      <c r="G170" s="245" t="s">
        <v>18</v>
      </c>
      <c r="H170" s="245" t="s">
        <v>19</v>
      </c>
      <c r="I170" s="241" t="s">
        <v>20</v>
      </c>
      <c r="J170" s="245" t="s">
        <v>199</v>
      </c>
      <c r="K170" s="264" t="s">
        <v>198</v>
      </c>
      <c r="L170" s="241" t="s">
        <v>21</v>
      </c>
      <c r="M170" s="245" t="s">
        <v>22</v>
      </c>
      <c r="N170" s="245" t="s">
        <v>23</v>
      </c>
      <c r="O170" s="265" t="s">
        <v>24</v>
      </c>
      <c r="P170" s="10"/>
      <c r="Q170" s="67" t="s">
        <v>25</v>
      </c>
      <c r="R170" s="68" t="s">
        <v>26</v>
      </c>
      <c r="S170" s="68" t="s">
        <v>27</v>
      </c>
      <c r="T170" s="68" t="s">
        <v>28</v>
      </c>
      <c r="U170" s="68" t="s">
        <v>29</v>
      </c>
      <c r="V170" s="68" t="s">
        <v>30</v>
      </c>
      <c r="W170" s="69" t="s">
        <v>31</v>
      </c>
      <c r="X170" s="69" t="s">
        <v>32</v>
      </c>
      <c r="Y170" s="69" t="s">
        <v>165</v>
      </c>
      <c r="Z170" s="69" t="s">
        <v>34</v>
      </c>
      <c r="AA170" s="70" t="s">
        <v>35</v>
      </c>
      <c r="AB170" s="229" t="s">
        <v>194</v>
      </c>
      <c r="AF170" s="108"/>
    </row>
    <row r="171" spans="1:32" x14ac:dyDescent="0.2">
      <c r="A171" s="109" t="s">
        <v>44</v>
      </c>
      <c r="B171" s="110">
        <v>20</v>
      </c>
      <c r="C171" s="111">
        <f t="shared" ref="C171:C182" si="144">D171/B171*100</f>
        <v>101.93548387096773</v>
      </c>
      <c r="D171" s="37">
        <f t="shared" ref="D171:D182" si="145">R171</f>
        <v>20.387096774193548</v>
      </c>
      <c r="E171" s="38">
        <f t="shared" ref="E171:E183" si="146">B171-D171</f>
        <v>-0.38709677419354804</v>
      </c>
      <c r="F171" s="74">
        <f t="shared" ref="F171:F182" si="147">+R171</f>
        <v>20.387096774193548</v>
      </c>
      <c r="G171" s="76">
        <f>+U171</f>
        <v>51</v>
      </c>
      <c r="H171" s="112">
        <f t="shared" ref="H171:H183" si="148">S171/Q171*100</f>
        <v>62.816455696202532</v>
      </c>
      <c r="I171" s="42">
        <f t="shared" ref="I171:I182" si="149">X171/U171</f>
        <v>7.9607843137254903</v>
      </c>
      <c r="J171" s="41">
        <f>B171/Y171*1000</f>
        <v>6.7590402162892866</v>
      </c>
      <c r="K171" s="42">
        <f>W171/Y171*1000</f>
        <v>17.573504562352149</v>
      </c>
      <c r="L171" s="41">
        <f t="shared" ref="L171:L183" si="150">SUM(Q171-S171)/W171</f>
        <v>4.5192307692307692</v>
      </c>
      <c r="M171" s="42">
        <f t="shared" ref="M171:M182" si="151">W171/F171</f>
        <v>2.5506329113924049</v>
      </c>
      <c r="N171" s="77">
        <f t="shared" ref="N171:N183" si="152">Z171/W171*100</f>
        <v>0</v>
      </c>
      <c r="O171" s="29">
        <f>+X171/W171</f>
        <v>7.8076923076923075</v>
      </c>
      <c r="P171" s="10"/>
      <c r="Q171" s="78">
        <v>632</v>
      </c>
      <c r="R171" s="79">
        <f>Q171/31</f>
        <v>20.387096774193548</v>
      </c>
      <c r="S171" s="80">
        <v>397</v>
      </c>
      <c r="T171" s="79">
        <f>S171/31</f>
        <v>12.806451612903226</v>
      </c>
      <c r="U171" s="81">
        <v>51</v>
      </c>
      <c r="V171" s="82">
        <v>1</v>
      </c>
      <c r="W171" s="81">
        <f>+V171+U171</f>
        <v>52</v>
      </c>
      <c r="X171" s="82">
        <v>406</v>
      </c>
      <c r="Y171" s="113">
        <v>2959</v>
      </c>
      <c r="Z171" s="80">
        <v>0</v>
      </c>
      <c r="AA171" s="84">
        <v>404</v>
      </c>
      <c r="AB171" s="49">
        <f>+X171/W171</f>
        <v>7.8076923076923075</v>
      </c>
    </row>
    <row r="172" spans="1:32" x14ac:dyDescent="0.2">
      <c r="A172" s="109" t="s">
        <v>46</v>
      </c>
      <c r="B172" s="110">
        <v>20</v>
      </c>
      <c r="C172" s="111">
        <f t="shared" si="144"/>
        <v>100</v>
      </c>
      <c r="D172" s="37">
        <f t="shared" si="145"/>
        <v>20</v>
      </c>
      <c r="E172" s="38">
        <f t="shared" si="146"/>
        <v>0</v>
      </c>
      <c r="F172" s="74">
        <f t="shared" si="147"/>
        <v>20</v>
      </c>
      <c r="G172" s="86">
        <f t="shared" ref="G172:G182" si="153">+U172</f>
        <v>30</v>
      </c>
      <c r="H172" s="112">
        <f t="shared" si="148"/>
        <v>47.5</v>
      </c>
      <c r="I172" s="42">
        <f t="shared" si="149"/>
        <v>7.4</v>
      </c>
      <c r="J172" s="41">
        <f t="shared" ref="J172:J182" si="154">B172/Y$171*1000</f>
        <v>6.7590402162892866</v>
      </c>
      <c r="K172" s="42">
        <f t="shared" ref="K172:K182" si="155">W172/Y$171*1000</f>
        <v>10.13856032443393</v>
      </c>
      <c r="L172" s="41">
        <f t="shared" si="150"/>
        <v>9.8000000000000007</v>
      </c>
      <c r="M172" s="42">
        <f t="shared" si="151"/>
        <v>1.5</v>
      </c>
      <c r="N172" s="77">
        <f t="shared" si="152"/>
        <v>0</v>
      </c>
      <c r="O172" s="49">
        <f t="shared" ref="O172:O183" si="156">+X172/W172</f>
        <v>7.4</v>
      </c>
      <c r="P172" s="10"/>
      <c r="Q172" s="87">
        <v>560</v>
      </c>
      <c r="R172" s="88">
        <f>Q172/28</f>
        <v>20</v>
      </c>
      <c r="S172" s="89">
        <v>266</v>
      </c>
      <c r="T172" s="88">
        <f>S172/28</f>
        <v>9.5</v>
      </c>
      <c r="U172" s="90">
        <v>30</v>
      </c>
      <c r="V172" s="11">
        <v>0</v>
      </c>
      <c r="W172" s="90">
        <f t="shared" ref="W172:W183" si="157">+V172+U172</f>
        <v>30</v>
      </c>
      <c r="X172" s="11">
        <v>222</v>
      </c>
      <c r="Y172" s="83"/>
      <c r="Z172" s="89">
        <v>0</v>
      </c>
      <c r="AA172" s="84">
        <v>222</v>
      </c>
      <c r="AB172" s="49">
        <f t="shared" ref="AB172:AB182" si="158">+X172/W172</f>
        <v>7.4</v>
      </c>
    </row>
    <row r="173" spans="1:32" x14ac:dyDescent="0.2">
      <c r="A173" s="109" t="s">
        <v>48</v>
      </c>
      <c r="B173" s="110">
        <v>20</v>
      </c>
      <c r="C173" s="111">
        <f t="shared" si="144"/>
        <v>100.16129032258063</v>
      </c>
      <c r="D173" s="37">
        <f t="shared" si="145"/>
        <v>20.032258064516128</v>
      </c>
      <c r="E173" s="38">
        <f t="shared" si="146"/>
        <v>-3.2258064516128115E-2</v>
      </c>
      <c r="F173" s="74">
        <f t="shared" si="147"/>
        <v>20.032258064516128</v>
      </c>
      <c r="G173" s="86">
        <f t="shared" si="153"/>
        <v>46</v>
      </c>
      <c r="H173" s="112">
        <f t="shared" si="148"/>
        <v>48.792270531400966</v>
      </c>
      <c r="I173" s="42">
        <f t="shared" si="149"/>
        <v>8.5217391304347831</v>
      </c>
      <c r="J173" s="41">
        <f t="shared" si="154"/>
        <v>6.7590402162892866</v>
      </c>
      <c r="K173" s="42">
        <f t="shared" si="155"/>
        <v>15.54579249746536</v>
      </c>
      <c r="L173" s="41">
        <f t="shared" si="150"/>
        <v>6.9130434782608692</v>
      </c>
      <c r="M173" s="42">
        <f t="shared" si="151"/>
        <v>2.2962962962962963</v>
      </c>
      <c r="N173" s="77">
        <f t="shared" si="152"/>
        <v>0</v>
      </c>
      <c r="O173" s="49">
        <f t="shared" si="156"/>
        <v>8.5217391304347831</v>
      </c>
      <c r="P173" s="10"/>
      <c r="Q173" s="92">
        <v>621</v>
      </c>
      <c r="R173" s="88">
        <f>Q173/31</f>
        <v>20.032258064516128</v>
      </c>
      <c r="S173" s="83">
        <v>303</v>
      </c>
      <c r="T173" s="88">
        <f>S173/31</f>
        <v>9.7741935483870961</v>
      </c>
      <c r="U173" s="32">
        <v>46</v>
      </c>
      <c r="V173" s="8">
        <v>0</v>
      </c>
      <c r="W173" s="90">
        <f t="shared" si="157"/>
        <v>46</v>
      </c>
      <c r="X173" s="8">
        <v>392</v>
      </c>
      <c r="Y173" s="83"/>
      <c r="Z173" s="83">
        <v>0</v>
      </c>
      <c r="AA173" s="84">
        <v>384</v>
      </c>
      <c r="AB173" s="49">
        <f t="shared" si="158"/>
        <v>8.5217391304347831</v>
      </c>
    </row>
    <row r="174" spans="1:32" x14ac:dyDescent="0.2">
      <c r="A174" s="109" t="s">
        <v>50</v>
      </c>
      <c r="B174" s="110">
        <v>20</v>
      </c>
      <c r="C174" s="111">
        <f t="shared" si="144"/>
        <v>100</v>
      </c>
      <c r="D174" s="37">
        <f t="shared" si="145"/>
        <v>20</v>
      </c>
      <c r="E174" s="38">
        <f t="shared" si="146"/>
        <v>0</v>
      </c>
      <c r="F174" s="74">
        <f t="shared" si="147"/>
        <v>20</v>
      </c>
      <c r="G174" s="86">
        <f t="shared" si="153"/>
        <v>38</v>
      </c>
      <c r="H174" s="112">
        <f t="shared" si="148"/>
        <v>52.833333333333329</v>
      </c>
      <c r="I174" s="42">
        <f t="shared" si="149"/>
        <v>7.9736842105263159</v>
      </c>
      <c r="J174" s="41">
        <f t="shared" si="154"/>
        <v>6.7590402162892866</v>
      </c>
      <c r="K174" s="42">
        <f t="shared" si="155"/>
        <v>12.842176410949644</v>
      </c>
      <c r="L174" s="41">
        <f t="shared" si="150"/>
        <v>7.4473684210526319</v>
      </c>
      <c r="M174" s="42">
        <f t="shared" si="151"/>
        <v>1.9</v>
      </c>
      <c r="N174" s="77">
        <f t="shared" si="152"/>
        <v>0</v>
      </c>
      <c r="O174" s="49">
        <f t="shared" si="156"/>
        <v>7.9736842105263159</v>
      </c>
      <c r="P174" s="10"/>
      <c r="Q174" s="92">
        <v>600</v>
      </c>
      <c r="R174" s="88">
        <f>Q174/30</f>
        <v>20</v>
      </c>
      <c r="S174" s="83">
        <v>317</v>
      </c>
      <c r="T174" s="88">
        <f>S174/30</f>
        <v>10.566666666666666</v>
      </c>
      <c r="U174" s="32">
        <v>38</v>
      </c>
      <c r="V174" s="8">
        <v>0</v>
      </c>
      <c r="W174" s="90">
        <f t="shared" si="157"/>
        <v>38</v>
      </c>
      <c r="X174" s="8">
        <v>303</v>
      </c>
      <c r="Y174" s="83"/>
      <c r="Z174" s="83">
        <v>0</v>
      </c>
      <c r="AA174" s="84">
        <v>303</v>
      </c>
      <c r="AB174" s="49">
        <f t="shared" si="158"/>
        <v>7.9736842105263159</v>
      </c>
    </row>
    <row r="175" spans="1:32" x14ac:dyDescent="0.2">
      <c r="A175" s="109" t="s">
        <v>52</v>
      </c>
      <c r="B175" s="110">
        <v>20</v>
      </c>
      <c r="C175" s="111">
        <f t="shared" si="144"/>
        <v>100</v>
      </c>
      <c r="D175" s="37">
        <f t="shared" si="145"/>
        <v>20</v>
      </c>
      <c r="E175" s="38">
        <f t="shared" si="146"/>
        <v>0</v>
      </c>
      <c r="F175" s="74">
        <f t="shared" si="147"/>
        <v>20</v>
      </c>
      <c r="G175" s="86">
        <f t="shared" si="153"/>
        <v>40</v>
      </c>
      <c r="H175" s="112">
        <f t="shared" si="148"/>
        <v>54.677419354838705</v>
      </c>
      <c r="I175" s="42">
        <f t="shared" si="149"/>
        <v>6.35</v>
      </c>
      <c r="J175" s="41">
        <f t="shared" si="154"/>
        <v>6.7590402162892866</v>
      </c>
      <c r="K175" s="42">
        <f t="shared" si="155"/>
        <v>13.518080432578573</v>
      </c>
      <c r="L175" s="41">
        <f t="shared" si="150"/>
        <v>7.0250000000000004</v>
      </c>
      <c r="M175" s="42">
        <f t="shared" si="151"/>
        <v>2</v>
      </c>
      <c r="N175" s="77">
        <f t="shared" si="152"/>
        <v>0</v>
      </c>
      <c r="O175" s="49">
        <f t="shared" si="156"/>
        <v>6.35</v>
      </c>
      <c r="P175" s="10"/>
      <c r="Q175" s="92">
        <v>620</v>
      </c>
      <c r="R175" s="88">
        <f>Q175/31</f>
        <v>20</v>
      </c>
      <c r="S175" s="83">
        <v>339</v>
      </c>
      <c r="T175" s="88">
        <f>S175/31</f>
        <v>10.935483870967742</v>
      </c>
      <c r="U175" s="32">
        <v>40</v>
      </c>
      <c r="V175" s="8">
        <v>0</v>
      </c>
      <c r="W175" s="90">
        <f t="shared" si="157"/>
        <v>40</v>
      </c>
      <c r="X175" s="8">
        <v>254</v>
      </c>
      <c r="Y175" s="83"/>
      <c r="Z175" s="83">
        <v>0</v>
      </c>
      <c r="AA175" s="84">
        <v>242</v>
      </c>
      <c r="AB175" s="49">
        <f t="shared" si="158"/>
        <v>6.35</v>
      </c>
    </row>
    <row r="176" spans="1:32" x14ac:dyDescent="0.2">
      <c r="A176" s="109" t="s">
        <v>54</v>
      </c>
      <c r="B176" s="110">
        <v>20</v>
      </c>
      <c r="C176" s="111">
        <f t="shared" si="144"/>
        <v>100</v>
      </c>
      <c r="D176" s="37">
        <f t="shared" si="145"/>
        <v>20</v>
      </c>
      <c r="E176" s="38">
        <f t="shared" si="146"/>
        <v>0</v>
      </c>
      <c r="F176" s="74">
        <f t="shared" si="147"/>
        <v>20</v>
      </c>
      <c r="G176" s="86">
        <f t="shared" si="153"/>
        <v>47</v>
      </c>
      <c r="H176" s="112">
        <f t="shared" si="148"/>
        <v>74.5</v>
      </c>
      <c r="I176" s="42">
        <f t="shared" si="149"/>
        <v>9.8510638297872344</v>
      </c>
      <c r="J176" s="41">
        <f t="shared" si="154"/>
        <v>6.7590402162892866</v>
      </c>
      <c r="K176" s="42">
        <f t="shared" si="155"/>
        <v>15.883744508279822</v>
      </c>
      <c r="L176" s="41">
        <f t="shared" si="150"/>
        <v>3.2553191489361701</v>
      </c>
      <c r="M176" s="42">
        <f t="shared" si="151"/>
        <v>2.35</v>
      </c>
      <c r="N176" s="77">
        <f t="shared" si="152"/>
        <v>2.1276595744680851</v>
      </c>
      <c r="O176" s="49">
        <f t="shared" si="156"/>
        <v>9.8510638297872344</v>
      </c>
      <c r="P176" s="10"/>
      <c r="Q176" s="92">
        <v>600</v>
      </c>
      <c r="R176" s="88">
        <f>Q176/30</f>
        <v>20</v>
      </c>
      <c r="S176" s="83">
        <v>447</v>
      </c>
      <c r="T176" s="88">
        <f>S176/30</f>
        <v>14.9</v>
      </c>
      <c r="U176" s="32">
        <v>47</v>
      </c>
      <c r="V176" s="8">
        <v>0</v>
      </c>
      <c r="W176" s="90">
        <f t="shared" si="157"/>
        <v>47</v>
      </c>
      <c r="X176" s="8">
        <v>463</v>
      </c>
      <c r="Y176" s="83"/>
      <c r="Z176" s="83">
        <v>1</v>
      </c>
      <c r="AA176" s="84">
        <v>458</v>
      </c>
      <c r="AB176" s="49">
        <f t="shared" si="158"/>
        <v>9.8510638297872344</v>
      </c>
    </row>
    <row r="177" spans="1:28" x14ac:dyDescent="0.2">
      <c r="A177" s="109" t="s">
        <v>56</v>
      </c>
      <c r="B177" s="110">
        <v>20</v>
      </c>
      <c r="C177" s="111">
        <f t="shared" si="144"/>
        <v>100</v>
      </c>
      <c r="D177" s="37">
        <f t="shared" si="145"/>
        <v>20</v>
      </c>
      <c r="E177" s="38">
        <f t="shared" si="146"/>
        <v>0</v>
      </c>
      <c r="F177" s="74">
        <f t="shared" si="147"/>
        <v>20</v>
      </c>
      <c r="G177" s="86">
        <f t="shared" si="153"/>
        <v>38</v>
      </c>
      <c r="H177" s="112">
        <f t="shared" si="148"/>
        <v>50.967741935483865</v>
      </c>
      <c r="I177" s="42">
        <f t="shared" si="149"/>
        <v>8.7894736842105257</v>
      </c>
      <c r="J177" s="41">
        <f t="shared" si="154"/>
        <v>6.7590402162892866</v>
      </c>
      <c r="K177" s="42">
        <f t="shared" si="155"/>
        <v>12.842176410949644</v>
      </c>
      <c r="L177" s="41">
        <f t="shared" si="150"/>
        <v>8</v>
      </c>
      <c r="M177" s="42">
        <f t="shared" si="151"/>
        <v>1.9</v>
      </c>
      <c r="N177" s="77">
        <f t="shared" si="152"/>
        <v>0</v>
      </c>
      <c r="O177" s="49">
        <f t="shared" si="156"/>
        <v>8.7894736842105257</v>
      </c>
      <c r="P177" s="10"/>
      <c r="Q177" s="92">
        <v>620</v>
      </c>
      <c r="R177" s="88">
        <f>Q177/31</f>
        <v>20</v>
      </c>
      <c r="S177" s="83">
        <v>316</v>
      </c>
      <c r="T177" s="88">
        <f>S177/31</f>
        <v>10.193548387096774</v>
      </c>
      <c r="U177" s="32">
        <v>38</v>
      </c>
      <c r="V177" s="8">
        <v>0</v>
      </c>
      <c r="W177" s="90">
        <f t="shared" si="157"/>
        <v>38</v>
      </c>
      <c r="X177" s="8">
        <v>334</v>
      </c>
      <c r="Y177" s="83"/>
      <c r="Z177" s="83">
        <v>0</v>
      </c>
      <c r="AA177" s="84">
        <v>334</v>
      </c>
      <c r="AB177" s="49">
        <f t="shared" si="158"/>
        <v>8.7894736842105257</v>
      </c>
    </row>
    <row r="178" spans="1:28" x14ac:dyDescent="0.2">
      <c r="A178" s="109" t="s">
        <v>58</v>
      </c>
      <c r="B178" s="110">
        <v>20</v>
      </c>
      <c r="C178" s="111">
        <f t="shared" si="144"/>
        <v>100</v>
      </c>
      <c r="D178" s="37">
        <f t="shared" si="145"/>
        <v>20</v>
      </c>
      <c r="E178" s="38">
        <f t="shared" si="146"/>
        <v>0</v>
      </c>
      <c r="F178" s="74">
        <f t="shared" si="147"/>
        <v>20</v>
      </c>
      <c r="G178" s="86">
        <f t="shared" si="153"/>
        <v>49</v>
      </c>
      <c r="H178" s="112">
        <f t="shared" si="148"/>
        <v>41.935483870967744</v>
      </c>
      <c r="I178" s="42">
        <f t="shared" si="149"/>
        <v>7.5510204081632653</v>
      </c>
      <c r="J178" s="41">
        <f t="shared" si="154"/>
        <v>6.7590402162892866</v>
      </c>
      <c r="K178" s="42">
        <f t="shared" si="155"/>
        <v>16.559648529908753</v>
      </c>
      <c r="L178" s="41">
        <f t="shared" si="150"/>
        <v>7.3469387755102042</v>
      </c>
      <c r="M178" s="42">
        <f t="shared" si="151"/>
        <v>2.4500000000000002</v>
      </c>
      <c r="N178" s="77">
        <f t="shared" si="152"/>
        <v>0</v>
      </c>
      <c r="O178" s="49">
        <f t="shared" si="156"/>
        <v>7.5510204081632653</v>
      </c>
      <c r="P178" s="10"/>
      <c r="Q178" s="92">
        <v>620</v>
      </c>
      <c r="R178" s="88">
        <f>Q178/31</f>
        <v>20</v>
      </c>
      <c r="S178" s="83">
        <v>260</v>
      </c>
      <c r="T178" s="88">
        <f>S178/31</f>
        <v>8.387096774193548</v>
      </c>
      <c r="U178" s="32">
        <v>49</v>
      </c>
      <c r="V178" s="8">
        <v>0</v>
      </c>
      <c r="W178" s="90">
        <f t="shared" si="157"/>
        <v>49</v>
      </c>
      <c r="X178" s="8">
        <v>370</v>
      </c>
      <c r="Y178" s="83"/>
      <c r="Z178" s="83">
        <v>0</v>
      </c>
      <c r="AA178" s="84">
        <v>364</v>
      </c>
      <c r="AB178" s="49">
        <f t="shared" si="158"/>
        <v>7.5510204081632653</v>
      </c>
    </row>
    <row r="179" spans="1:28" x14ac:dyDescent="0.2">
      <c r="A179" s="109" t="s">
        <v>60</v>
      </c>
      <c r="B179" s="110">
        <v>20</v>
      </c>
      <c r="C179" s="111">
        <f t="shared" si="144"/>
        <v>100</v>
      </c>
      <c r="D179" s="37">
        <f t="shared" si="145"/>
        <v>20</v>
      </c>
      <c r="E179" s="38">
        <f t="shared" si="146"/>
        <v>0</v>
      </c>
      <c r="F179" s="74">
        <f t="shared" si="147"/>
        <v>20</v>
      </c>
      <c r="G179" s="86">
        <f t="shared" si="153"/>
        <v>39</v>
      </c>
      <c r="H179" s="112">
        <f t="shared" si="148"/>
        <v>49.5</v>
      </c>
      <c r="I179" s="42">
        <f t="shared" si="149"/>
        <v>5.4871794871794872</v>
      </c>
      <c r="J179" s="41">
        <f t="shared" si="154"/>
        <v>6.7590402162892866</v>
      </c>
      <c r="K179" s="42">
        <f t="shared" si="155"/>
        <v>13.18012842176411</v>
      </c>
      <c r="L179" s="41">
        <f t="shared" si="150"/>
        <v>7.7692307692307692</v>
      </c>
      <c r="M179" s="42">
        <f t="shared" si="151"/>
        <v>1.95</v>
      </c>
      <c r="N179" s="77">
        <f t="shared" si="152"/>
        <v>0</v>
      </c>
      <c r="O179" s="49">
        <f t="shared" si="156"/>
        <v>5.4871794871794872</v>
      </c>
      <c r="P179" s="10"/>
      <c r="Q179" s="92">
        <v>600</v>
      </c>
      <c r="R179" s="88">
        <f>Q179/30</f>
        <v>20</v>
      </c>
      <c r="S179" s="83">
        <v>297</v>
      </c>
      <c r="T179" s="88">
        <f>S179/30</f>
        <v>9.9</v>
      </c>
      <c r="U179" s="32">
        <v>39</v>
      </c>
      <c r="V179" s="8">
        <v>0</v>
      </c>
      <c r="W179" s="90">
        <f t="shared" si="157"/>
        <v>39</v>
      </c>
      <c r="X179" s="8">
        <v>214</v>
      </c>
      <c r="Y179" s="83"/>
      <c r="Z179" s="83">
        <v>0</v>
      </c>
      <c r="AA179" s="84">
        <v>209</v>
      </c>
      <c r="AB179" s="49">
        <f t="shared" si="158"/>
        <v>5.4871794871794872</v>
      </c>
    </row>
    <row r="180" spans="1:28" x14ac:dyDescent="0.2">
      <c r="A180" s="109" t="s">
        <v>62</v>
      </c>
      <c r="B180" s="110">
        <v>20</v>
      </c>
      <c r="C180" s="111">
        <f t="shared" si="144"/>
        <v>100</v>
      </c>
      <c r="D180" s="37">
        <f t="shared" si="145"/>
        <v>20</v>
      </c>
      <c r="E180" s="38">
        <f t="shared" si="146"/>
        <v>0</v>
      </c>
      <c r="F180" s="74">
        <f t="shared" si="147"/>
        <v>20</v>
      </c>
      <c r="G180" s="86">
        <f t="shared" si="153"/>
        <v>40</v>
      </c>
      <c r="H180" s="112">
        <f t="shared" si="148"/>
        <v>66.774193548387089</v>
      </c>
      <c r="I180" s="42">
        <f t="shared" si="149"/>
        <v>7.1749999999999998</v>
      </c>
      <c r="J180" s="41">
        <f t="shared" si="154"/>
        <v>6.7590402162892866</v>
      </c>
      <c r="K180" s="42">
        <f t="shared" si="155"/>
        <v>13.518080432578573</v>
      </c>
      <c r="L180" s="41">
        <f t="shared" si="150"/>
        <v>5.15</v>
      </c>
      <c r="M180" s="42">
        <f t="shared" si="151"/>
        <v>2</v>
      </c>
      <c r="N180" s="77">
        <f t="shared" si="152"/>
        <v>0</v>
      </c>
      <c r="O180" s="49">
        <f t="shared" si="156"/>
        <v>7.1749999999999998</v>
      </c>
      <c r="P180" s="10"/>
      <c r="Q180" s="92">
        <v>620</v>
      </c>
      <c r="R180" s="88">
        <f>Q180/31</f>
        <v>20</v>
      </c>
      <c r="S180" s="83">
        <v>414</v>
      </c>
      <c r="T180" s="88">
        <f>S180/31</f>
        <v>13.35483870967742</v>
      </c>
      <c r="U180" s="32">
        <v>40</v>
      </c>
      <c r="V180" s="8">
        <v>0</v>
      </c>
      <c r="W180" s="90">
        <f t="shared" si="157"/>
        <v>40</v>
      </c>
      <c r="X180" s="8">
        <v>287</v>
      </c>
      <c r="Y180" s="83"/>
      <c r="Z180" s="83">
        <v>0</v>
      </c>
      <c r="AA180" s="84">
        <v>269</v>
      </c>
      <c r="AB180" s="49">
        <f t="shared" si="158"/>
        <v>7.1749999999999998</v>
      </c>
    </row>
    <row r="181" spans="1:28" x14ac:dyDescent="0.2">
      <c r="A181" s="109" t="s">
        <v>64</v>
      </c>
      <c r="B181" s="110">
        <v>20</v>
      </c>
      <c r="C181" s="111">
        <f t="shared" si="144"/>
        <v>100</v>
      </c>
      <c r="D181" s="37">
        <f t="shared" si="145"/>
        <v>20</v>
      </c>
      <c r="E181" s="38">
        <f t="shared" si="146"/>
        <v>0</v>
      </c>
      <c r="F181" s="74">
        <f t="shared" si="147"/>
        <v>20</v>
      </c>
      <c r="G181" s="86">
        <f t="shared" si="153"/>
        <v>38</v>
      </c>
      <c r="H181" s="112">
        <f t="shared" si="148"/>
        <v>56.999999999999993</v>
      </c>
      <c r="I181" s="42">
        <f t="shared" si="149"/>
        <v>10.236842105263158</v>
      </c>
      <c r="J181" s="41">
        <f t="shared" si="154"/>
        <v>6.7590402162892866</v>
      </c>
      <c r="K181" s="42">
        <f t="shared" si="155"/>
        <v>12.842176410949644</v>
      </c>
      <c r="L181" s="41">
        <f t="shared" si="150"/>
        <v>6.7894736842105265</v>
      </c>
      <c r="M181" s="42">
        <f t="shared" si="151"/>
        <v>1.9</v>
      </c>
      <c r="N181" s="77">
        <f t="shared" si="152"/>
        <v>0</v>
      </c>
      <c r="O181" s="49">
        <f t="shared" si="156"/>
        <v>10.236842105263158</v>
      </c>
      <c r="P181" s="10"/>
      <c r="Q181" s="92">
        <v>600</v>
      </c>
      <c r="R181" s="88">
        <f>Q181/30</f>
        <v>20</v>
      </c>
      <c r="S181" s="83">
        <v>342</v>
      </c>
      <c r="T181" s="88">
        <f>S181/30</f>
        <v>11.4</v>
      </c>
      <c r="U181" s="32">
        <v>38</v>
      </c>
      <c r="V181" s="8">
        <v>0</v>
      </c>
      <c r="W181" s="90">
        <f t="shared" si="157"/>
        <v>38</v>
      </c>
      <c r="X181" s="8">
        <v>389</v>
      </c>
      <c r="Y181" s="83"/>
      <c r="Z181" s="83">
        <v>0</v>
      </c>
      <c r="AA181" s="84">
        <v>389</v>
      </c>
      <c r="AB181" s="49">
        <f t="shared" si="158"/>
        <v>10.236842105263158</v>
      </c>
    </row>
    <row r="182" spans="1:28" ht="12.75" thickBot="1" x14ac:dyDescent="0.25">
      <c r="A182" s="109" t="s">
        <v>66</v>
      </c>
      <c r="B182" s="110">
        <v>20</v>
      </c>
      <c r="C182" s="111">
        <f t="shared" si="144"/>
        <v>88.709677419354833</v>
      </c>
      <c r="D182" s="37">
        <f t="shared" si="145"/>
        <v>17.741935483870968</v>
      </c>
      <c r="E182" s="38">
        <f t="shared" si="146"/>
        <v>2.258064516129032</v>
      </c>
      <c r="F182" s="74">
        <f t="shared" si="147"/>
        <v>17.741935483870968</v>
      </c>
      <c r="G182" s="86">
        <f t="shared" si="153"/>
        <v>38</v>
      </c>
      <c r="H182" s="112">
        <f t="shared" si="148"/>
        <v>61.454545454545453</v>
      </c>
      <c r="I182" s="42">
        <f t="shared" si="149"/>
        <v>8.6578947368421044</v>
      </c>
      <c r="J182" s="41">
        <f t="shared" si="154"/>
        <v>6.7590402162892866</v>
      </c>
      <c r="K182" s="42">
        <f t="shared" si="155"/>
        <v>12.842176410949644</v>
      </c>
      <c r="L182" s="41">
        <f t="shared" si="150"/>
        <v>5.5789473684210522</v>
      </c>
      <c r="M182" s="42">
        <f t="shared" si="151"/>
        <v>2.1418181818181816</v>
      </c>
      <c r="N182" s="77">
        <f t="shared" si="152"/>
        <v>0</v>
      </c>
      <c r="O182" s="49">
        <f t="shared" si="156"/>
        <v>8.6578947368421044</v>
      </c>
      <c r="P182" s="10"/>
      <c r="Q182" s="92">
        <v>550</v>
      </c>
      <c r="R182" s="88">
        <f>Q182/31</f>
        <v>17.741935483870968</v>
      </c>
      <c r="S182" s="83">
        <v>338</v>
      </c>
      <c r="T182" s="88">
        <f>S182/31</f>
        <v>10.903225806451612</v>
      </c>
      <c r="U182" s="32">
        <v>38</v>
      </c>
      <c r="V182" s="8">
        <v>0</v>
      </c>
      <c r="W182" s="90">
        <f t="shared" si="157"/>
        <v>38</v>
      </c>
      <c r="X182" s="8">
        <v>329</v>
      </c>
      <c r="Y182" s="83"/>
      <c r="Z182" s="83">
        <v>0</v>
      </c>
      <c r="AA182" s="84">
        <v>327</v>
      </c>
      <c r="AB182" s="49">
        <f t="shared" si="158"/>
        <v>8.6578947368421044</v>
      </c>
    </row>
    <row r="183" spans="1:28" ht="12.75" thickBot="1" x14ac:dyDescent="0.25">
      <c r="A183" s="430" t="s">
        <v>308</v>
      </c>
      <c r="B183" s="431">
        <v>20</v>
      </c>
      <c r="C183" s="432">
        <f>D183/B183*100</f>
        <v>132.65567765567766</v>
      </c>
      <c r="D183" s="433">
        <f>R183</f>
        <v>26.531135531135533</v>
      </c>
      <c r="E183" s="434">
        <f t="shared" si="146"/>
        <v>-6.5311355311355328</v>
      </c>
      <c r="F183" s="435">
        <f>+R183</f>
        <v>26.531135531135533</v>
      </c>
      <c r="G183" s="436">
        <f>SUM(G171:G182)</f>
        <v>494</v>
      </c>
      <c r="H183" s="437">
        <f t="shared" si="148"/>
        <v>55.722766809333145</v>
      </c>
      <c r="I183" s="438">
        <f>X183/U183</f>
        <v>8.0222672064777321</v>
      </c>
      <c r="J183" s="439">
        <f>B183/Y171*1000</f>
        <v>6.7590402162892866</v>
      </c>
      <c r="K183" s="438">
        <f>W183/Y171*1000/9</f>
        <v>18.587360594795541</v>
      </c>
      <c r="L183" s="439">
        <f t="shared" si="150"/>
        <v>6.4787878787878785</v>
      </c>
      <c r="M183" s="438">
        <f>W183/F183/9</f>
        <v>2.0730360347922128</v>
      </c>
      <c r="N183" s="440">
        <f t="shared" si="152"/>
        <v>0.20202020202020202</v>
      </c>
      <c r="O183" s="441">
        <f t="shared" si="156"/>
        <v>8.0060606060606059</v>
      </c>
      <c r="P183" s="10"/>
      <c r="Q183" s="442">
        <f>SUM(Q171:Q182)</f>
        <v>7243</v>
      </c>
      <c r="R183" s="311">
        <f>Q183/273</f>
        <v>26.531135531135533</v>
      </c>
      <c r="S183" s="443">
        <f>SUM(S171:S182)</f>
        <v>4036</v>
      </c>
      <c r="T183" s="311">
        <f>S183/273</f>
        <v>14.783882783882785</v>
      </c>
      <c r="U183" s="444">
        <f>SUM(U171:U182)</f>
        <v>494</v>
      </c>
      <c r="V183" s="445">
        <f>SUM(V171:V182)</f>
        <v>1</v>
      </c>
      <c r="W183" s="444">
        <f t="shared" si="157"/>
        <v>495</v>
      </c>
      <c r="X183" s="445">
        <f>SUM(X171:X182)</f>
        <v>3963</v>
      </c>
      <c r="Y183" s="443">
        <v>2959</v>
      </c>
      <c r="Z183" s="443">
        <f>SUM(Z171:Z182)</f>
        <v>1</v>
      </c>
      <c r="AA183" s="446">
        <f>SUM(AA171:AA182)</f>
        <v>3905</v>
      </c>
      <c r="AB183" s="356">
        <f>+X183/W183</f>
        <v>8.0060606060606059</v>
      </c>
    </row>
    <row r="184" spans="1:28" x14ac:dyDescent="0.2">
      <c r="A184" s="8"/>
      <c r="B184" s="10"/>
      <c r="C184" s="114"/>
      <c r="D184" s="38"/>
      <c r="E184" s="38"/>
      <c r="F184" s="38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8" x14ac:dyDescent="0.2">
      <c r="A185" s="6" t="s">
        <v>110</v>
      </c>
      <c r="C185" s="342"/>
      <c r="D185" s="342"/>
      <c r="E185" s="166"/>
      <c r="F185" s="166"/>
      <c r="G185" s="167"/>
      <c r="H185" s="167"/>
      <c r="I185" s="167"/>
      <c r="J185" s="167"/>
      <c r="K185" s="167"/>
      <c r="P185" s="10"/>
    </row>
    <row r="186" spans="1:28" x14ac:dyDescent="0.2">
      <c r="C186" s="7"/>
      <c r="D186" s="342"/>
      <c r="E186" s="541" t="s">
        <v>120</v>
      </c>
      <c r="F186" s="541"/>
      <c r="G186" s="541"/>
      <c r="H186" s="541"/>
      <c r="I186" s="541"/>
      <c r="J186" s="541"/>
      <c r="K186" s="541"/>
      <c r="P186" s="10"/>
    </row>
    <row r="187" spans="1:28" x14ac:dyDescent="0.2">
      <c r="C187" s="415"/>
      <c r="D187" s="415"/>
      <c r="E187" s="543" t="s">
        <v>128</v>
      </c>
      <c r="F187" s="543"/>
      <c r="G187" s="543"/>
      <c r="H187" s="543"/>
      <c r="I187" s="543"/>
      <c r="J187" s="543"/>
      <c r="K187" s="543"/>
      <c r="P187" s="10"/>
    </row>
    <row r="188" spans="1:28" x14ac:dyDescent="0.2">
      <c r="C188" s="56"/>
      <c r="D188" s="56"/>
      <c r="E188" s="543" t="s">
        <v>145</v>
      </c>
      <c r="F188" s="543"/>
      <c r="G188" s="543"/>
      <c r="H188" s="543"/>
      <c r="I188" s="543"/>
      <c r="J188" s="543"/>
      <c r="K188" s="543"/>
      <c r="P188" s="10"/>
    </row>
    <row r="189" spans="1:28" x14ac:dyDescent="0.2">
      <c r="C189" s="107"/>
      <c r="D189" s="57"/>
      <c r="E189" s="540" t="s">
        <v>139</v>
      </c>
      <c r="F189" s="540"/>
      <c r="G189" s="540"/>
      <c r="H189" s="540"/>
      <c r="I189" s="540"/>
      <c r="J189" s="540"/>
      <c r="K189" s="540"/>
      <c r="P189" s="10"/>
    </row>
    <row r="190" spans="1:28" ht="12.75" thickBot="1" x14ac:dyDescent="0.25">
      <c r="C190" s="107"/>
      <c r="D190" s="57"/>
      <c r="E190" s="57"/>
      <c r="F190" s="57"/>
      <c r="P190" s="10"/>
      <c r="Q190" s="6"/>
    </row>
    <row r="191" spans="1:28" x14ac:dyDescent="0.2">
      <c r="A191" s="2"/>
      <c r="B191" s="15"/>
      <c r="C191" s="16" t="s">
        <v>6</v>
      </c>
      <c r="D191" s="17"/>
      <c r="E191" s="60"/>
      <c r="F191" s="18"/>
      <c r="G191" s="19"/>
      <c r="H191" s="19"/>
      <c r="I191" s="19"/>
      <c r="J191" s="19"/>
      <c r="K191" s="19"/>
      <c r="L191" s="19"/>
      <c r="M191" s="19"/>
      <c r="N191" s="20"/>
      <c r="O191" s="10"/>
      <c r="P191" s="10"/>
      <c r="AA191" s="1"/>
      <c r="AB191" s="1"/>
    </row>
    <row r="192" spans="1:28" ht="12.75" thickBot="1" x14ac:dyDescent="0.25">
      <c r="B192" s="532" t="s">
        <v>10</v>
      </c>
      <c r="C192" s="533"/>
      <c r="D192" s="533"/>
      <c r="E192" s="534"/>
      <c r="F192" s="62"/>
      <c r="G192" s="10"/>
      <c r="H192" s="50"/>
      <c r="I192" s="42"/>
      <c r="J192" s="10" t="s">
        <v>11</v>
      </c>
      <c r="K192" s="10"/>
      <c r="L192" s="10"/>
      <c r="M192" s="10"/>
      <c r="N192" s="63"/>
      <c r="O192" s="10"/>
      <c r="P192" s="10"/>
      <c r="Q192" s="168" t="s">
        <v>140</v>
      </c>
      <c r="R192" s="168"/>
      <c r="AA192" s="1"/>
      <c r="AB192" s="1"/>
    </row>
    <row r="193" spans="1:28" ht="84.75" thickBot="1" x14ac:dyDescent="0.25">
      <c r="A193" s="64"/>
      <c r="B193" s="232" t="s">
        <v>13</v>
      </c>
      <c r="C193" s="65" t="s">
        <v>14</v>
      </c>
      <c r="D193" s="66" t="s">
        <v>15</v>
      </c>
      <c r="E193" s="66" t="s">
        <v>16</v>
      </c>
      <c r="F193" s="263" t="s">
        <v>17</v>
      </c>
      <c r="G193" s="245" t="s">
        <v>18</v>
      </c>
      <c r="H193" s="245" t="s">
        <v>19</v>
      </c>
      <c r="I193" s="241" t="s">
        <v>20</v>
      </c>
      <c r="J193" s="245" t="s">
        <v>199</v>
      </c>
      <c r="K193" s="264" t="s">
        <v>198</v>
      </c>
      <c r="L193" s="241" t="s">
        <v>21</v>
      </c>
      <c r="M193" s="245" t="s">
        <v>22</v>
      </c>
      <c r="N193" s="245" t="s">
        <v>23</v>
      </c>
      <c r="O193" s="265" t="s">
        <v>24</v>
      </c>
      <c r="P193" s="10"/>
      <c r="Q193" s="67" t="s">
        <v>25</v>
      </c>
      <c r="R193" s="68" t="s">
        <v>26</v>
      </c>
      <c r="S193" s="68" t="s">
        <v>27</v>
      </c>
      <c r="T193" s="68" t="s">
        <v>28</v>
      </c>
      <c r="U193" s="68" t="s">
        <v>29</v>
      </c>
      <c r="V193" s="68" t="s">
        <v>30</v>
      </c>
      <c r="W193" s="69" t="s">
        <v>31</v>
      </c>
      <c r="X193" s="69" t="s">
        <v>32</v>
      </c>
      <c r="Y193" s="69" t="s">
        <v>164</v>
      </c>
      <c r="Z193" s="69" t="s">
        <v>34</v>
      </c>
      <c r="AA193" s="70" t="s">
        <v>35</v>
      </c>
      <c r="AB193" s="229" t="s">
        <v>194</v>
      </c>
    </row>
    <row r="194" spans="1:28" x14ac:dyDescent="0.2">
      <c r="A194" s="109" t="s">
        <v>44</v>
      </c>
      <c r="B194" s="110">
        <v>6</v>
      </c>
      <c r="C194" s="111">
        <f t="shared" ref="C194:C205" si="159">D194/B194*100</f>
        <v>100</v>
      </c>
      <c r="D194" s="37">
        <f t="shared" ref="D194:D205" si="160">R194</f>
        <v>6</v>
      </c>
      <c r="E194" s="38">
        <f t="shared" ref="E194:E206" si="161">B194-D194</f>
        <v>0</v>
      </c>
      <c r="F194" s="74">
        <f t="shared" ref="F194:F205" si="162">+R194</f>
        <v>6</v>
      </c>
      <c r="G194" s="76">
        <f>+U194</f>
        <v>20</v>
      </c>
      <c r="H194" s="41">
        <f t="shared" ref="H194:H206" si="163">S194/Q194*100</f>
        <v>50.537634408602152</v>
      </c>
      <c r="I194" s="94">
        <f t="shared" ref="I194:I206" si="164">X194/U194</f>
        <v>4.8499999999999996</v>
      </c>
      <c r="J194" s="41">
        <f>B194/Y194*1000</f>
        <v>0.12703789964005929</v>
      </c>
      <c r="K194" s="42">
        <f>W194/Y194*1000</f>
        <v>0.4869786152868939</v>
      </c>
      <c r="L194" s="41">
        <f t="shared" ref="L194:L206" si="165">SUM(Q194-S194)/W194</f>
        <v>4</v>
      </c>
      <c r="M194" s="42">
        <f t="shared" ref="M194:M205" si="166">W194/F194</f>
        <v>3.8333333333333335</v>
      </c>
      <c r="N194" s="77">
        <f t="shared" ref="N194:N206" si="167">Z194/W194*100</f>
        <v>0</v>
      </c>
      <c r="O194" s="29">
        <f>+X194/W194</f>
        <v>4.2173913043478262</v>
      </c>
      <c r="P194" s="10"/>
      <c r="Q194" s="78">
        <v>186</v>
      </c>
      <c r="R194" s="79">
        <f>Q194/31</f>
        <v>6</v>
      </c>
      <c r="S194" s="80">
        <v>94</v>
      </c>
      <c r="T194" s="79">
        <f>S194/31</f>
        <v>3.032258064516129</v>
      </c>
      <c r="U194" s="81">
        <v>20</v>
      </c>
      <c r="V194" s="82">
        <v>3</v>
      </c>
      <c r="W194" s="81">
        <f>+V194+U194</f>
        <v>23</v>
      </c>
      <c r="X194" s="82">
        <v>97</v>
      </c>
      <c r="Y194" s="113">
        <v>47230</v>
      </c>
      <c r="Z194" s="80">
        <v>0</v>
      </c>
      <c r="AA194" s="84">
        <v>97</v>
      </c>
      <c r="AB194" s="49">
        <f>+X194/W194</f>
        <v>4.2173913043478262</v>
      </c>
    </row>
    <row r="195" spans="1:28" x14ac:dyDescent="0.2">
      <c r="A195" s="109" t="s">
        <v>46</v>
      </c>
      <c r="B195" s="110">
        <v>6</v>
      </c>
      <c r="C195" s="111">
        <f t="shared" si="159"/>
        <v>100</v>
      </c>
      <c r="D195" s="37">
        <f t="shared" si="160"/>
        <v>6</v>
      </c>
      <c r="E195" s="38">
        <f t="shared" si="161"/>
        <v>0</v>
      </c>
      <c r="F195" s="74">
        <f t="shared" si="162"/>
        <v>6</v>
      </c>
      <c r="G195" s="86">
        <f>+U195</f>
        <v>11</v>
      </c>
      <c r="H195" s="41">
        <f t="shared" si="163"/>
        <v>48.214285714285715</v>
      </c>
      <c r="I195" s="94">
        <f t="shared" si="164"/>
        <v>6.3636363636363633</v>
      </c>
      <c r="J195" s="41">
        <f t="shared" ref="J195:J205" si="168">B195/Y$194*1000</f>
        <v>0.12703789964005929</v>
      </c>
      <c r="K195" s="42">
        <f t="shared" ref="K195:K205" si="169">W195/Y$194*1000</f>
        <v>0.35994071564683466</v>
      </c>
      <c r="L195" s="41">
        <f t="shared" si="165"/>
        <v>5.117647058823529</v>
      </c>
      <c r="M195" s="42">
        <f t="shared" si="166"/>
        <v>2.8333333333333335</v>
      </c>
      <c r="N195" s="77">
        <f t="shared" si="167"/>
        <v>0</v>
      </c>
      <c r="O195" s="49">
        <f t="shared" ref="O195:O206" si="170">+X195/W195</f>
        <v>4.117647058823529</v>
      </c>
      <c r="P195" s="10"/>
      <c r="Q195" s="87">
        <v>168</v>
      </c>
      <c r="R195" s="88">
        <f>Q195/28</f>
        <v>6</v>
      </c>
      <c r="S195" s="89">
        <v>81</v>
      </c>
      <c r="T195" s="88">
        <f>S195/28</f>
        <v>2.8928571428571428</v>
      </c>
      <c r="U195" s="90">
        <v>11</v>
      </c>
      <c r="V195" s="11">
        <v>6</v>
      </c>
      <c r="W195" s="90">
        <f t="shared" ref="W195:W206" si="171">+V195+U195</f>
        <v>17</v>
      </c>
      <c r="X195" s="11">
        <v>70</v>
      </c>
      <c r="Y195" s="83"/>
      <c r="Z195" s="89">
        <v>0</v>
      </c>
      <c r="AA195" s="84">
        <v>70</v>
      </c>
      <c r="AB195" s="49">
        <f t="shared" ref="AB195:AB205" si="172">+X195/W195</f>
        <v>4.117647058823529</v>
      </c>
    </row>
    <row r="196" spans="1:28" x14ac:dyDescent="0.2">
      <c r="A196" s="109" t="s">
        <v>48</v>
      </c>
      <c r="B196" s="110">
        <v>6</v>
      </c>
      <c r="C196" s="111">
        <f t="shared" si="159"/>
        <v>100</v>
      </c>
      <c r="D196" s="37">
        <f t="shared" si="160"/>
        <v>6</v>
      </c>
      <c r="E196" s="38">
        <f t="shared" si="161"/>
        <v>0</v>
      </c>
      <c r="F196" s="74">
        <f t="shared" si="162"/>
        <v>6</v>
      </c>
      <c r="G196" s="86">
        <f t="shared" ref="G196:G205" si="173">+U196</f>
        <v>26</v>
      </c>
      <c r="H196" s="41">
        <f t="shared" si="163"/>
        <v>49.462365591397848</v>
      </c>
      <c r="I196" s="94">
        <f t="shared" si="164"/>
        <v>4.5384615384615383</v>
      </c>
      <c r="J196" s="41">
        <f t="shared" si="168"/>
        <v>0.12703789964005929</v>
      </c>
      <c r="K196" s="42">
        <f t="shared" si="169"/>
        <v>0.67753546474698279</v>
      </c>
      <c r="L196" s="41">
        <f t="shared" si="165"/>
        <v>2.9375</v>
      </c>
      <c r="M196" s="42">
        <f t="shared" si="166"/>
        <v>5.333333333333333</v>
      </c>
      <c r="N196" s="77">
        <f t="shared" si="167"/>
        <v>0</v>
      </c>
      <c r="O196" s="49">
        <f t="shared" si="170"/>
        <v>3.6875</v>
      </c>
      <c r="P196" s="10"/>
      <c r="Q196" s="92">
        <v>186</v>
      </c>
      <c r="R196" s="88">
        <f>Q196/31</f>
        <v>6</v>
      </c>
      <c r="S196" s="83">
        <v>92</v>
      </c>
      <c r="T196" s="88">
        <f>S196/31</f>
        <v>2.967741935483871</v>
      </c>
      <c r="U196" s="32">
        <v>26</v>
      </c>
      <c r="V196" s="8">
        <v>6</v>
      </c>
      <c r="W196" s="90">
        <f t="shared" si="171"/>
        <v>32</v>
      </c>
      <c r="X196" s="8">
        <v>118</v>
      </c>
      <c r="Y196" s="83"/>
      <c r="Z196" s="83">
        <v>0</v>
      </c>
      <c r="AA196" s="84">
        <v>118</v>
      </c>
      <c r="AB196" s="49">
        <f t="shared" si="172"/>
        <v>3.6875</v>
      </c>
    </row>
    <row r="197" spans="1:28" x14ac:dyDescent="0.2">
      <c r="A197" s="109" t="s">
        <v>50</v>
      </c>
      <c r="B197" s="110">
        <v>6</v>
      </c>
      <c r="C197" s="111">
        <f t="shared" si="159"/>
        <v>100</v>
      </c>
      <c r="D197" s="37">
        <f t="shared" si="160"/>
        <v>6</v>
      </c>
      <c r="E197" s="38">
        <f t="shared" si="161"/>
        <v>0</v>
      </c>
      <c r="F197" s="74">
        <f t="shared" si="162"/>
        <v>6</v>
      </c>
      <c r="G197" s="86">
        <f t="shared" si="173"/>
        <v>17</v>
      </c>
      <c r="H197" s="41">
        <f t="shared" si="163"/>
        <v>44.444444444444443</v>
      </c>
      <c r="I197" s="94">
        <f t="shared" si="164"/>
        <v>4.1764705882352944</v>
      </c>
      <c r="J197" s="41">
        <f t="shared" si="168"/>
        <v>0.12703789964005929</v>
      </c>
      <c r="K197" s="42">
        <f t="shared" si="169"/>
        <v>0.40228668219352109</v>
      </c>
      <c r="L197" s="41">
        <f t="shared" si="165"/>
        <v>5.2631578947368425</v>
      </c>
      <c r="M197" s="42">
        <f t="shared" si="166"/>
        <v>3.1666666666666665</v>
      </c>
      <c r="N197" s="77">
        <f t="shared" si="167"/>
        <v>0</v>
      </c>
      <c r="O197" s="49">
        <f t="shared" si="170"/>
        <v>3.736842105263158</v>
      </c>
      <c r="P197" s="10"/>
      <c r="Q197" s="92">
        <v>180</v>
      </c>
      <c r="R197" s="88">
        <f>Q197/30</f>
        <v>6</v>
      </c>
      <c r="S197" s="83">
        <v>80</v>
      </c>
      <c r="T197" s="88">
        <f>S197/30</f>
        <v>2.6666666666666665</v>
      </c>
      <c r="U197" s="32">
        <v>17</v>
      </c>
      <c r="V197" s="8">
        <v>2</v>
      </c>
      <c r="W197" s="90">
        <f t="shared" si="171"/>
        <v>19</v>
      </c>
      <c r="X197" s="8">
        <v>71</v>
      </c>
      <c r="Y197" s="83"/>
      <c r="Z197" s="83">
        <v>0</v>
      </c>
      <c r="AA197" s="84">
        <v>71</v>
      </c>
      <c r="AB197" s="49">
        <f t="shared" si="172"/>
        <v>3.736842105263158</v>
      </c>
    </row>
    <row r="198" spans="1:28" x14ac:dyDescent="0.2">
      <c r="A198" s="109" t="s">
        <v>52</v>
      </c>
      <c r="B198" s="110">
        <v>6</v>
      </c>
      <c r="C198" s="111">
        <f t="shared" si="159"/>
        <v>100</v>
      </c>
      <c r="D198" s="37">
        <f t="shared" si="160"/>
        <v>6</v>
      </c>
      <c r="E198" s="38">
        <f t="shared" si="161"/>
        <v>0</v>
      </c>
      <c r="F198" s="74">
        <f t="shared" si="162"/>
        <v>6</v>
      </c>
      <c r="G198" s="86">
        <f t="shared" si="173"/>
        <v>19</v>
      </c>
      <c r="H198" s="41">
        <f t="shared" si="163"/>
        <v>44.086021505376344</v>
      </c>
      <c r="I198" s="94">
        <f t="shared" si="164"/>
        <v>4.3684210526315788</v>
      </c>
      <c r="J198" s="41">
        <f t="shared" si="168"/>
        <v>0.12703789964005929</v>
      </c>
      <c r="K198" s="42">
        <f t="shared" si="169"/>
        <v>0.50815159856023717</v>
      </c>
      <c r="L198" s="41">
        <f t="shared" si="165"/>
        <v>4.333333333333333</v>
      </c>
      <c r="M198" s="42">
        <f t="shared" si="166"/>
        <v>4</v>
      </c>
      <c r="N198" s="77">
        <f t="shared" si="167"/>
        <v>0</v>
      </c>
      <c r="O198" s="49">
        <f t="shared" si="170"/>
        <v>3.4583333333333335</v>
      </c>
      <c r="P198" s="10"/>
      <c r="Q198" s="92">
        <v>186</v>
      </c>
      <c r="R198" s="88">
        <f>Q198/31</f>
        <v>6</v>
      </c>
      <c r="S198" s="83">
        <v>82</v>
      </c>
      <c r="T198" s="88">
        <f>S198/31</f>
        <v>2.6451612903225805</v>
      </c>
      <c r="U198" s="32">
        <v>19</v>
      </c>
      <c r="V198" s="8">
        <v>5</v>
      </c>
      <c r="W198" s="90">
        <f t="shared" si="171"/>
        <v>24</v>
      </c>
      <c r="X198" s="8">
        <v>83</v>
      </c>
      <c r="Y198" s="83"/>
      <c r="Z198" s="83">
        <v>0</v>
      </c>
      <c r="AA198" s="84">
        <v>79</v>
      </c>
      <c r="AB198" s="49">
        <f t="shared" si="172"/>
        <v>3.4583333333333335</v>
      </c>
    </row>
    <row r="199" spans="1:28" x14ac:dyDescent="0.2">
      <c r="A199" s="109" t="s">
        <v>54</v>
      </c>
      <c r="B199" s="110">
        <v>6</v>
      </c>
      <c r="C199" s="111">
        <f t="shared" si="159"/>
        <v>100</v>
      </c>
      <c r="D199" s="37">
        <f t="shared" si="160"/>
        <v>6</v>
      </c>
      <c r="E199" s="38">
        <f t="shared" si="161"/>
        <v>0</v>
      </c>
      <c r="F199" s="74">
        <f t="shared" si="162"/>
        <v>6</v>
      </c>
      <c r="G199" s="86">
        <f t="shared" si="173"/>
        <v>28</v>
      </c>
      <c r="H199" s="41">
        <f t="shared" si="163"/>
        <v>55.555555555555557</v>
      </c>
      <c r="I199" s="94">
        <f t="shared" si="164"/>
        <v>3.5</v>
      </c>
      <c r="J199" s="41">
        <f t="shared" si="168"/>
        <v>0.12703789964005929</v>
      </c>
      <c r="K199" s="42">
        <f t="shared" si="169"/>
        <v>0.76222739784035565</v>
      </c>
      <c r="L199" s="41">
        <f t="shared" si="165"/>
        <v>2.2222222222222223</v>
      </c>
      <c r="M199" s="42">
        <f t="shared" si="166"/>
        <v>6</v>
      </c>
      <c r="N199" s="77">
        <f t="shared" si="167"/>
        <v>0</v>
      </c>
      <c r="O199" s="49">
        <f t="shared" si="170"/>
        <v>2.7222222222222223</v>
      </c>
      <c r="P199" s="10"/>
      <c r="Q199" s="92">
        <v>180</v>
      </c>
      <c r="R199" s="88">
        <f>Q199/30</f>
        <v>6</v>
      </c>
      <c r="S199" s="83">
        <v>100</v>
      </c>
      <c r="T199" s="88">
        <f>S199/30</f>
        <v>3.3333333333333335</v>
      </c>
      <c r="U199" s="32">
        <v>28</v>
      </c>
      <c r="V199" s="8">
        <v>8</v>
      </c>
      <c r="W199" s="90">
        <f t="shared" si="171"/>
        <v>36</v>
      </c>
      <c r="X199" s="8">
        <v>98</v>
      </c>
      <c r="Y199" s="83"/>
      <c r="Z199" s="83">
        <v>0</v>
      </c>
      <c r="AA199" s="84">
        <v>96</v>
      </c>
      <c r="AB199" s="49">
        <f t="shared" si="172"/>
        <v>2.7222222222222223</v>
      </c>
    </row>
    <row r="200" spans="1:28" x14ac:dyDescent="0.2">
      <c r="A200" s="109" t="s">
        <v>56</v>
      </c>
      <c r="B200" s="110">
        <v>6</v>
      </c>
      <c r="C200" s="111">
        <f t="shared" si="159"/>
        <v>100</v>
      </c>
      <c r="D200" s="37">
        <f t="shared" si="160"/>
        <v>6</v>
      </c>
      <c r="E200" s="38">
        <f t="shared" si="161"/>
        <v>0</v>
      </c>
      <c r="F200" s="74">
        <f t="shared" si="162"/>
        <v>6</v>
      </c>
      <c r="G200" s="86">
        <f t="shared" si="173"/>
        <v>16</v>
      </c>
      <c r="H200" s="41">
        <f t="shared" si="163"/>
        <v>85.483870967741936</v>
      </c>
      <c r="I200" s="94">
        <f t="shared" si="164"/>
        <v>9.9375</v>
      </c>
      <c r="J200" s="41">
        <f t="shared" si="168"/>
        <v>0.12703789964005929</v>
      </c>
      <c r="K200" s="42">
        <f t="shared" si="169"/>
        <v>0.74105441456701249</v>
      </c>
      <c r="L200" s="41">
        <f t="shared" si="165"/>
        <v>0.77142857142857146</v>
      </c>
      <c r="M200" s="42">
        <f t="shared" si="166"/>
        <v>5.833333333333333</v>
      </c>
      <c r="N200" s="77">
        <f t="shared" si="167"/>
        <v>0</v>
      </c>
      <c r="O200" s="49">
        <f t="shared" si="170"/>
        <v>4.5428571428571427</v>
      </c>
      <c r="P200" s="10"/>
      <c r="Q200" s="92">
        <v>186</v>
      </c>
      <c r="R200" s="88">
        <f>Q200/31</f>
        <v>6</v>
      </c>
      <c r="S200" s="83">
        <v>159</v>
      </c>
      <c r="T200" s="88">
        <f>S200/31</f>
        <v>5.129032258064516</v>
      </c>
      <c r="U200" s="32">
        <v>16</v>
      </c>
      <c r="V200" s="8">
        <v>19</v>
      </c>
      <c r="W200" s="90">
        <f t="shared" si="171"/>
        <v>35</v>
      </c>
      <c r="X200" s="8">
        <v>159</v>
      </c>
      <c r="Y200" s="83"/>
      <c r="Z200" s="83">
        <v>0</v>
      </c>
      <c r="AA200" s="84">
        <v>152</v>
      </c>
      <c r="AB200" s="49">
        <f t="shared" si="172"/>
        <v>4.5428571428571427</v>
      </c>
    </row>
    <row r="201" spans="1:28" x14ac:dyDescent="0.2">
      <c r="A201" s="109" t="s">
        <v>58</v>
      </c>
      <c r="B201" s="110">
        <v>6</v>
      </c>
      <c r="C201" s="111">
        <f t="shared" si="159"/>
        <v>100</v>
      </c>
      <c r="D201" s="37">
        <f t="shared" si="160"/>
        <v>6</v>
      </c>
      <c r="E201" s="38">
        <f t="shared" si="161"/>
        <v>0</v>
      </c>
      <c r="F201" s="74">
        <f t="shared" si="162"/>
        <v>6</v>
      </c>
      <c r="G201" s="86">
        <f t="shared" si="173"/>
        <v>17</v>
      </c>
      <c r="H201" s="41">
        <f t="shared" si="163"/>
        <v>73.118279569892479</v>
      </c>
      <c r="I201" s="94">
        <f t="shared" si="164"/>
        <v>8.5294117647058822</v>
      </c>
      <c r="J201" s="41">
        <f t="shared" si="168"/>
        <v>0.12703789964005929</v>
      </c>
      <c r="K201" s="42">
        <f t="shared" si="169"/>
        <v>0.93161126402710148</v>
      </c>
      <c r="L201" s="41">
        <f t="shared" si="165"/>
        <v>1.1363636363636365</v>
      </c>
      <c r="M201" s="42">
        <f t="shared" si="166"/>
        <v>7.333333333333333</v>
      </c>
      <c r="N201" s="77">
        <f t="shared" si="167"/>
        <v>0</v>
      </c>
      <c r="O201" s="49">
        <f t="shared" si="170"/>
        <v>3.2954545454545454</v>
      </c>
      <c r="P201" s="10"/>
      <c r="Q201" s="92">
        <v>186</v>
      </c>
      <c r="R201" s="88">
        <f>Q201/31</f>
        <v>6</v>
      </c>
      <c r="S201" s="83">
        <v>136</v>
      </c>
      <c r="T201" s="88">
        <f>S201/31</f>
        <v>4.387096774193548</v>
      </c>
      <c r="U201" s="32">
        <v>17</v>
      </c>
      <c r="V201" s="8">
        <v>27</v>
      </c>
      <c r="W201" s="90">
        <f t="shared" si="171"/>
        <v>44</v>
      </c>
      <c r="X201" s="8">
        <v>145</v>
      </c>
      <c r="Y201" s="83"/>
      <c r="Z201" s="83">
        <v>0</v>
      </c>
      <c r="AA201" s="84">
        <v>143</v>
      </c>
      <c r="AB201" s="49">
        <f t="shared" si="172"/>
        <v>3.2954545454545454</v>
      </c>
    </row>
    <row r="202" spans="1:28" x14ac:dyDescent="0.2">
      <c r="A202" s="109" t="s">
        <v>60</v>
      </c>
      <c r="B202" s="110">
        <v>6</v>
      </c>
      <c r="C202" s="111">
        <f t="shared" si="159"/>
        <v>96.666666666666671</v>
      </c>
      <c r="D202" s="37">
        <f t="shared" si="160"/>
        <v>5.8</v>
      </c>
      <c r="E202" s="38">
        <f t="shared" si="161"/>
        <v>0.20000000000000018</v>
      </c>
      <c r="F202" s="74">
        <f t="shared" si="162"/>
        <v>5.8</v>
      </c>
      <c r="G202" s="86">
        <f t="shared" si="173"/>
        <v>27</v>
      </c>
      <c r="H202" s="41">
        <f t="shared" si="163"/>
        <v>63.218390804597703</v>
      </c>
      <c r="I202" s="94">
        <f t="shared" si="164"/>
        <v>4.2222222222222223</v>
      </c>
      <c r="J202" s="41">
        <f t="shared" si="168"/>
        <v>0.12703789964005929</v>
      </c>
      <c r="K202" s="42">
        <f t="shared" si="169"/>
        <v>0.78340038111369892</v>
      </c>
      <c r="L202" s="41">
        <f t="shared" si="165"/>
        <v>1.7297297297297298</v>
      </c>
      <c r="M202" s="42">
        <f t="shared" si="166"/>
        <v>6.3793103448275863</v>
      </c>
      <c r="N202" s="77">
        <f t="shared" si="167"/>
        <v>0</v>
      </c>
      <c r="O202" s="49">
        <f t="shared" si="170"/>
        <v>3.0810810810810811</v>
      </c>
      <c r="P202" s="10"/>
      <c r="Q202" s="92">
        <v>174</v>
      </c>
      <c r="R202" s="88">
        <f>Q202/30</f>
        <v>5.8</v>
      </c>
      <c r="S202" s="83">
        <v>110</v>
      </c>
      <c r="T202" s="88">
        <f>S202/30</f>
        <v>3.6666666666666665</v>
      </c>
      <c r="U202" s="32">
        <v>27</v>
      </c>
      <c r="V202" s="8">
        <v>10</v>
      </c>
      <c r="W202" s="90">
        <f t="shared" si="171"/>
        <v>37</v>
      </c>
      <c r="X202" s="8">
        <v>114</v>
      </c>
      <c r="Y202" s="83"/>
      <c r="Z202" s="83">
        <v>0</v>
      </c>
      <c r="AA202" s="84">
        <v>109</v>
      </c>
      <c r="AB202" s="49">
        <f t="shared" si="172"/>
        <v>3.0810810810810811</v>
      </c>
    </row>
    <row r="203" spans="1:28" x14ac:dyDescent="0.2">
      <c r="A203" s="109" t="s">
        <v>62</v>
      </c>
      <c r="B203" s="110">
        <v>6</v>
      </c>
      <c r="C203" s="111">
        <f t="shared" si="159"/>
        <v>100</v>
      </c>
      <c r="D203" s="37">
        <f t="shared" si="160"/>
        <v>6</v>
      </c>
      <c r="E203" s="38">
        <f t="shared" si="161"/>
        <v>0</v>
      </c>
      <c r="F203" s="74">
        <f t="shared" si="162"/>
        <v>6</v>
      </c>
      <c r="G203" s="86">
        <f t="shared" si="173"/>
        <v>25</v>
      </c>
      <c r="H203" s="41">
        <f t="shared" si="163"/>
        <v>60.215053763440864</v>
      </c>
      <c r="I203" s="94">
        <f t="shared" si="164"/>
        <v>4.6399999999999997</v>
      </c>
      <c r="J203" s="41">
        <f t="shared" si="168"/>
        <v>0.12703789964005929</v>
      </c>
      <c r="K203" s="42">
        <f t="shared" si="169"/>
        <v>0.80457336438704219</v>
      </c>
      <c r="L203" s="41">
        <f t="shared" si="165"/>
        <v>1.9473684210526316</v>
      </c>
      <c r="M203" s="42">
        <f t="shared" si="166"/>
        <v>6.333333333333333</v>
      </c>
      <c r="N203" s="77">
        <f t="shared" si="167"/>
        <v>0</v>
      </c>
      <c r="O203" s="49">
        <f t="shared" si="170"/>
        <v>3.0526315789473686</v>
      </c>
      <c r="P203" s="10"/>
      <c r="Q203" s="92">
        <v>186</v>
      </c>
      <c r="R203" s="88">
        <f>Q203/31</f>
        <v>6</v>
      </c>
      <c r="S203" s="83">
        <v>112</v>
      </c>
      <c r="T203" s="88">
        <f>S203/31</f>
        <v>3.6129032258064515</v>
      </c>
      <c r="U203" s="32">
        <v>25</v>
      </c>
      <c r="V203" s="8">
        <v>13</v>
      </c>
      <c r="W203" s="90">
        <f t="shared" si="171"/>
        <v>38</v>
      </c>
      <c r="X203" s="8">
        <v>116</v>
      </c>
      <c r="Y203" s="83"/>
      <c r="Z203" s="83">
        <v>0</v>
      </c>
      <c r="AA203" s="84">
        <v>115</v>
      </c>
      <c r="AB203" s="49">
        <f t="shared" si="172"/>
        <v>3.0526315789473686</v>
      </c>
    </row>
    <row r="204" spans="1:28" x14ac:dyDescent="0.2">
      <c r="A204" s="109" t="s">
        <v>64</v>
      </c>
      <c r="B204" s="110">
        <v>6</v>
      </c>
      <c r="C204" s="111">
        <f t="shared" si="159"/>
        <v>100</v>
      </c>
      <c r="D204" s="37">
        <f t="shared" si="160"/>
        <v>6</v>
      </c>
      <c r="E204" s="38">
        <f t="shared" si="161"/>
        <v>0</v>
      </c>
      <c r="F204" s="74">
        <f t="shared" si="162"/>
        <v>6</v>
      </c>
      <c r="G204" s="86">
        <f t="shared" si="173"/>
        <v>19</v>
      </c>
      <c r="H204" s="41">
        <f t="shared" si="163"/>
        <v>75.555555555555557</v>
      </c>
      <c r="I204" s="94">
        <f t="shared" si="164"/>
        <v>5.8947368421052628</v>
      </c>
      <c r="J204" s="41">
        <f t="shared" si="168"/>
        <v>0.12703789964005929</v>
      </c>
      <c r="K204" s="42">
        <f t="shared" si="169"/>
        <v>0.69870844802032606</v>
      </c>
      <c r="L204" s="41">
        <f t="shared" si="165"/>
        <v>1.3333333333333333</v>
      </c>
      <c r="M204" s="42">
        <f t="shared" si="166"/>
        <v>5.5</v>
      </c>
      <c r="N204" s="77">
        <f t="shared" si="167"/>
        <v>0</v>
      </c>
      <c r="O204" s="49">
        <f t="shared" si="170"/>
        <v>3.393939393939394</v>
      </c>
      <c r="P204" s="10"/>
      <c r="Q204" s="92">
        <v>180</v>
      </c>
      <c r="R204" s="88">
        <f>Q204/30</f>
        <v>6</v>
      </c>
      <c r="S204" s="83">
        <v>136</v>
      </c>
      <c r="T204" s="88">
        <f>S204/30</f>
        <v>4.5333333333333332</v>
      </c>
      <c r="U204" s="32">
        <v>19</v>
      </c>
      <c r="V204" s="8">
        <v>14</v>
      </c>
      <c r="W204" s="90">
        <f t="shared" si="171"/>
        <v>33</v>
      </c>
      <c r="X204" s="8">
        <v>112</v>
      </c>
      <c r="Y204" s="83"/>
      <c r="Z204" s="83">
        <v>0</v>
      </c>
      <c r="AA204" s="84">
        <v>110</v>
      </c>
      <c r="AB204" s="49">
        <f t="shared" si="172"/>
        <v>3.393939393939394</v>
      </c>
    </row>
    <row r="205" spans="1:28" ht="12.75" thickBot="1" x14ac:dyDescent="0.25">
      <c r="A205" s="109" t="s">
        <v>66</v>
      </c>
      <c r="B205" s="110">
        <v>6</v>
      </c>
      <c r="C205" s="111">
        <f t="shared" si="159"/>
        <v>100</v>
      </c>
      <c r="D205" s="37">
        <f t="shared" si="160"/>
        <v>6</v>
      </c>
      <c r="E205" s="38">
        <f t="shared" si="161"/>
        <v>0</v>
      </c>
      <c r="F205" s="74">
        <f t="shared" si="162"/>
        <v>6</v>
      </c>
      <c r="G205" s="86">
        <f t="shared" si="173"/>
        <v>18</v>
      </c>
      <c r="H205" s="41">
        <f t="shared" si="163"/>
        <v>58.064516129032263</v>
      </c>
      <c r="I205" s="94">
        <f t="shared" si="164"/>
        <v>7.0555555555555554</v>
      </c>
      <c r="J205" s="41">
        <f t="shared" si="168"/>
        <v>0.12703789964005929</v>
      </c>
      <c r="K205" s="42">
        <f t="shared" si="169"/>
        <v>0.74105441456701249</v>
      </c>
      <c r="L205" s="41">
        <f t="shared" si="165"/>
        <v>2.2285714285714286</v>
      </c>
      <c r="M205" s="42">
        <f t="shared" si="166"/>
        <v>5.833333333333333</v>
      </c>
      <c r="N205" s="77">
        <f t="shared" si="167"/>
        <v>0</v>
      </c>
      <c r="O205" s="49">
        <f t="shared" si="170"/>
        <v>3.6285714285714286</v>
      </c>
      <c r="P205" s="10"/>
      <c r="Q205" s="92">
        <v>186</v>
      </c>
      <c r="R205" s="88">
        <f>Q205/31</f>
        <v>6</v>
      </c>
      <c r="S205" s="83">
        <v>108</v>
      </c>
      <c r="T205" s="88">
        <f>S205/31</f>
        <v>3.4838709677419355</v>
      </c>
      <c r="U205" s="32">
        <v>18</v>
      </c>
      <c r="V205" s="8">
        <v>17</v>
      </c>
      <c r="W205" s="90">
        <f t="shared" si="171"/>
        <v>35</v>
      </c>
      <c r="X205" s="8">
        <v>127</v>
      </c>
      <c r="Y205" s="83"/>
      <c r="Z205" s="83">
        <v>0</v>
      </c>
      <c r="AA205" s="84">
        <v>122</v>
      </c>
      <c r="AB205" s="49">
        <f t="shared" si="172"/>
        <v>3.6285714285714286</v>
      </c>
    </row>
    <row r="206" spans="1:28" ht="12.75" thickBot="1" x14ac:dyDescent="0.25">
      <c r="A206" s="430" t="s">
        <v>308</v>
      </c>
      <c r="B206" s="431">
        <v>6</v>
      </c>
      <c r="C206" s="432">
        <f>D206/B206*100</f>
        <v>133.33333333333331</v>
      </c>
      <c r="D206" s="433">
        <f>R206</f>
        <v>8</v>
      </c>
      <c r="E206" s="434">
        <f t="shared" si="161"/>
        <v>-2</v>
      </c>
      <c r="F206" s="435">
        <f>+R206</f>
        <v>8</v>
      </c>
      <c r="G206" s="436">
        <f>SUM(G194:G205)</f>
        <v>243</v>
      </c>
      <c r="H206" s="439">
        <f t="shared" si="163"/>
        <v>59.065934065934066</v>
      </c>
      <c r="I206" s="447">
        <f t="shared" si="164"/>
        <v>5.3909465020576128</v>
      </c>
      <c r="J206" s="439">
        <f>B206/Y$206*1000</f>
        <v>0.12703789964005929</v>
      </c>
      <c r="K206" s="438">
        <f>W206/Y$194*1000/9</f>
        <v>0.8775025289952243</v>
      </c>
      <c r="L206" s="439">
        <f t="shared" si="165"/>
        <v>2.3967828418230561</v>
      </c>
      <c r="M206" s="438">
        <f>W206/F206/9</f>
        <v>5.1805555555555554</v>
      </c>
      <c r="N206" s="440">
        <f t="shared" si="167"/>
        <v>0</v>
      </c>
      <c r="O206" s="441">
        <f t="shared" si="170"/>
        <v>3.512064343163539</v>
      </c>
      <c r="P206" s="10"/>
      <c r="Q206" s="448">
        <f>SUM(Q194:Q205)</f>
        <v>2184</v>
      </c>
      <c r="R206" s="311">
        <f>Q206/273</f>
        <v>8</v>
      </c>
      <c r="S206" s="449">
        <f>SUM(S194:S205)</f>
        <v>1290</v>
      </c>
      <c r="T206" s="311">
        <f>S206/273</f>
        <v>4.7252747252747254</v>
      </c>
      <c r="U206" s="450">
        <f>SUM(U194:U205)</f>
        <v>243</v>
      </c>
      <c r="V206" s="451">
        <f>SUM(V194:V205)</f>
        <v>130</v>
      </c>
      <c r="W206" s="450">
        <f t="shared" si="171"/>
        <v>373</v>
      </c>
      <c r="X206" s="451">
        <f>SUM(X194:X205)</f>
        <v>1310</v>
      </c>
      <c r="Y206" s="449">
        <v>47230</v>
      </c>
      <c r="Z206" s="449">
        <f>SUM(Z194:Z205)</f>
        <v>0</v>
      </c>
      <c r="AA206" s="452">
        <f>SUM(AA194:AA205)</f>
        <v>1282</v>
      </c>
      <c r="AB206" s="356">
        <f>+X206/W206</f>
        <v>3.512064343163539</v>
      </c>
    </row>
    <row r="207" spans="1:28" x14ac:dyDescent="0.2">
      <c r="A207" s="8"/>
      <c r="B207" s="10"/>
      <c r="C207" s="114"/>
      <c r="D207" s="38"/>
      <c r="E207" s="38"/>
      <c r="F207" s="38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8" x14ac:dyDescent="0.2">
      <c r="A208" s="6" t="s">
        <v>110</v>
      </c>
      <c r="C208" s="107"/>
      <c r="D208" s="57"/>
      <c r="E208" s="176"/>
      <c r="F208" s="176"/>
      <c r="G208" s="177"/>
      <c r="H208" s="177"/>
      <c r="I208" s="177"/>
      <c r="J208" s="177"/>
      <c r="K208" s="177"/>
      <c r="P208" s="10"/>
    </row>
    <row r="209" spans="1:28" x14ac:dyDescent="0.2">
      <c r="C209" s="415"/>
      <c r="D209" s="415"/>
      <c r="E209" s="554" t="s">
        <v>120</v>
      </c>
      <c r="F209" s="554"/>
      <c r="G209" s="554"/>
      <c r="H209" s="554"/>
      <c r="I209" s="554"/>
      <c r="J209" s="554"/>
      <c r="K209" s="554"/>
      <c r="P209" s="10"/>
    </row>
    <row r="210" spans="1:28" x14ac:dyDescent="0.2">
      <c r="C210" s="58"/>
      <c r="D210" s="58"/>
      <c r="E210" s="516" t="s">
        <v>128</v>
      </c>
      <c r="F210" s="516"/>
      <c r="G210" s="516"/>
      <c r="H210" s="516"/>
      <c r="I210" s="516"/>
      <c r="J210" s="516"/>
      <c r="K210" s="516"/>
      <c r="P210" s="10"/>
    </row>
    <row r="211" spans="1:28" x14ac:dyDescent="0.2">
      <c r="C211" s="415"/>
      <c r="D211" s="415"/>
      <c r="E211" s="516" t="s">
        <v>146</v>
      </c>
      <c r="F211" s="516"/>
      <c r="G211" s="516"/>
      <c r="H211" s="516"/>
      <c r="I211" s="516"/>
      <c r="J211" s="516"/>
      <c r="K211" s="516"/>
      <c r="P211" s="10"/>
    </row>
    <row r="212" spans="1:28" x14ac:dyDescent="0.2">
      <c r="C212" s="107"/>
      <c r="D212" s="57"/>
      <c r="E212" s="542" t="s">
        <v>147</v>
      </c>
      <c r="F212" s="542"/>
      <c r="G212" s="542"/>
      <c r="H212" s="542"/>
      <c r="I212" s="542"/>
      <c r="J212" s="542"/>
      <c r="K212" s="542"/>
      <c r="P212" s="10"/>
      <c r="Q212" s="6"/>
    </row>
    <row r="213" spans="1:28" ht="12.75" thickBot="1" x14ac:dyDescent="0.25">
      <c r="C213" s="107"/>
      <c r="D213" s="57"/>
      <c r="E213" s="57"/>
      <c r="F213" s="57"/>
      <c r="P213" s="10"/>
    </row>
    <row r="214" spans="1:28" x14ac:dyDescent="0.2">
      <c r="A214" s="2"/>
      <c r="B214" s="15"/>
      <c r="C214" s="16" t="s">
        <v>6</v>
      </c>
      <c r="D214" s="17"/>
      <c r="E214" s="60"/>
      <c r="F214" s="18"/>
      <c r="G214" s="19"/>
      <c r="H214" s="19"/>
      <c r="I214" s="19"/>
      <c r="J214" s="19"/>
      <c r="K214" s="19"/>
      <c r="L214" s="19"/>
      <c r="M214" s="19"/>
      <c r="N214" s="20"/>
      <c r="O214" s="10"/>
      <c r="P214" s="10"/>
      <c r="AA214" s="1"/>
      <c r="AB214" s="1"/>
    </row>
    <row r="215" spans="1:28" ht="12.75" thickBot="1" x14ac:dyDescent="0.25">
      <c r="B215" s="532" t="s">
        <v>10</v>
      </c>
      <c r="C215" s="533"/>
      <c r="D215" s="533"/>
      <c r="E215" s="534"/>
      <c r="F215" s="62"/>
      <c r="G215" s="10"/>
      <c r="H215" s="50"/>
      <c r="I215" s="42"/>
      <c r="J215" s="10" t="s">
        <v>11</v>
      </c>
      <c r="K215" s="10"/>
      <c r="L215" s="10"/>
      <c r="M215" s="10"/>
      <c r="N215" s="63"/>
      <c r="O215" s="10"/>
      <c r="P215" s="10"/>
      <c r="Q215" s="178" t="s">
        <v>147</v>
      </c>
      <c r="R215" s="178"/>
      <c r="S215" s="178"/>
      <c r="AA215" s="1"/>
      <c r="AB215" s="1"/>
    </row>
    <row r="216" spans="1:28" ht="84.75" thickBot="1" x14ac:dyDescent="0.25">
      <c r="A216" s="64"/>
      <c r="B216" s="232" t="s">
        <v>13</v>
      </c>
      <c r="C216" s="65" t="s">
        <v>14</v>
      </c>
      <c r="D216" s="66" t="s">
        <v>15</v>
      </c>
      <c r="E216" s="66" t="s">
        <v>16</v>
      </c>
      <c r="F216" s="263" t="s">
        <v>17</v>
      </c>
      <c r="G216" s="245" t="s">
        <v>18</v>
      </c>
      <c r="H216" s="245" t="s">
        <v>19</v>
      </c>
      <c r="I216" s="241" t="s">
        <v>20</v>
      </c>
      <c r="J216" s="245" t="s">
        <v>199</v>
      </c>
      <c r="K216" s="264" t="s">
        <v>198</v>
      </c>
      <c r="L216" s="241" t="s">
        <v>21</v>
      </c>
      <c r="M216" s="245" t="s">
        <v>22</v>
      </c>
      <c r="N216" s="245" t="s">
        <v>23</v>
      </c>
      <c r="O216" s="265" t="s">
        <v>24</v>
      </c>
      <c r="P216" s="10"/>
      <c r="Q216" s="67" t="s">
        <v>25</v>
      </c>
      <c r="R216" s="68" t="s">
        <v>26</v>
      </c>
      <c r="S216" s="68" t="s">
        <v>27</v>
      </c>
      <c r="T216" s="68" t="s">
        <v>28</v>
      </c>
      <c r="U216" s="68" t="s">
        <v>29</v>
      </c>
      <c r="V216" s="68" t="s">
        <v>30</v>
      </c>
      <c r="W216" s="69" t="s">
        <v>31</v>
      </c>
      <c r="X216" s="69" t="s">
        <v>32</v>
      </c>
      <c r="Y216" s="69" t="s">
        <v>163</v>
      </c>
      <c r="Z216" s="69" t="s">
        <v>34</v>
      </c>
      <c r="AA216" s="70" t="s">
        <v>35</v>
      </c>
      <c r="AB216" s="229" t="s">
        <v>194</v>
      </c>
    </row>
    <row r="217" spans="1:28" x14ac:dyDescent="0.2">
      <c r="A217" s="109" t="s">
        <v>44</v>
      </c>
      <c r="B217" s="110">
        <v>35</v>
      </c>
      <c r="C217" s="111">
        <f t="shared" ref="C217:C228" si="174">D217/B217*100</f>
        <v>97.419354838709666</v>
      </c>
      <c r="D217" s="37">
        <f t="shared" ref="D217:D228" si="175">R217</f>
        <v>34.096774193548384</v>
      </c>
      <c r="E217" s="38">
        <f t="shared" ref="E217:E228" si="176">B217-D217</f>
        <v>0.90322580645161565</v>
      </c>
      <c r="F217" s="74">
        <f t="shared" ref="F217:F228" si="177">+R217</f>
        <v>34.096774193548384</v>
      </c>
      <c r="G217" s="76">
        <f>+U217</f>
        <v>208</v>
      </c>
      <c r="H217" s="41">
        <f t="shared" ref="H217:H229" si="178">S217/Q217*100</f>
        <v>73.699148533585628</v>
      </c>
      <c r="I217" s="42">
        <f t="shared" ref="I217:I229" si="179">X217/U217</f>
        <v>3.5240384615384617</v>
      </c>
      <c r="J217" s="41">
        <f>B217/Y$217*1000</f>
        <v>13.983220135836996</v>
      </c>
      <c r="K217" s="42">
        <f>W217/Y$217*1000</f>
        <v>84.298841390331603</v>
      </c>
      <c r="L217" s="41">
        <f t="shared" ref="L217:L229" si="180">SUM(Q217-S217)/W217</f>
        <v>1.3175355450236967</v>
      </c>
      <c r="M217" s="42">
        <f t="shared" ref="M217:M228" si="181">W217/F217</f>
        <v>6.1882686849574275</v>
      </c>
      <c r="N217" s="77">
        <f t="shared" ref="N217:N229" si="182">Z217/W217*100</f>
        <v>0</v>
      </c>
      <c r="O217" s="29">
        <f>+X217/W217</f>
        <v>3.4739336492890995</v>
      </c>
      <c r="P217" s="10"/>
      <c r="Q217" s="78">
        <v>1057</v>
      </c>
      <c r="R217" s="79">
        <f>Q217/31</f>
        <v>34.096774193548384</v>
      </c>
      <c r="S217" s="80">
        <v>779</v>
      </c>
      <c r="T217" s="79">
        <f>S217/31</f>
        <v>25.129032258064516</v>
      </c>
      <c r="U217" s="81">
        <v>208</v>
      </c>
      <c r="V217" s="82">
        <v>3</v>
      </c>
      <c r="W217" s="81">
        <f>+V217+U217</f>
        <v>211</v>
      </c>
      <c r="X217" s="82">
        <v>733</v>
      </c>
      <c r="Y217" s="113">
        <v>2503</v>
      </c>
      <c r="Z217" s="80">
        <v>0</v>
      </c>
      <c r="AA217" s="84">
        <v>723</v>
      </c>
      <c r="AB217" s="49">
        <f>+X217/W217</f>
        <v>3.4739336492890995</v>
      </c>
    </row>
    <row r="218" spans="1:28" x14ac:dyDescent="0.2">
      <c r="A218" s="109" t="s">
        <v>46</v>
      </c>
      <c r="B218" s="110">
        <v>35</v>
      </c>
      <c r="C218" s="111">
        <f t="shared" si="174"/>
        <v>97.346938775510196</v>
      </c>
      <c r="D218" s="37">
        <f t="shared" si="175"/>
        <v>34.071428571428569</v>
      </c>
      <c r="E218" s="38">
        <f t="shared" si="176"/>
        <v>0.9285714285714306</v>
      </c>
      <c r="F218" s="74">
        <f t="shared" si="177"/>
        <v>34.071428571428569</v>
      </c>
      <c r="G218" s="86">
        <f>+U218</f>
        <v>196</v>
      </c>
      <c r="H218" s="41">
        <f t="shared" si="178"/>
        <v>65.932914046121596</v>
      </c>
      <c r="I218" s="42">
        <f t="shared" si="179"/>
        <v>3.4285714285714284</v>
      </c>
      <c r="J218" s="41">
        <f t="shared" ref="J218:J228" si="183">B218/Y$217*1000</f>
        <v>13.983220135836996</v>
      </c>
      <c r="K218" s="42">
        <f t="shared" ref="K218:K228" si="184">W218/Y$217*1000</f>
        <v>79.105073911306434</v>
      </c>
      <c r="L218" s="41">
        <f t="shared" si="180"/>
        <v>1.6414141414141414</v>
      </c>
      <c r="M218" s="42">
        <f t="shared" si="181"/>
        <v>5.8113207547169816</v>
      </c>
      <c r="N218" s="77">
        <f t="shared" si="182"/>
        <v>0</v>
      </c>
      <c r="O218" s="49">
        <f t="shared" ref="O218:O229" si="185">+X218/W218</f>
        <v>3.393939393939394</v>
      </c>
      <c r="P218" s="10"/>
      <c r="Q218" s="87">
        <v>954</v>
      </c>
      <c r="R218" s="88">
        <f>Q218/28</f>
        <v>34.071428571428569</v>
      </c>
      <c r="S218" s="89">
        <v>629</v>
      </c>
      <c r="T218" s="88">
        <f>S218/28</f>
        <v>22.464285714285715</v>
      </c>
      <c r="U218" s="90">
        <v>196</v>
      </c>
      <c r="V218" s="11">
        <v>2</v>
      </c>
      <c r="W218" s="90">
        <f t="shared" ref="W218:W229" si="186">+V218+U218</f>
        <v>198</v>
      </c>
      <c r="X218" s="11">
        <v>672</v>
      </c>
      <c r="Y218" s="83"/>
      <c r="Z218" s="89">
        <v>0</v>
      </c>
      <c r="AA218" s="84">
        <v>670</v>
      </c>
      <c r="AB218" s="49">
        <f t="shared" ref="AB218:AB228" si="187">+X218/W218</f>
        <v>3.393939393939394</v>
      </c>
    </row>
    <row r="219" spans="1:28" x14ac:dyDescent="0.2">
      <c r="A219" s="109" t="s">
        <v>48</v>
      </c>
      <c r="B219" s="110">
        <v>35</v>
      </c>
      <c r="C219" s="111">
        <f t="shared" si="174"/>
        <v>96.589861751152071</v>
      </c>
      <c r="D219" s="37">
        <f t="shared" si="175"/>
        <v>33.806451612903224</v>
      </c>
      <c r="E219" s="38">
        <f t="shared" si="176"/>
        <v>1.1935483870967758</v>
      </c>
      <c r="F219" s="74">
        <f t="shared" si="177"/>
        <v>33.806451612903224</v>
      </c>
      <c r="G219" s="86">
        <f t="shared" ref="G219:G228" si="188">+U219</f>
        <v>191</v>
      </c>
      <c r="H219" s="41">
        <f t="shared" si="178"/>
        <v>62.690839694656489</v>
      </c>
      <c r="I219" s="42">
        <f t="shared" si="179"/>
        <v>3.5445026178010473</v>
      </c>
      <c r="J219" s="41">
        <f t="shared" si="183"/>
        <v>13.983220135836996</v>
      </c>
      <c r="K219" s="42">
        <f t="shared" si="184"/>
        <v>79.105073911306434</v>
      </c>
      <c r="L219" s="41">
        <f t="shared" si="180"/>
        <v>1.9747474747474747</v>
      </c>
      <c r="M219" s="42">
        <f t="shared" si="181"/>
        <v>5.856870229007634</v>
      </c>
      <c r="N219" s="77">
        <f t="shared" si="182"/>
        <v>0</v>
      </c>
      <c r="O219" s="49">
        <f t="shared" si="185"/>
        <v>3.4191919191919191</v>
      </c>
      <c r="P219" s="10"/>
      <c r="Q219" s="92">
        <v>1048</v>
      </c>
      <c r="R219" s="88">
        <f>Q219/31</f>
        <v>33.806451612903224</v>
      </c>
      <c r="S219" s="83">
        <v>657</v>
      </c>
      <c r="T219" s="88">
        <f>S219/31</f>
        <v>21.193548387096776</v>
      </c>
      <c r="U219" s="32">
        <v>191</v>
      </c>
      <c r="V219" s="8">
        <v>7</v>
      </c>
      <c r="W219" s="90">
        <f t="shared" si="186"/>
        <v>198</v>
      </c>
      <c r="X219" s="8">
        <v>677</v>
      </c>
      <c r="Y219" s="83"/>
      <c r="Z219" s="83">
        <v>0</v>
      </c>
      <c r="AA219" s="84">
        <v>676</v>
      </c>
      <c r="AB219" s="49">
        <f t="shared" si="187"/>
        <v>3.4191919191919191</v>
      </c>
    </row>
    <row r="220" spans="1:28" x14ac:dyDescent="0.2">
      <c r="A220" s="109" t="s">
        <v>50</v>
      </c>
      <c r="B220" s="110">
        <v>35</v>
      </c>
      <c r="C220" s="111">
        <f t="shared" si="174"/>
        <v>97.142857142857139</v>
      </c>
      <c r="D220" s="37">
        <f t="shared" si="175"/>
        <v>34</v>
      </c>
      <c r="E220" s="38">
        <f t="shared" si="176"/>
        <v>1</v>
      </c>
      <c r="F220" s="74">
        <f t="shared" si="177"/>
        <v>34</v>
      </c>
      <c r="G220" s="86">
        <f t="shared" si="188"/>
        <v>185</v>
      </c>
      <c r="H220" s="41">
        <f t="shared" si="178"/>
        <v>68.333333333333329</v>
      </c>
      <c r="I220" s="42">
        <f t="shared" si="179"/>
        <v>3.291891891891892</v>
      </c>
      <c r="J220" s="41">
        <f t="shared" si="183"/>
        <v>13.983220135836996</v>
      </c>
      <c r="K220" s="42">
        <f t="shared" si="184"/>
        <v>75.908909308829408</v>
      </c>
      <c r="L220" s="41">
        <f t="shared" si="180"/>
        <v>1.7</v>
      </c>
      <c r="M220" s="42">
        <f t="shared" si="181"/>
        <v>5.5882352941176467</v>
      </c>
      <c r="N220" s="77">
        <f t="shared" si="182"/>
        <v>0</v>
      </c>
      <c r="O220" s="49">
        <f t="shared" si="185"/>
        <v>3.2052631578947368</v>
      </c>
      <c r="P220" s="10"/>
      <c r="Q220" s="92">
        <v>1020</v>
      </c>
      <c r="R220" s="88">
        <f>Q220/30</f>
        <v>34</v>
      </c>
      <c r="S220" s="83">
        <v>697</v>
      </c>
      <c r="T220" s="88">
        <f>S220/30</f>
        <v>23.233333333333334</v>
      </c>
      <c r="U220" s="32">
        <v>185</v>
      </c>
      <c r="V220" s="8">
        <v>5</v>
      </c>
      <c r="W220" s="90">
        <f t="shared" si="186"/>
        <v>190</v>
      </c>
      <c r="X220" s="8">
        <v>609</v>
      </c>
      <c r="Y220" s="83"/>
      <c r="Z220" s="83">
        <v>0</v>
      </c>
      <c r="AA220" s="84">
        <v>609</v>
      </c>
      <c r="AB220" s="49">
        <f t="shared" si="187"/>
        <v>3.2052631578947368</v>
      </c>
    </row>
    <row r="221" spans="1:28" x14ac:dyDescent="0.2">
      <c r="A221" s="109" t="s">
        <v>52</v>
      </c>
      <c r="B221" s="110">
        <v>35</v>
      </c>
      <c r="C221" s="111">
        <f t="shared" si="174"/>
        <v>97.142857142857139</v>
      </c>
      <c r="D221" s="37">
        <f t="shared" si="175"/>
        <v>34</v>
      </c>
      <c r="E221" s="38">
        <f t="shared" si="176"/>
        <v>1</v>
      </c>
      <c r="F221" s="74">
        <f t="shared" si="177"/>
        <v>34</v>
      </c>
      <c r="G221" s="86">
        <f t="shared" si="188"/>
        <v>196</v>
      </c>
      <c r="H221" s="41">
        <f t="shared" si="178"/>
        <v>68.02656546489564</v>
      </c>
      <c r="I221" s="42">
        <f t="shared" si="179"/>
        <v>4.0561224489795915</v>
      </c>
      <c r="J221" s="41">
        <f t="shared" si="183"/>
        <v>13.983220135836996</v>
      </c>
      <c r="K221" s="42">
        <f t="shared" si="184"/>
        <v>79.90411506192568</v>
      </c>
      <c r="L221" s="41">
        <f t="shared" si="180"/>
        <v>1.6850000000000001</v>
      </c>
      <c r="M221" s="42">
        <f t="shared" si="181"/>
        <v>5.882352941176471</v>
      </c>
      <c r="N221" s="77">
        <f t="shared" si="182"/>
        <v>0</v>
      </c>
      <c r="O221" s="49">
        <f t="shared" si="185"/>
        <v>3.9750000000000001</v>
      </c>
      <c r="P221" s="10"/>
      <c r="Q221" s="92">
        <v>1054</v>
      </c>
      <c r="R221" s="88">
        <f>Q221/31</f>
        <v>34</v>
      </c>
      <c r="S221" s="83">
        <v>717</v>
      </c>
      <c r="T221" s="88">
        <f>S221/31</f>
        <v>23.129032258064516</v>
      </c>
      <c r="U221" s="32">
        <v>196</v>
      </c>
      <c r="V221" s="8">
        <v>4</v>
      </c>
      <c r="W221" s="90">
        <f t="shared" si="186"/>
        <v>200</v>
      </c>
      <c r="X221" s="8">
        <v>795</v>
      </c>
      <c r="Y221" s="83"/>
      <c r="Z221" s="83">
        <v>0</v>
      </c>
      <c r="AA221" s="84">
        <v>788</v>
      </c>
      <c r="AB221" s="49">
        <f t="shared" si="187"/>
        <v>3.9750000000000001</v>
      </c>
    </row>
    <row r="222" spans="1:28" x14ac:dyDescent="0.2">
      <c r="A222" s="109" t="s">
        <v>54</v>
      </c>
      <c r="B222" s="110">
        <v>35</v>
      </c>
      <c r="C222" s="111">
        <f t="shared" si="174"/>
        <v>97.142857142857139</v>
      </c>
      <c r="D222" s="37">
        <f t="shared" si="175"/>
        <v>34</v>
      </c>
      <c r="E222" s="38">
        <f t="shared" si="176"/>
        <v>1</v>
      </c>
      <c r="F222" s="74">
        <f t="shared" si="177"/>
        <v>34</v>
      </c>
      <c r="G222" s="86">
        <f t="shared" si="188"/>
        <v>182</v>
      </c>
      <c r="H222" s="41">
        <f t="shared" si="178"/>
        <v>67.450980392156865</v>
      </c>
      <c r="I222" s="42">
        <f t="shared" si="179"/>
        <v>3.7142857142857144</v>
      </c>
      <c r="J222" s="41">
        <f t="shared" si="183"/>
        <v>13.983220135836996</v>
      </c>
      <c r="K222" s="42">
        <f t="shared" si="184"/>
        <v>73.112265281662005</v>
      </c>
      <c r="L222" s="41">
        <f t="shared" si="180"/>
        <v>1.8142076502732241</v>
      </c>
      <c r="M222" s="42">
        <f t="shared" si="181"/>
        <v>5.382352941176471</v>
      </c>
      <c r="N222" s="77">
        <f t="shared" si="182"/>
        <v>0</v>
      </c>
      <c r="O222" s="49">
        <f t="shared" si="185"/>
        <v>3.6939890710382515</v>
      </c>
      <c r="P222" s="10"/>
      <c r="Q222" s="92">
        <v>1020</v>
      </c>
      <c r="R222" s="88">
        <f>Q222/30</f>
        <v>34</v>
      </c>
      <c r="S222" s="83">
        <v>688</v>
      </c>
      <c r="T222" s="88">
        <f>S222/30</f>
        <v>22.933333333333334</v>
      </c>
      <c r="U222" s="32">
        <v>182</v>
      </c>
      <c r="V222" s="8">
        <v>1</v>
      </c>
      <c r="W222" s="90">
        <f t="shared" si="186"/>
        <v>183</v>
      </c>
      <c r="X222" s="8">
        <v>676</v>
      </c>
      <c r="Y222" s="83"/>
      <c r="Z222" s="83">
        <v>0</v>
      </c>
      <c r="AA222" s="84">
        <v>659</v>
      </c>
      <c r="AB222" s="49">
        <f t="shared" si="187"/>
        <v>3.6939890710382515</v>
      </c>
    </row>
    <row r="223" spans="1:28" x14ac:dyDescent="0.2">
      <c r="A223" s="109" t="s">
        <v>56</v>
      </c>
      <c r="B223" s="110">
        <v>35</v>
      </c>
      <c r="C223" s="111">
        <f t="shared" si="174"/>
        <v>97.142857142857139</v>
      </c>
      <c r="D223" s="37">
        <f t="shared" si="175"/>
        <v>34</v>
      </c>
      <c r="E223" s="38">
        <f t="shared" si="176"/>
        <v>1</v>
      </c>
      <c r="F223" s="74">
        <f t="shared" si="177"/>
        <v>34</v>
      </c>
      <c r="G223" s="86">
        <f t="shared" si="188"/>
        <v>191</v>
      </c>
      <c r="H223" s="41">
        <f t="shared" si="178"/>
        <v>65.559772296015183</v>
      </c>
      <c r="I223" s="42">
        <f t="shared" si="179"/>
        <v>3.6753926701570681</v>
      </c>
      <c r="J223" s="41">
        <f t="shared" si="183"/>
        <v>13.983220135836996</v>
      </c>
      <c r="K223" s="42">
        <f t="shared" si="184"/>
        <v>79.105073911306434</v>
      </c>
      <c r="L223" s="41">
        <f t="shared" si="180"/>
        <v>1.8333333333333333</v>
      </c>
      <c r="M223" s="42">
        <f t="shared" si="181"/>
        <v>5.8235294117647056</v>
      </c>
      <c r="N223" s="77">
        <f t="shared" si="182"/>
        <v>0</v>
      </c>
      <c r="O223" s="49">
        <f t="shared" si="185"/>
        <v>3.5454545454545454</v>
      </c>
      <c r="P223" s="10"/>
      <c r="Q223" s="92">
        <v>1054</v>
      </c>
      <c r="R223" s="88">
        <f>Q223/31</f>
        <v>34</v>
      </c>
      <c r="S223" s="83">
        <v>691</v>
      </c>
      <c r="T223" s="88">
        <f>S223/31</f>
        <v>22.29032258064516</v>
      </c>
      <c r="U223" s="32">
        <v>191</v>
      </c>
      <c r="V223" s="8">
        <v>7</v>
      </c>
      <c r="W223" s="90">
        <f t="shared" si="186"/>
        <v>198</v>
      </c>
      <c r="X223" s="8">
        <v>702</v>
      </c>
      <c r="Y223" s="83"/>
      <c r="Z223" s="83">
        <v>0</v>
      </c>
      <c r="AA223" s="84">
        <v>698</v>
      </c>
      <c r="AB223" s="49">
        <f t="shared" si="187"/>
        <v>3.5454545454545454</v>
      </c>
    </row>
    <row r="224" spans="1:28" x14ac:dyDescent="0.2">
      <c r="A224" s="109" t="s">
        <v>58</v>
      </c>
      <c r="B224" s="110">
        <v>35</v>
      </c>
      <c r="C224" s="111">
        <f t="shared" si="174"/>
        <v>96.497695852534562</v>
      </c>
      <c r="D224" s="37">
        <f t="shared" si="175"/>
        <v>33.774193548387096</v>
      </c>
      <c r="E224" s="38">
        <f t="shared" si="176"/>
        <v>1.2258064516129039</v>
      </c>
      <c r="F224" s="74">
        <f t="shared" si="177"/>
        <v>33.774193548387096</v>
      </c>
      <c r="G224" s="86">
        <f t="shared" si="188"/>
        <v>186</v>
      </c>
      <c r="H224" s="41">
        <f t="shared" si="178"/>
        <v>67.812798471824266</v>
      </c>
      <c r="I224" s="42">
        <f t="shared" si="179"/>
        <v>3.9301075268817205</v>
      </c>
      <c r="J224" s="41">
        <f t="shared" si="183"/>
        <v>13.983220135836996</v>
      </c>
      <c r="K224" s="42">
        <f t="shared" si="184"/>
        <v>76.308429884139031</v>
      </c>
      <c r="L224" s="41">
        <f t="shared" si="180"/>
        <v>1.7643979057591623</v>
      </c>
      <c r="M224" s="42">
        <f t="shared" si="181"/>
        <v>5.6552053486150911</v>
      </c>
      <c r="N224" s="77">
        <f t="shared" si="182"/>
        <v>0</v>
      </c>
      <c r="O224" s="49">
        <f t="shared" si="185"/>
        <v>3.8272251308900525</v>
      </c>
      <c r="P224" s="10"/>
      <c r="Q224" s="92">
        <v>1047</v>
      </c>
      <c r="R224" s="88">
        <f>Q224/31</f>
        <v>33.774193548387096</v>
      </c>
      <c r="S224" s="83">
        <v>710</v>
      </c>
      <c r="T224" s="88">
        <f>S224/31</f>
        <v>22.903225806451612</v>
      </c>
      <c r="U224" s="32">
        <v>186</v>
      </c>
      <c r="V224" s="8">
        <v>5</v>
      </c>
      <c r="W224" s="90">
        <f t="shared" si="186"/>
        <v>191</v>
      </c>
      <c r="X224" s="8">
        <v>731</v>
      </c>
      <c r="Y224" s="83"/>
      <c r="Z224" s="83">
        <v>0</v>
      </c>
      <c r="AA224" s="84">
        <v>729</v>
      </c>
      <c r="AB224" s="49">
        <f t="shared" si="187"/>
        <v>3.8272251308900525</v>
      </c>
    </row>
    <row r="225" spans="1:28" x14ac:dyDescent="0.2">
      <c r="A225" s="109" t="s">
        <v>60</v>
      </c>
      <c r="B225" s="110">
        <v>35</v>
      </c>
      <c r="C225" s="111">
        <f t="shared" si="174"/>
        <v>97.61904761904762</v>
      </c>
      <c r="D225" s="37">
        <f t="shared" si="175"/>
        <v>34.166666666666664</v>
      </c>
      <c r="E225" s="38">
        <f t="shared" si="176"/>
        <v>0.8333333333333357</v>
      </c>
      <c r="F225" s="74">
        <f t="shared" si="177"/>
        <v>34.166666666666664</v>
      </c>
      <c r="G225" s="86">
        <f t="shared" si="188"/>
        <v>183</v>
      </c>
      <c r="H225" s="41">
        <f t="shared" si="178"/>
        <v>67.609756097560975</v>
      </c>
      <c r="I225" s="42">
        <f t="shared" si="179"/>
        <v>3.819672131147541</v>
      </c>
      <c r="J225" s="41">
        <f t="shared" si="183"/>
        <v>13.983220135836996</v>
      </c>
      <c r="K225" s="42">
        <f t="shared" si="184"/>
        <v>75.509388733519771</v>
      </c>
      <c r="L225" s="41">
        <f t="shared" si="180"/>
        <v>1.7566137566137565</v>
      </c>
      <c r="M225" s="42">
        <f t="shared" si="181"/>
        <v>5.5317073170731712</v>
      </c>
      <c r="N225" s="77">
        <f t="shared" si="182"/>
        <v>0</v>
      </c>
      <c r="O225" s="49">
        <f t="shared" si="185"/>
        <v>3.6984126984126986</v>
      </c>
      <c r="P225" s="10"/>
      <c r="Q225" s="92">
        <v>1025</v>
      </c>
      <c r="R225" s="88">
        <f>Q225/30</f>
        <v>34.166666666666664</v>
      </c>
      <c r="S225" s="83">
        <v>693</v>
      </c>
      <c r="T225" s="88">
        <f>S225/30</f>
        <v>23.1</v>
      </c>
      <c r="U225" s="32">
        <v>183</v>
      </c>
      <c r="V225" s="8">
        <v>6</v>
      </c>
      <c r="W225" s="90">
        <f t="shared" si="186"/>
        <v>189</v>
      </c>
      <c r="X225" s="8">
        <v>699</v>
      </c>
      <c r="Y225" s="83"/>
      <c r="Z225" s="83">
        <v>0</v>
      </c>
      <c r="AA225" s="84">
        <v>687</v>
      </c>
      <c r="AB225" s="49">
        <f t="shared" si="187"/>
        <v>3.6984126984126986</v>
      </c>
    </row>
    <row r="226" spans="1:28" x14ac:dyDescent="0.2">
      <c r="A226" s="109" t="s">
        <v>62</v>
      </c>
      <c r="B226" s="110">
        <v>35</v>
      </c>
      <c r="C226" s="111">
        <f t="shared" si="174"/>
        <v>97.142857142857139</v>
      </c>
      <c r="D226" s="37">
        <f t="shared" si="175"/>
        <v>34</v>
      </c>
      <c r="E226" s="38">
        <f t="shared" si="176"/>
        <v>1</v>
      </c>
      <c r="F226" s="74">
        <f t="shared" si="177"/>
        <v>34</v>
      </c>
      <c r="G226" s="86">
        <f t="shared" si="188"/>
        <v>177</v>
      </c>
      <c r="H226" s="41">
        <f t="shared" si="178"/>
        <v>59.772296015180274</v>
      </c>
      <c r="I226" s="42">
        <f t="shared" si="179"/>
        <v>3.5988700564971752</v>
      </c>
      <c r="J226" s="41">
        <f t="shared" si="183"/>
        <v>13.983220135836996</v>
      </c>
      <c r="K226" s="42">
        <f t="shared" si="184"/>
        <v>74.710347582900511</v>
      </c>
      <c r="L226" s="41">
        <f t="shared" si="180"/>
        <v>2.2673796791443852</v>
      </c>
      <c r="M226" s="42">
        <f t="shared" si="181"/>
        <v>5.5</v>
      </c>
      <c r="N226" s="77">
        <f t="shared" si="182"/>
        <v>0</v>
      </c>
      <c r="O226" s="49">
        <f t="shared" si="185"/>
        <v>3.4064171122994651</v>
      </c>
      <c r="P226" s="10"/>
      <c r="Q226" s="92">
        <v>1054</v>
      </c>
      <c r="R226" s="88">
        <f>Q226/31</f>
        <v>34</v>
      </c>
      <c r="S226" s="83">
        <v>630</v>
      </c>
      <c r="T226" s="88">
        <f>S226/31</f>
        <v>20.322580645161292</v>
      </c>
      <c r="U226" s="32">
        <v>177</v>
      </c>
      <c r="V226" s="8">
        <v>10</v>
      </c>
      <c r="W226" s="90">
        <f t="shared" si="186"/>
        <v>187</v>
      </c>
      <c r="X226" s="8">
        <v>637</v>
      </c>
      <c r="Y226" s="83"/>
      <c r="Z226" s="83">
        <v>0</v>
      </c>
      <c r="AA226" s="84">
        <v>636</v>
      </c>
      <c r="AB226" s="49">
        <f t="shared" si="187"/>
        <v>3.4064171122994651</v>
      </c>
    </row>
    <row r="227" spans="1:28" x14ac:dyDescent="0.2">
      <c r="A227" s="109" t="s">
        <v>64</v>
      </c>
      <c r="B227" s="110">
        <v>35</v>
      </c>
      <c r="C227" s="111">
        <f t="shared" si="174"/>
        <v>97.142857142857139</v>
      </c>
      <c r="D227" s="37">
        <f t="shared" si="175"/>
        <v>34</v>
      </c>
      <c r="E227" s="38">
        <f t="shared" si="176"/>
        <v>1</v>
      </c>
      <c r="F227" s="74">
        <f t="shared" si="177"/>
        <v>34</v>
      </c>
      <c r="G227" s="86">
        <f t="shared" si="188"/>
        <v>155</v>
      </c>
      <c r="H227" s="41">
        <f t="shared" si="178"/>
        <v>60.980392156862749</v>
      </c>
      <c r="I227" s="42">
        <f t="shared" si="179"/>
        <v>3.9741935483870967</v>
      </c>
      <c r="J227" s="41">
        <f t="shared" si="183"/>
        <v>13.983220135836996</v>
      </c>
      <c r="K227" s="42">
        <f t="shared" si="184"/>
        <v>63.923292049540542</v>
      </c>
      <c r="L227" s="41">
        <f t="shared" si="180"/>
        <v>2.4874999999999998</v>
      </c>
      <c r="M227" s="42">
        <f t="shared" si="181"/>
        <v>4.7058823529411766</v>
      </c>
      <c r="N227" s="77">
        <f t="shared" si="182"/>
        <v>0</v>
      </c>
      <c r="O227" s="49">
        <f t="shared" si="185"/>
        <v>3.85</v>
      </c>
      <c r="P227" s="10"/>
      <c r="Q227" s="92">
        <v>1020</v>
      </c>
      <c r="R227" s="88">
        <f>Q227/30</f>
        <v>34</v>
      </c>
      <c r="S227" s="83">
        <v>622</v>
      </c>
      <c r="T227" s="88">
        <f>S227/30</f>
        <v>20.733333333333334</v>
      </c>
      <c r="U227" s="32">
        <v>155</v>
      </c>
      <c r="V227" s="8">
        <v>5</v>
      </c>
      <c r="W227" s="90">
        <f t="shared" si="186"/>
        <v>160</v>
      </c>
      <c r="X227" s="8">
        <v>616</v>
      </c>
      <c r="Y227" s="83"/>
      <c r="Z227" s="83">
        <v>0</v>
      </c>
      <c r="AA227" s="84">
        <v>610</v>
      </c>
      <c r="AB227" s="49">
        <f t="shared" si="187"/>
        <v>3.85</v>
      </c>
    </row>
    <row r="228" spans="1:28" ht="12.75" thickBot="1" x14ac:dyDescent="0.25">
      <c r="A228" s="109" t="s">
        <v>66</v>
      </c>
      <c r="B228" s="110">
        <v>35</v>
      </c>
      <c r="C228" s="111">
        <f t="shared" si="174"/>
        <v>97.142857142857139</v>
      </c>
      <c r="D228" s="37">
        <f t="shared" si="175"/>
        <v>34</v>
      </c>
      <c r="E228" s="38">
        <f t="shared" si="176"/>
        <v>1</v>
      </c>
      <c r="F228" s="74">
        <f t="shared" si="177"/>
        <v>34</v>
      </c>
      <c r="G228" s="86">
        <f t="shared" si="188"/>
        <v>179</v>
      </c>
      <c r="H228" s="41">
        <f t="shared" si="178"/>
        <v>61.859582542694504</v>
      </c>
      <c r="I228" s="42">
        <f t="shared" si="179"/>
        <v>3.4636871508379889</v>
      </c>
      <c r="J228" s="41">
        <f t="shared" si="183"/>
        <v>13.983220135836996</v>
      </c>
      <c r="K228" s="42">
        <f t="shared" si="184"/>
        <v>73.511785856971628</v>
      </c>
      <c r="L228" s="41">
        <f t="shared" si="180"/>
        <v>2.1847826086956523</v>
      </c>
      <c r="M228" s="42">
        <f t="shared" si="181"/>
        <v>5.4117647058823533</v>
      </c>
      <c r="N228" s="77">
        <f t="shared" si="182"/>
        <v>0</v>
      </c>
      <c r="O228" s="49">
        <f t="shared" si="185"/>
        <v>3.3695652173913042</v>
      </c>
      <c r="P228" s="10"/>
      <c r="Q228" s="92">
        <v>1054</v>
      </c>
      <c r="R228" s="88">
        <f>Q228/31</f>
        <v>34</v>
      </c>
      <c r="S228" s="83">
        <v>652</v>
      </c>
      <c r="T228" s="88">
        <f>S228/31</f>
        <v>21.032258064516128</v>
      </c>
      <c r="U228" s="32">
        <v>179</v>
      </c>
      <c r="V228" s="8">
        <v>5</v>
      </c>
      <c r="W228" s="90">
        <f t="shared" si="186"/>
        <v>184</v>
      </c>
      <c r="X228" s="8">
        <v>620</v>
      </c>
      <c r="Y228" s="83"/>
      <c r="Z228" s="83">
        <v>0</v>
      </c>
      <c r="AA228" s="84">
        <v>612</v>
      </c>
      <c r="AB228" s="49">
        <f t="shared" si="187"/>
        <v>3.3695652173913042</v>
      </c>
    </row>
    <row r="229" spans="1:28" ht="12.75" thickBot="1" x14ac:dyDescent="0.25">
      <c r="A229" s="453" t="s">
        <v>309</v>
      </c>
      <c r="B229" s="454">
        <v>35</v>
      </c>
      <c r="C229" s="455">
        <f>D229/B229*100</f>
        <v>129.84824699110413</v>
      </c>
      <c r="D229" s="456">
        <f>R229</f>
        <v>45.446886446886445</v>
      </c>
      <c r="E229" s="457">
        <f>B229-D229</f>
        <v>-10.446886446886445</v>
      </c>
      <c r="F229" s="458">
        <f>+R229</f>
        <v>45.446886446886445</v>
      </c>
      <c r="G229" s="456">
        <f>SUM(G217:G228)</f>
        <v>2229</v>
      </c>
      <c r="H229" s="459">
        <f t="shared" si="178"/>
        <v>65.809623599580874</v>
      </c>
      <c r="I229" s="460">
        <f t="shared" si="179"/>
        <v>3.6639748766262898</v>
      </c>
      <c r="J229" s="459">
        <f>B229/Y$229*1000</f>
        <v>13.983220135836996</v>
      </c>
      <c r="K229" s="460">
        <f>W229/Y$229*1000/9</f>
        <v>101.61139965374883</v>
      </c>
      <c r="L229" s="459">
        <f t="shared" si="180"/>
        <v>1.8532110091743119</v>
      </c>
      <c r="M229" s="460">
        <f>W229/F229/9</f>
        <v>5.5962762956395586</v>
      </c>
      <c r="N229" s="461">
        <f t="shared" si="182"/>
        <v>0</v>
      </c>
      <c r="O229" s="462">
        <f t="shared" si="185"/>
        <v>3.5679335954565312</v>
      </c>
      <c r="P229" s="10"/>
      <c r="Q229" s="463">
        <f>SUM(Q217:Q228)</f>
        <v>12407</v>
      </c>
      <c r="R229" s="311">
        <f>Q229/273</f>
        <v>45.446886446886445</v>
      </c>
      <c r="S229" s="464">
        <f>SUM(S217:S228)</f>
        <v>8165</v>
      </c>
      <c r="T229" s="311">
        <f>S229/273</f>
        <v>29.908424908424909</v>
      </c>
      <c r="U229" s="465">
        <f>SUM(U217:U228)</f>
        <v>2229</v>
      </c>
      <c r="V229" s="466">
        <f>SUM(V217:V228)</f>
        <v>60</v>
      </c>
      <c r="W229" s="465">
        <f t="shared" si="186"/>
        <v>2289</v>
      </c>
      <c r="X229" s="466">
        <f>SUM(X217:X228)</f>
        <v>8167</v>
      </c>
      <c r="Y229" s="464">
        <v>2503</v>
      </c>
      <c r="Z229" s="464">
        <f>SUM(Z217:Z228)</f>
        <v>0</v>
      </c>
      <c r="AA229" s="467">
        <f>SUM(AA217:AA228)</f>
        <v>8097</v>
      </c>
      <c r="AB229" s="356">
        <f>+X229/W229</f>
        <v>3.5679335954565312</v>
      </c>
    </row>
    <row r="230" spans="1:28" x14ac:dyDescent="0.2">
      <c r="A230" s="8"/>
      <c r="B230" s="10"/>
      <c r="C230" s="114"/>
      <c r="D230" s="38"/>
      <c r="E230" s="38"/>
      <c r="F230" s="38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8"/>
      <c r="R230" s="115" t="s">
        <v>1</v>
      </c>
      <c r="S230" s="8"/>
      <c r="T230" s="8"/>
      <c r="U230" s="8"/>
      <c r="V230" s="8"/>
      <c r="W230" s="8"/>
      <c r="X230" s="8"/>
      <c r="Y230" s="8"/>
      <c r="Z230" s="8"/>
    </row>
    <row r="231" spans="1:28" x14ac:dyDescent="0.2">
      <c r="A231" s="6" t="s">
        <v>110</v>
      </c>
      <c r="C231" s="107"/>
      <c r="D231" s="57"/>
      <c r="E231" s="176"/>
      <c r="F231" s="176"/>
      <c r="G231" s="177"/>
      <c r="H231" s="177"/>
      <c r="I231" s="177"/>
      <c r="J231" s="177"/>
      <c r="K231" s="177"/>
      <c r="P231" s="10"/>
    </row>
    <row r="232" spans="1:28" x14ac:dyDescent="0.2">
      <c r="C232" s="107"/>
      <c r="D232" s="57"/>
      <c r="E232" s="554" t="s">
        <v>120</v>
      </c>
      <c r="F232" s="554"/>
      <c r="G232" s="554"/>
      <c r="H232" s="554"/>
      <c r="I232" s="554"/>
      <c r="J232" s="554"/>
      <c r="K232" s="554"/>
      <c r="P232" s="10"/>
    </row>
    <row r="233" spans="1:28" x14ac:dyDescent="0.2">
      <c r="C233" s="415"/>
      <c r="D233" s="415"/>
      <c r="E233" s="516" t="s">
        <v>128</v>
      </c>
      <c r="F233" s="516"/>
      <c r="G233" s="516"/>
      <c r="H233" s="516"/>
      <c r="I233" s="516"/>
      <c r="J233" s="516"/>
      <c r="K233" s="516"/>
      <c r="P233" s="10"/>
    </row>
    <row r="234" spans="1:28" x14ac:dyDescent="0.2">
      <c r="C234" s="56"/>
      <c r="D234" s="56"/>
      <c r="E234" s="516" t="s">
        <v>146</v>
      </c>
      <c r="F234" s="516"/>
      <c r="G234" s="516"/>
      <c r="H234" s="516"/>
      <c r="I234" s="516"/>
      <c r="J234" s="516"/>
      <c r="K234" s="516"/>
      <c r="P234" s="10"/>
    </row>
    <row r="235" spans="1:28" x14ac:dyDescent="0.2">
      <c r="C235" s="58"/>
      <c r="D235" s="58"/>
      <c r="E235" s="542" t="s">
        <v>148</v>
      </c>
      <c r="F235" s="542"/>
      <c r="G235" s="542"/>
      <c r="H235" s="542"/>
      <c r="I235" s="542"/>
      <c r="J235" s="542"/>
      <c r="K235" s="542"/>
      <c r="P235" s="10"/>
    </row>
    <row r="236" spans="1:28" ht="12.75" thickBot="1" x14ac:dyDescent="0.25">
      <c r="B236" s="59"/>
      <c r="C236" s="415"/>
      <c r="D236" s="415"/>
      <c r="E236" s="415"/>
      <c r="F236" s="415"/>
      <c r="G236" s="415"/>
      <c r="H236" s="415"/>
      <c r="I236" s="415"/>
      <c r="P236" s="10"/>
    </row>
    <row r="237" spans="1:28" x14ac:dyDescent="0.2">
      <c r="A237" s="2"/>
      <c r="B237" s="15"/>
      <c r="C237" s="16" t="s">
        <v>6</v>
      </c>
      <c r="D237" s="17"/>
      <c r="E237" s="60"/>
      <c r="F237" s="18"/>
      <c r="G237" s="19"/>
      <c r="H237" s="19"/>
      <c r="I237" s="19"/>
      <c r="J237" s="19"/>
      <c r="K237" s="19"/>
      <c r="L237" s="19"/>
      <c r="M237" s="19"/>
      <c r="N237" s="20"/>
      <c r="O237" s="10"/>
      <c r="P237" s="10"/>
      <c r="AA237" s="1"/>
      <c r="AB237" s="1"/>
    </row>
    <row r="238" spans="1:28" ht="12.75" thickBot="1" x14ac:dyDescent="0.25">
      <c r="B238" s="532" t="s">
        <v>10</v>
      </c>
      <c r="C238" s="533"/>
      <c r="D238" s="533"/>
      <c r="E238" s="534"/>
      <c r="F238" s="62"/>
      <c r="G238" s="10"/>
      <c r="H238" s="50"/>
      <c r="I238" s="42"/>
      <c r="J238" s="10" t="s">
        <v>11</v>
      </c>
      <c r="K238" s="10"/>
      <c r="L238" s="10"/>
      <c r="M238" s="10"/>
      <c r="N238" s="63"/>
      <c r="O238" s="10"/>
      <c r="P238" s="10"/>
      <c r="Q238" s="178" t="s">
        <v>148</v>
      </c>
      <c r="R238" s="178"/>
      <c r="S238" s="178"/>
      <c r="AA238" s="1"/>
      <c r="AB238" s="1"/>
    </row>
    <row r="239" spans="1:28" ht="84.75" thickBot="1" x14ac:dyDescent="0.25">
      <c r="A239" s="64"/>
      <c r="B239" s="232" t="s">
        <v>13</v>
      </c>
      <c r="C239" s="65" t="s">
        <v>14</v>
      </c>
      <c r="D239" s="66" t="s">
        <v>15</v>
      </c>
      <c r="E239" s="66" t="s">
        <v>16</v>
      </c>
      <c r="F239" s="263" t="s">
        <v>17</v>
      </c>
      <c r="G239" s="245" t="s">
        <v>18</v>
      </c>
      <c r="H239" s="245" t="s">
        <v>19</v>
      </c>
      <c r="I239" s="241" t="s">
        <v>20</v>
      </c>
      <c r="J239" s="245" t="s">
        <v>199</v>
      </c>
      <c r="K239" s="264" t="s">
        <v>198</v>
      </c>
      <c r="L239" s="241" t="s">
        <v>21</v>
      </c>
      <c r="M239" s="245" t="s">
        <v>22</v>
      </c>
      <c r="N239" s="245" t="s">
        <v>23</v>
      </c>
      <c r="O239" s="265" t="s">
        <v>24</v>
      </c>
      <c r="P239" s="10"/>
      <c r="Q239" s="67" t="s">
        <v>25</v>
      </c>
      <c r="R239" s="68" t="s">
        <v>26</v>
      </c>
      <c r="S239" s="68" t="s">
        <v>27</v>
      </c>
      <c r="T239" s="68" t="s">
        <v>28</v>
      </c>
      <c r="U239" s="68" t="s">
        <v>29</v>
      </c>
      <c r="V239" s="68" t="s">
        <v>30</v>
      </c>
      <c r="W239" s="69" t="s">
        <v>31</v>
      </c>
      <c r="X239" s="69" t="s">
        <v>32</v>
      </c>
      <c r="Y239" s="69" t="s">
        <v>162</v>
      </c>
      <c r="Z239" s="69" t="s">
        <v>34</v>
      </c>
      <c r="AA239" s="70" t="s">
        <v>35</v>
      </c>
      <c r="AB239" s="229" t="s">
        <v>194</v>
      </c>
    </row>
    <row r="240" spans="1:28" ht="12.75" x14ac:dyDescent="0.2">
      <c r="A240" s="109" t="s">
        <v>44</v>
      </c>
      <c r="B240" s="110">
        <v>10</v>
      </c>
      <c r="C240" s="111">
        <f t="shared" ref="C240:C251" si="189">D240/B240*100</f>
        <v>97.096774193548384</v>
      </c>
      <c r="D240" s="37">
        <f t="shared" ref="D240:D251" si="190">+R240</f>
        <v>9.7096774193548381</v>
      </c>
      <c r="E240" s="38">
        <f t="shared" ref="E240:E252" si="191">B240-D240</f>
        <v>0.29032258064516192</v>
      </c>
      <c r="F240" s="74">
        <v>5</v>
      </c>
      <c r="G240" s="76">
        <f>+U240</f>
        <v>50</v>
      </c>
      <c r="H240" s="41">
        <f t="shared" ref="H240:H252" si="192">S240/Q240*100</f>
        <v>52.823920265780735</v>
      </c>
      <c r="I240" s="42">
        <f t="shared" ref="I240:I252" si="193">X240/U240</f>
        <v>3.02</v>
      </c>
      <c r="J240" s="41">
        <f>B240/Y$240*1000</f>
        <v>0.17784733584690901</v>
      </c>
      <c r="K240" s="42">
        <f>W240/Y240*1000</f>
        <v>0.92480614640392689</v>
      </c>
      <c r="L240" s="41">
        <f t="shared" ref="L240:L252" si="194">SUM(Q240-S240)/W240</f>
        <v>2.7307692307692308</v>
      </c>
      <c r="M240" s="42">
        <f t="shared" ref="M240:M251" si="195">W240/F240</f>
        <v>10.4</v>
      </c>
      <c r="N240" s="77">
        <f t="shared" ref="N240:N251" si="196">Z240/W240*100</f>
        <v>0</v>
      </c>
      <c r="O240" s="29">
        <f>+X240/W240</f>
        <v>2.9038461538461537</v>
      </c>
      <c r="P240" s="10"/>
      <c r="Q240" s="78">
        <v>301</v>
      </c>
      <c r="R240" s="79">
        <f>Q240/31</f>
        <v>9.7096774193548381</v>
      </c>
      <c r="S240" s="80">
        <v>159</v>
      </c>
      <c r="T240" s="79">
        <f>S240/31</f>
        <v>5.129032258064516</v>
      </c>
      <c r="U240" s="81">
        <v>50</v>
      </c>
      <c r="V240" s="82">
        <v>2</v>
      </c>
      <c r="W240" s="81">
        <f>+V240+U240</f>
        <v>52</v>
      </c>
      <c r="X240" s="82">
        <v>151</v>
      </c>
      <c r="Y240" s="116">
        <v>56228</v>
      </c>
      <c r="Z240" s="80">
        <v>0</v>
      </c>
      <c r="AA240" s="84">
        <v>151</v>
      </c>
      <c r="AB240" s="49">
        <f>+X240/W240</f>
        <v>2.9038461538461537</v>
      </c>
    </row>
    <row r="241" spans="1:28" x14ac:dyDescent="0.2">
      <c r="A241" s="109" t="s">
        <v>46</v>
      </c>
      <c r="B241" s="110">
        <v>10</v>
      </c>
      <c r="C241" s="111">
        <f t="shared" si="189"/>
        <v>88.928571428571416</v>
      </c>
      <c r="D241" s="37">
        <f t="shared" si="190"/>
        <v>8.8928571428571423</v>
      </c>
      <c r="E241" s="38">
        <f t="shared" si="191"/>
        <v>1.1071428571428577</v>
      </c>
      <c r="F241" s="74">
        <v>5</v>
      </c>
      <c r="G241" s="86">
        <f>+U241</f>
        <v>45</v>
      </c>
      <c r="H241" s="41">
        <f t="shared" si="192"/>
        <v>66.666666666666657</v>
      </c>
      <c r="I241" s="42">
        <f t="shared" si="193"/>
        <v>3.6</v>
      </c>
      <c r="J241" s="41">
        <f t="shared" ref="J241:J251" si="197">B241/Y$240*1000</f>
        <v>0.17784733584690901</v>
      </c>
      <c r="K241" s="42">
        <f>W241/Y$240*1000</f>
        <v>0.83588247848047237</v>
      </c>
      <c r="L241" s="41">
        <f t="shared" si="194"/>
        <v>1.7659574468085106</v>
      </c>
      <c r="M241" s="42">
        <f t="shared" si="195"/>
        <v>9.4</v>
      </c>
      <c r="N241" s="77">
        <f t="shared" si="196"/>
        <v>0</v>
      </c>
      <c r="O241" s="49">
        <f t="shared" ref="O241:O252" si="198">+X241/W241</f>
        <v>3.4468085106382977</v>
      </c>
      <c r="P241" s="10"/>
      <c r="Q241" s="87">
        <v>249</v>
      </c>
      <c r="R241" s="88">
        <f>Q241/28</f>
        <v>8.8928571428571423</v>
      </c>
      <c r="S241" s="89">
        <v>166</v>
      </c>
      <c r="T241" s="88">
        <f>S241/28</f>
        <v>5.9285714285714288</v>
      </c>
      <c r="U241" s="90">
        <v>45</v>
      </c>
      <c r="V241" s="11">
        <v>2</v>
      </c>
      <c r="W241" s="90">
        <f t="shared" ref="W241:W252" si="199">+V241+U241</f>
        <v>47</v>
      </c>
      <c r="X241" s="11">
        <v>162</v>
      </c>
      <c r="Y241" s="83"/>
      <c r="Z241" s="89">
        <v>0</v>
      </c>
      <c r="AA241" s="84">
        <v>162</v>
      </c>
      <c r="AB241" s="49">
        <f t="shared" ref="AB241:AB251" si="200">+X241/W241</f>
        <v>3.4468085106382977</v>
      </c>
    </row>
    <row r="242" spans="1:28" x14ac:dyDescent="0.2">
      <c r="A242" s="109" t="s">
        <v>48</v>
      </c>
      <c r="B242" s="110">
        <v>10</v>
      </c>
      <c r="C242" s="111">
        <f t="shared" si="189"/>
        <v>82.903225806451616</v>
      </c>
      <c r="D242" s="37">
        <f t="shared" si="190"/>
        <v>8.2903225806451619</v>
      </c>
      <c r="E242" s="38">
        <f t="shared" si="191"/>
        <v>1.7096774193548381</v>
      </c>
      <c r="F242" s="74">
        <v>5</v>
      </c>
      <c r="G242" s="86">
        <f t="shared" ref="G242:G251" si="201">+U242</f>
        <v>56</v>
      </c>
      <c r="H242" s="41">
        <f t="shared" si="192"/>
        <v>68.482490272373539</v>
      </c>
      <c r="I242" s="42">
        <f t="shared" si="193"/>
        <v>3.2678571428571428</v>
      </c>
      <c r="J242" s="41">
        <f t="shared" si="197"/>
        <v>0.17784733584690901</v>
      </c>
      <c r="K242" s="42">
        <f t="shared" ref="K242:K251" si="202">W242/Y$240*1000</f>
        <v>1.0315145479120724</v>
      </c>
      <c r="L242" s="41">
        <f t="shared" si="194"/>
        <v>1.396551724137931</v>
      </c>
      <c r="M242" s="42">
        <f t="shared" si="195"/>
        <v>11.6</v>
      </c>
      <c r="N242" s="77">
        <f t="shared" si="196"/>
        <v>0</v>
      </c>
      <c r="O242" s="49">
        <f t="shared" si="198"/>
        <v>3.1551724137931036</v>
      </c>
      <c r="P242" s="10"/>
      <c r="Q242" s="92">
        <v>257</v>
      </c>
      <c r="R242" s="88">
        <f>Q242/31</f>
        <v>8.2903225806451619</v>
      </c>
      <c r="S242" s="83">
        <v>176</v>
      </c>
      <c r="T242" s="88">
        <f>S242/31</f>
        <v>5.67741935483871</v>
      </c>
      <c r="U242" s="32">
        <v>56</v>
      </c>
      <c r="V242" s="8">
        <v>2</v>
      </c>
      <c r="W242" s="90">
        <f t="shared" si="199"/>
        <v>58</v>
      </c>
      <c r="X242" s="8">
        <v>183</v>
      </c>
      <c r="Y242" s="83"/>
      <c r="Z242" s="83">
        <v>0</v>
      </c>
      <c r="AA242" s="84">
        <v>181</v>
      </c>
      <c r="AB242" s="49">
        <f t="shared" si="200"/>
        <v>3.1551724137931036</v>
      </c>
    </row>
    <row r="243" spans="1:28" x14ac:dyDescent="0.2">
      <c r="A243" s="109" t="s">
        <v>50</v>
      </c>
      <c r="B243" s="110">
        <v>10</v>
      </c>
      <c r="C243" s="111">
        <f t="shared" si="189"/>
        <v>100</v>
      </c>
      <c r="D243" s="37">
        <f t="shared" si="190"/>
        <v>10</v>
      </c>
      <c r="E243" s="38">
        <f t="shared" si="191"/>
        <v>0</v>
      </c>
      <c r="F243" s="74">
        <v>5</v>
      </c>
      <c r="G243" s="86">
        <f t="shared" si="201"/>
        <v>50</v>
      </c>
      <c r="H243" s="41">
        <f t="shared" si="192"/>
        <v>57.333333333333336</v>
      </c>
      <c r="I243" s="42">
        <f t="shared" si="193"/>
        <v>3.38</v>
      </c>
      <c r="J243" s="41">
        <f t="shared" si="197"/>
        <v>0.17784733584690901</v>
      </c>
      <c r="K243" s="42">
        <f t="shared" si="202"/>
        <v>0.88923667923454508</v>
      </c>
      <c r="L243" s="41">
        <f t="shared" si="194"/>
        <v>2.56</v>
      </c>
      <c r="M243" s="42">
        <f t="shared" si="195"/>
        <v>10</v>
      </c>
      <c r="N243" s="77">
        <f t="shared" si="196"/>
        <v>0</v>
      </c>
      <c r="O243" s="49">
        <f t="shared" si="198"/>
        <v>3.38</v>
      </c>
      <c r="P243" s="10"/>
      <c r="Q243" s="92">
        <v>300</v>
      </c>
      <c r="R243" s="88">
        <f>Q243/30</f>
        <v>10</v>
      </c>
      <c r="S243" s="83">
        <v>172</v>
      </c>
      <c r="T243" s="88">
        <f>S243/30</f>
        <v>5.7333333333333334</v>
      </c>
      <c r="U243" s="32">
        <v>50</v>
      </c>
      <c r="V243" s="8">
        <v>0</v>
      </c>
      <c r="W243" s="90">
        <f t="shared" si="199"/>
        <v>50</v>
      </c>
      <c r="X243" s="8">
        <v>169</v>
      </c>
      <c r="Y243" s="83"/>
      <c r="Z243" s="83">
        <v>0</v>
      </c>
      <c r="AA243" s="84">
        <v>169</v>
      </c>
      <c r="AB243" s="49">
        <f t="shared" si="200"/>
        <v>3.38</v>
      </c>
    </row>
    <row r="244" spans="1:28" x14ac:dyDescent="0.2">
      <c r="A244" s="109" t="s">
        <v>52</v>
      </c>
      <c r="B244" s="110">
        <v>10</v>
      </c>
      <c r="C244" s="111">
        <f t="shared" si="189"/>
        <v>100.64516129032258</v>
      </c>
      <c r="D244" s="37">
        <f t="shared" si="190"/>
        <v>10.064516129032258</v>
      </c>
      <c r="E244" s="38">
        <f t="shared" si="191"/>
        <v>-6.4516129032258007E-2</v>
      </c>
      <c r="F244" s="74">
        <f t="shared" ref="F244:F251" si="203">R244</f>
        <v>10.064516129032258</v>
      </c>
      <c r="G244" s="86">
        <f t="shared" si="201"/>
        <v>51</v>
      </c>
      <c r="H244" s="41">
        <f t="shared" si="192"/>
        <v>48.07692307692308</v>
      </c>
      <c r="I244" s="42">
        <f t="shared" si="193"/>
        <v>3.1960784313725492</v>
      </c>
      <c r="J244" s="41">
        <f t="shared" si="197"/>
        <v>0.17784733584690901</v>
      </c>
      <c r="K244" s="42">
        <f t="shared" si="202"/>
        <v>0.90702141281923598</v>
      </c>
      <c r="L244" s="41">
        <f t="shared" si="194"/>
        <v>3.1764705882352939</v>
      </c>
      <c r="M244" s="42">
        <f t="shared" si="195"/>
        <v>5.0673076923076925</v>
      </c>
      <c r="N244" s="77">
        <f t="shared" si="196"/>
        <v>0</v>
      </c>
      <c r="O244" s="49">
        <f t="shared" si="198"/>
        <v>3.1960784313725492</v>
      </c>
      <c r="P244" s="10"/>
      <c r="Q244" s="92">
        <v>312</v>
      </c>
      <c r="R244" s="88">
        <f>Q244/31</f>
        <v>10.064516129032258</v>
      </c>
      <c r="S244" s="83">
        <v>150</v>
      </c>
      <c r="T244" s="88">
        <f>S244/31</f>
        <v>4.838709677419355</v>
      </c>
      <c r="U244" s="32">
        <v>51</v>
      </c>
      <c r="V244" s="8">
        <v>0</v>
      </c>
      <c r="W244" s="90">
        <f t="shared" si="199"/>
        <v>51</v>
      </c>
      <c r="X244" s="8">
        <v>163</v>
      </c>
      <c r="Y244" s="83"/>
      <c r="Z244" s="83">
        <v>0</v>
      </c>
      <c r="AA244" s="84">
        <v>163</v>
      </c>
      <c r="AB244" s="49">
        <f t="shared" si="200"/>
        <v>3.1960784313725492</v>
      </c>
    </row>
    <row r="245" spans="1:28" x14ac:dyDescent="0.2">
      <c r="A245" s="109" t="s">
        <v>54</v>
      </c>
      <c r="B245" s="110">
        <v>10</v>
      </c>
      <c r="C245" s="111">
        <f t="shared" si="189"/>
        <v>100</v>
      </c>
      <c r="D245" s="37">
        <f t="shared" si="190"/>
        <v>10</v>
      </c>
      <c r="E245" s="38">
        <f t="shared" si="191"/>
        <v>0</v>
      </c>
      <c r="F245" s="74">
        <f t="shared" si="203"/>
        <v>10</v>
      </c>
      <c r="G245" s="86">
        <f t="shared" si="201"/>
        <v>36</v>
      </c>
      <c r="H245" s="41">
        <f t="shared" si="192"/>
        <v>42.333333333333336</v>
      </c>
      <c r="I245" s="42">
        <f t="shared" si="193"/>
        <v>3.6666666666666665</v>
      </c>
      <c r="J245" s="41">
        <f t="shared" si="197"/>
        <v>0.17784733584690901</v>
      </c>
      <c r="K245" s="42">
        <f t="shared" si="202"/>
        <v>0.64025040904887243</v>
      </c>
      <c r="L245" s="41">
        <f t="shared" si="194"/>
        <v>4.8055555555555554</v>
      </c>
      <c r="M245" s="42">
        <f t="shared" si="195"/>
        <v>3.6</v>
      </c>
      <c r="N245" s="77">
        <f t="shared" si="196"/>
        <v>0</v>
      </c>
      <c r="O245" s="49">
        <f t="shared" si="198"/>
        <v>3.6666666666666665</v>
      </c>
      <c r="P245" s="10"/>
      <c r="Q245" s="92">
        <v>300</v>
      </c>
      <c r="R245" s="88">
        <f>Q245/30</f>
        <v>10</v>
      </c>
      <c r="S245" s="83">
        <v>127</v>
      </c>
      <c r="T245" s="88">
        <f>S245/30</f>
        <v>4.2333333333333334</v>
      </c>
      <c r="U245" s="32">
        <v>36</v>
      </c>
      <c r="V245" s="8">
        <v>0</v>
      </c>
      <c r="W245" s="90">
        <f t="shared" si="199"/>
        <v>36</v>
      </c>
      <c r="X245" s="8">
        <v>132</v>
      </c>
      <c r="Y245" s="83"/>
      <c r="Z245" s="83">
        <v>0</v>
      </c>
      <c r="AA245" s="84">
        <v>132</v>
      </c>
      <c r="AB245" s="49">
        <f t="shared" si="200"/>
        <v>3.6666666666666665</v>
      </c>
    </row>
    <row r="246" spans="1:28" x14ac:dyDescent="0.2">
      <c r="A246" s="109" t="s">
        <v>56</v>
      </c>
      <c r="B246" s="110">
        <v>10</v>
      </c>
      <c r="C246" s="111">
        <f t="shared" si="189"/>
        <v>70</v>
      </c>
      <c r="D246" s="37">
        <f t="shared" si="190"/>
        <v>7</v>
      </c>
      <c r="E246" s="38">
        <f t="shared" si="191"/>
        <v>3</v>
      </c>
      <c r="F246" s="74">
        <f t="shared" si="203"/>
        <v>7</v>
      </c>
      <c r="G246" s="86">
        <f t="shared" si="201"/>
        <v>51</v>
      </c>
      <c r="H246" s="41">
        <f t="shared" si="192"/>
        <v>70.506912442396313</v>
      </c>
      <c r="I246" s="42">
        <f t="shared" si="193"/>
        <v>2.9607843137254903</v>
      </c>
      <c r="J246" s="41">
        <f t="shared" si="197"/>
        <v>0.17784733584690901</v>
      </c>
      <c r="K246" s="42">
        <f t="shared" si="202"/>
        <v>0.90702141281923598</v>
      </c>
      <c r="L246" s="41">
        <f t="shared" si="194"/>
        <v>1.2549019607843137</v>
      </c>
      <c r="M246" s="42">
        <f t="shared" si="195"/>
        <v>7.2857142857142856</v>
      </c>
      <c r="N246" s="77">
        <f t="shared" si="196"/>
        <v>0</v>
      </c>
      <c r="O246" s="49">
        <f t="shared" si="198"/>
        <v>2.9607843137254903</v>
      </c>
      <c r="P246" s="10"/>
      <c r="Q246" s="92">
        <v>217</v>
      </c>
      <c r="R246" s="88">
        <f>Q246/31</f>
        <v>7</v>
      </c>
      <c r="S246" s="83">
        <v>153</v>
      </c>
      <c r="T246" s="88">
        <f>S246/31</f>
        <v>4.935483870967742</v>
      </c>
      <c r="U246" s="32">
        <v>51</v>
      </c>
      <c r="V246" s="8">
        <v>0</v>
      </c>
      <c r="W246" s="90">
        <f t="shared" si="199"/>
        <v>51</v>
      </c>
      <c r="X246" s="8">
        <v>151</v>
      </c>
      <c r="Y246" s="83"/>
      <c r="Z246" s="83">
        <v>0</v>
      </c>
      <c r="AA246" s="84">
        <v>142</v>
      </c>
      <c r="AB246" s="49">
        <f t="shared" si="200"/>
        <v>2.9607843137254903</v>
      </c>
    </row>
    <row r="247" spans="1:28" x14ac:dyDescent="0.2">
      <c r="A247" s="109" t="s">
        <v>58</v>
      </c>
      <c r="B247" s="110">
        <v>10</v>
      </c>
      <c r="C247" s="111">
        <f t="shared" si="189"/>
        <v>62.580645161290313</v>
      </c>
      <c r="D247" s="37">
        <f t="shared" si="190"/>
        <v>6.258064516129032</v>
      </c>
      <c r="E247" s="38">
        <f t="shared" si="191"/>
        <v>3.741935483870968</v>
      </c>
      <c r="F247" s="74">
        <f t="shared" si="203"/>
        <v>6.258064516129032</v>
      </c>
      <c r="G247" s="86">
        <f t="shared" si="201"/>
        <v>57</v>
      </c>
      <c r="H247" s="41">
        <f t="shared" si="192"/>
        <v>87.628865979381445</v>
      </c>
      <c r="I247" s="42">
        <f t="shared" si="193"/>
        <v>2.736842105263158</v>
      </c>
      <c r="J247" s="41">
        <f t="shared" si="197"/>
        <v>0.17784733584690901</v>
      </c>
      <c r="K247" s="42">
        <f t="shared" si="202"/>
        <v>1.0137298143273814</v>
      </c>
      <c r="L247" s="41">
        <f t="shared" si="194"/>
        <v>0.42105263157894735</v>
      </c>
      <c r="M247" s="42">
        <f t="shared" si="195"/>
        <v>9.108247422680412</v>
      </c>
      <c r="N247" s="77">
        <f t="shared" si="196"/>
        <v>0</v>
      </c>
      <c r="O247" s="49">
        <f t="shared" si="198"/>
        <v>2.736842105263158</v>
      </c>
      <c r="P247" s="10"/>
      <c r="Q247" s="92">
        <v>194</v>
      </c>
      <c r="R247" s="88">
        <f>Q247/31</f>
        <v>6.258064516129032</v>
      </c>
      <c r="S247" s="83">
        <v>170</v>
      </c>
      <c r="T247" s="88">
        <f>S247/31</f>
        <v>5.4838709677419351</v>
      </c>
      <c r="U247" s="32">
        <v>57</v>
      </c>
      <c r="V247" s="8">
        <v>0</v>
      </c>
      <c r="W247" s="90">
        <f t="shared" si="199"/>
        <v>57</v>
      </c>
      <c r="X247" s="8">
        <v>156</v>
      </c>
      <c r="Y247" s="83"/>
      <c r="Z247" s="83">
        <v>0</v>
      </c>
      <c r="AA247" s="84">
        <v>156</v>
      </c>
      <c r="AB247" s="49">
        <f t="shared" si="200"/>
        <v>2.736842105263158</v>
      </c>
    </row>
    <row r="248" spans="1:28" x14ac:dyDescent="0.2">
      <c r="A248" s="109" t="s">
        <v>60</v>
      </c>
      <c r="B248" s="110">
        <v>10</v>
      </c>
      <c r="C248" s="111">
        <f t="shared" si="189"/>
        <v>78.666666666666657</v>
      </c>
      <c r="D248" s="37">
        <f t="shared" si="190"/>
        <v>7.8666666666666663</v>
      </c>
      <c r="E248" s="38">
        <f t="shared" si="191"/>
        <v>2.1333333333333337</v>
      </c>
      <c r="F248" s="74">
        <f t="shared" si="203"/>
        <v>7.8666666666666663</v>
      </c>
      <c r="G248" s="86">
        <f t="shared" si="201"/>
        <v>43</v>
      </c>
      <c r="H248" s="41">
        <f t="shared" si="192"/>
        <v>51.694915254237287</v>
      </c>
      <c r="I248" s="42">
        <f t="shared" si="193"/>
        <v>2.8837209302325579</v>
      </c>
      <c r="J248" s="41">
        <f t="shared" si="197"/>
        <v>0.17784733584690901</v>
      </c>
      <c r="K248" s="42">
        <f t="shared" si="202"/>
        <v>0.76474354414170875</v>
      </c>
      <c r="L248" s="41">
        <f t="shared" si="194"/>
        <v>2.6511627906976742</v>
      </c>
      <c r="M248" s="42">
        <f t="shared" si="195"/>
        <v>5.4661016949152543</v>
      </c>
      <c r="N248" s="77">
        <f t="shared" si="196"/>
        <v>0</v>
      </c>
      <c r="O248" s="49">
        <f t="shared" si="198"/>
        <v>2.8837209302325579</v>
      </c>
      <c r="P248" s="10"/>
      <c r="Q248" s="92">
        <v>236</v>
      </c>
      <c r="R248" s="88">
        <f>Q248/30</f>
        <v>7.8666666666666663</v>
      </c>
      <c r="S248" s="83">
        <v>122</v>
      </c>
      <c r="T248" s="88">
        <f>S248/30</f>
        <v>4.0666666666666664</v>
      </c>
      <c r="U248" s="32">
        <v>43</v>
      </c>
      <c r="V248" s="8">
        <v>0</v>
      </c>
      <c r="W248" s="90">
        <f t="shared" si="199"/>
        <v>43</v>
      </c>
      <c r="X248" s="8">
        <v>124</v>
      </c>
      <c r="Y248" s="83"/>
      <c r="Z248" s="83">
        <v>0</v>
      </c>
      <c r="AA248" s="84">
        <v>124</v>
      </c>
      <c r="AB248" s="49">
        <f t="shared" si="200"/>
        <v>2.8837209302325579</v>
      </c>
    </row>
    <row r="249" spans="1:28" x14ac:dyDescent="0.2">
      <c r="A249" s="109" t="s">
        <v>62</v>
      </c>
      <c r="B249" s="110">
        <v>10</v>
      </c>
      <c r="C249" s="111">
        <f t="shared" si="189"/>
        <v>86.129032258064512</v>
      </c>
      <c r="D249" s="37">
        <f t="shared" si="190"/>
        <v>8.612903225806452</v>
      </c>
      <c r="E249" s="38">
        <f t="shared" si="191"/>
        <v>1.387096774193548</v>
      </c>
      <c r="F249" s="74">
        <f t="shared" si="203"/>
        <v>8.612903225806452</v>
      </c>
      <c r="G249" s="86">
        <f t="shared" si="201"/>
        <v>56</v>
      </c>
      <c r="H249" s="41">
        <f t="shared" si="192"/>
        <v>59.925093632958806</v>
      </c>
      <c r="I249" s="42">
        <f t="shared" si="193"/>
        <v>2.8928571428571428</v>
      </c>
      <c r="J249" s="41">
        <f t="shared" si="197"/>
        <v>0.17784733584690901</v>
      </c>
      <c r="K249" s="42">
        <f t="shared" si="202"/>
        <v>0.99594508074269061</v>
      </c>
      <c r="L249" s="41">
        <f t="shared" si="194"/>
        <v>1.9107142857142858</v>
      </c>
      <c r="M249" s="42">
        <f t="shared" si="195"/>
        <v>6.5018726591760299</v>
      </c>
      <c r="N249" s="77">
        <f t="shared" si="196"/>
        <v>0</v>
      </c>
      <c r="O249" s="49">
        <f t="shared" si="198"/>
        <v>2.8928571428571428</v>
      </c>
      <c r="P249" s="10"/>
      <c r="Q249" s="92">
        <v>267</v>
      </c>
      <c r="R249" s="88">
        <f>Q249/31</f>
        <v>8.612903225806452</v>
      </c>
      <c r="S249" s="83">
        <v>160</v>
      </c>
      <c r="T249" s="88">
        <f>S249/31</f>
        <v>5.161290322580645</v>
      </c>
      <c r="U249" s="32">
        <v>56</v>
      </c>
      <c r="V249" s="8">
        <v>0</v>
      </c>
      <c r="W249" s="90">
        <f t="shared" si="199"/>
        <v>56</v>
      </c>
      <c r="X249" s="8">
        <v>162</v>
      </c>
      <c r="Y249" s="83"/>
      <c r="Z249" s="83">
        <v>0</v>
      </c>
      <c r="AA249" s="84">
        <v>162</v>
      </c>
      <c r="AB249" s="49">
        <f t="shared" si="200"/>
        <v>2.8928571428571428</v>
      </c>
    </row>
    <row r="250" spans="1:28" x14ac:dyDescent="0.2">
      <c r="A250" s="109" t="s">
        <v>64</v>
      </c>
      <c r="B250" s="110">
        <v>10</v>
      </c>
      <c r="C250" s="111">
        <f t="shared" si="189"/>
        <v>100</v>
      </c>
      <c r="D250" s="37">
        <f t="shared" si="190"/>
        <v>10</v>
      </c>
      <c r="E250" s="38">
        <f t="shared" si="191"/>
        <v>0</v>
      </c>
      <c r="F250" s="74">
        <f t="shared" si="203"/>
        <v>10</v>
      </c>
      <c r="G250" s="86">
        <f t="shared" si="201"/>
        <v>50</v>
      </c>
      <c r="H250" s="41">
        <f t="shared" si="192"/>
        <v>54.333333333333336</v>
      </c>
      <c r="I250" s="42">
        <f t="shared" si="193"/>
        <v>3.24</v>
      </c>
      <c r="J250" s="41">
        <f t="shared" si="197"/>
        <v>0.17784733584690901</v>
      </c>
      <c r="K250" s="42">
        <f t="shared" si="202"/>
        <v>0.88923667923454508</v>
      </c>
      <c r="L250" s="41">
        <f t="shared" si="194"/>
        <v>2.74</v>
      </c>
      <c r="M250" s="42">
        <f t="shared" si="195"/>
        <v>5</v>
      </c>
      <c r="N250" s="77">
        <f t="shared" si="196"/>
        <v>0</v>
      </c>
      <c r="O250" s="49">
        <f t="shared" si="198"/>
        <v>3.24</v>
      </c>
      <c r="P250" s="10"/>
      <c r="Q250" s="92">
        <v>300</v>
      </c>
      <c r="R250" s="88">
        <f>Q250/30</f>
        <v>10</v>
      </c>
      <c r="S250" s="83">
        <v>163</v>
      </c>
      <c r="T250" s="88">
        <f>S250/30</f>
        <v>5.4333333333333336</v>
      </c>
      <c r="U250" s="32">
        <v>50</v>
      </c>
      <c r="V250" s="8">
        <v>0</v>
      </c>
      <c r="W250" s="90">
        <f t="shared" si="199"/>
        <v>50</v>
      </c>
      <c r="X250" s="8">
        <v>162</v>
      </c>
      <c r="Y250" s="83"/>
      <c r="Z250" s="83">
        <v>0</v>
      </c>
      <c r="AA250" s="84">
        <v>162</v>
      </c>
      <c r="AB250" s="49">
        <f t="shared" si="200"/>
        <v>3.24</v>
      </c>
    </row>
    <row r="251" spans="1:28" ht="12.75" thickBot="1" x14ac:dyDescent="0.25">
      <c r="A251" s="109" t="s">
        <v>66</v>
      </c>
      <c r="B251" s="110">
        <v>10</v>
      </c>
      <c r="C251" s="111">
        <f t="shared" si="189"/>
        <v>100</v>
      </c>
      <c r="D251" s="37">
        <f t="shared" si="190"/>
        <v>10</v>
      </c>
      <c r="E251" s="38">
        <f t="shared" si="191"/>
        <v>0</v>
      </c>
      <c r="F251" s="74">
        <f t="shared" si="203"/>
        <v>10</v>
      </c>
      <c r="G251" s="86">
        <f t="shared" si="201"/>
        <v>42</v>
      </c>
      <c r="H251" s="41">
        <f t="shared" si="192"/>
        <v>44.838709677419352</v>
      </c>
      <c r="I251" s="42">
        <f t="shared" si="193"/>
        <v>3.9047619047619047</v>
      </c>
      <c r="J251" s="41">
        <f t="shared" si="197"/>
        <v>0.17784733584690901</v>
      </c>
      <c r="K251" s="42">
        <f t="shared" si="202"/>
        <v>0.74695881055701785</v>
      </c>
      <c r="L251" s="41">
        <f t="shared" si="194"/>
        <v>4.0714285714285712</v>
      </c>
      <c r="M251" s="42">
        <f t="shared" si="195"/>
        <v>4.2</v>
      </c>
      <c r="N251" s="77">
        <f t="shared" si="196"/>
        <v>0</v>
      </c>
      <c r="O251" s="49">
        <f t="shared" si="198"/>
        <v>3.9047619047619047</v>
      </c>
      <c r="P251" s="10"/>
      <c r="Q251" s="92">
        <v>310</v>
      </c>
      <c r="R251" s="88">
        <f>Q251/31</f>
        <v>10</v>
      </c>
      <c r="S251" s="83">
        <v>139</v>
      </c>
      <c r="T251" s="88">
        <f>S251/31</f>
        <v>4.4838709677419351</v>
      </c>
      <c r="U251" s="32">
        <v>42</v>
      </c>
      <c r="V251" s="8">
        <v>0</v>
      </c>
      <c r="W251" s="90">
        <f t="shared" si="199"/>
        <v>42</v>
      </c>
      <c r="X251" s="8">
        <v>164</v>
      </c>
      <c r="Y251" s="83"/>
      <c r="Z251" s="83">
        <v>0</v>
      </c>
      <c r="AA251" s="84">
        <v>163</v>
      </c>
      <c r="AB251" s="49">
        <f t="shared" si="200"/>
        <v>3.9047619047619047</v>
      </c>
    </row>
    <row r="252" spans="1:28" ht="12.75" thickBot="1" x14ac:dyDescent="0.25">
      <c r="A252" s="453" t="s">
        <v>69</v>
      </c>
      <c r="B252" s="454">
        <v>10</v>
      </c>
      <c r="C252" s="455">
        <f>D252/B252*100</f>
        <v>118.79120879120879</v>
      </c>
      <c r="D252" s="456">
        <f>+R252</f>
        <v>11.87912087912088</v>
      </c>
      <c r="E252" s="457">
        <f t="shared" si="191"/>
        <v>-1.8791208791208796</v>
      </c>
      <c r="F252" s="458">
        <f>R252</f>
        <v>11.87912087912088</v>
      </c>
      <c r="G252" s="468">
        <f>SUM(G240:G251)</f>
        <v>587</v>
      </c>
      <c r="H252" s="459">
        <f t="shared" si="192"/>
        <v>57.261794634597592</v>
      </c>
      <c r="I252" s="460">
        <f t="shared" si="193"/>
        <v>3.201022146507666</v>
      </c>
      <c r="J252" s="459">
        <f>B252/Y$252*1000</f>
        <v>0.17784733584690901</v>
      </c>
      <c r="K252" s="460">
        <f>W252/Y$252*1000/9</f>
        <v>1.1718163350801893</v>
      </c>
      <c r="L252" s="459">
        <f t="shared" si="194"/>
        <v>2.3372681281618886</v>
      </c>
      <c r="M252" s="460">
        <f>W252/F252/9</f>
        <v>5.5466132182135883</v>
      </c>
      <c r="N252" s="461">
        <f>Z252/W252*100</f>
        <v>0</v>
      </c>
      <c r="O252" s="462">
        <f t="shared" si="198"/>
        <v>3.1686340640809445</v>
      </c>
      <c r="P252" s="10"/>
      <c r="Q252" s="463">
        <f>SUM(Q240:Q251)</f>
        <v>3243</v>
      </c>
      <c r="R252" s="311">
        <f>Q252/273</f>
        <v>11.87912087912088</v>
      </c>
      <c r="S252" s="464">
        <f>SUM(S240:S251)</f>
        <v>1857</v>
      </c>
      <c r="T252" s="311">
        <f>S252/273</f>
        <v>6.802197802197802</v>
      </c>
      <c r="U252" s="465">
        <f>SUM(U240:U251)</f>
        <v>587</v>
      </c>
      <c r="V252" s="466">
        <f>SUM(V240:V251)</f>
        <v>6</v>
      </c>
      <c r="W252" s="465">
        <f t="shared" si="199"/>
        <v>593</v>
      </c>
      <c r="X252" s="466">
        <f>SUM(X240:X251)</f>
        <v>1879</v>
      </c>
      <c r="Y252" s="464">
        <v>56228</v>
      </c>
      <c r="Z252" s="464">
        <f>SUM(Z240:Z251)</f>
        <v>0</v>
      </c>
      <c r="AA252" s="467">
        <f>SUM(AA240:AA251)</f>
        <v>1867</v>
      </c>
      <c r="AB252" s="356">
        <f>+X252/W252</f>
        <v>3.1686340640809445</v>
      </c>
    </row>
    <row r="253" spans="1:28" x14ac:dyDescent="0.2">
      <c r="A253" s="8"/>
      <c r="B253" s="10"/>
      <c r="C253" s="114"/>
      <c r="D253" s="38" t="s">
        <v>1</v>
      </c>
      <c r="E253" s="38"/>
      <c r="F253" s="38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8"/>
      <c r="R253" s="115" t="s">
        <v>1</v>
      </c>
      <c r="S253" s="8"/>
      <c r="T253" s="8"/>
      <c r="U253" s="8"/>
      <c r="V253" s="8"/>
      <c r="W253" s="8"/>
      <c r="X253" s="8"/>
      <c r="Y253" s="8"/>
      <c r="Z253" s="8"/>
    </row>
    <row r="254" spans="1:28" x14ac:dyDescent="0.2">
      <c r="A254" s="6" t="s">
        <v>110</v>
      </c>
      <c r="C254" s="107"/>
      <c r="D254" s="57"/>
      <c r="E254" s="179"/>
      <c r="F254" s="179"/>
      <c r="G254" s="180"/>
      <c r="H254" s="180"/>
      <c r="I254" s="180"/>
      <c r="J254" s="180"/>
      <c r="K254" s="180"/>
      <c r="P254" s="10"/>
    </row>
    <row r="255" spans="1:28" x14ac:dyDescent="0.2">
      <c r="C255" s="107"/>
      <c r="D255" s="57"/>
      <c r="E255" s="539" t="s">
        <v>120</v>
      </c>
      <c r="F255" s="539"/>
      <c r="G255" s="539"/>
      <c r="H255" s="539"/>
      <c r="I255" s="539"/>
      <c r="J255" s="539"/>
      <c r="K255" s="539"/>
      <c r="P255" s="10"/>
    </row>
    <row r="256" spans="1:28" x14ac:dyDescent="0.2">
      <c r="C256" s="415"/>
      <c r="D256" s="415"/>
      <c r="E256" s="529" t="s">
        <v>128</v>
      </c>
      <c r="F256" s="529"/>
      <c r="G256" s="529"/>
      <c r="H256" s="529"/>
      <c r="I256" s="529"/>
      <c r="J256" s="529"/>
      <c r="K256" s="529"/>
      <c r="P256" s="10"/>
    </row>
    <row r="257" spans="1:28" x14ac:dyDescent="0.2">
      <c r="C257" s="56"/>
      <c r="D257" s="56"/>
      <c r="E257" s="529" t="s">
        <v>149</v>
      </c>
      <c r="F257" s="529"/>
      <c r="G257" s="529"/>
      <c r="H257" s="529"/>
      <c r="I257" s="529"/>
      <c r="J257" s="529"/>
      <c r="K257" s="529"/>
      <c r="P257" s="10"/>
    </row>
    <row r="258" spans="1:28" x14ac:dyDescent="0.2">
      <c r="C258" s="58"/>
      <c r="D258" s="58"/>
      <c r="E258" s="530" t="s">
        <v>150</v>
      </c>
      <c r="F258" s="530"/>
      <c r="G258" s="530"/>
      <c r="H258" s="530"/>
      <c r="I258" s="530"/>
      <c r="J258" s="530"/>
      <c r="K258" s="530"/>
      <c r="P258" s="10"/>
    </row>
    <row r="259" spans="1:28" ht="12.75" thickBot="1" x14ac:dyDescent="0.25">
      <c r="B259" s="59"/>
      <c r="C259" s="415"/>
      <c r="D259" s="415"/>
      <c r="E259" s="415"/>
      <c r="F259" s="415"/>
      <c r="G259" s="415"/>
      <c r="H259" s="415"/>
      <c r="I259" s="415"/>
      <c r="P259" s="10"/>
    </row>
    <row r="260" spans="1:28" x14ac:dyDescent="0.2">
      <c r="A260" s="2"/>
      <c r="B260" s="15"/>
      <c r="C260" s="16" t="s">
        <v>6</v>
      </c>
      <c r="D260" s="17"/>
      <c r="E260" s="60"/>
      <c r="F260" s="18"/>
      <c r="G260" s="19"/>
      <c r="H260" s="19"/>
      <c r="I260" s="19"/>
      <c r="J260" s="19"/>
      <c r="K260" s="19"/>
      <c r="L260" s="19"/>
      <c r="M260" s="19"/>
      <c r="N260" s="20"/>
      <c r="O260" s="10"/>
      <c r="P260" s="10"/>
      <c r="AA260" s="1"/>
      <c r="AB260" s="1"/>
    </row>
    <row r="261" spans="1:28" ht="12.75" thickBot="1" x14ac:dyDescent="0.25">
      <c r="B261" s="532" t="s">
        <v>10</v>
      </c>
      <c r="C261" s="533"/>
      <c r="D261" s="533"/>
      <c r="E261" s="534"/>
      <c r="F261" s="62"/>
      <c r="G261" s="10"/>
      <c r="H261" s="50"/>
      <c r="I261" s="42"/>
      <c r="J261" s="10" t="s">
        <v>11</v>
      </c>
      <c r="K261" s="10"/>
      <c r="L261" s="10"/>
      <c r="M261" s="10"/>
      <c r="N261" s="63"/>
      <c r="O261" s="10"/>
      <c r="P261" s="10"/>
      <c r="Q261" s="51" t="s">
        <v>150</v>
      </c>
      <c r="R261" s="51"/>
      <c r="S261" s="51"/>
      <c r="AA261" s="1"/>
      <c r="AB261" s="1"/>
    </row>
    <row r="262" spans="1:28" ht="84.75" thickBot="1" x14ac:dyDescent="0.25">
      <c r="A262" s="64"/>
      <c r="B262" s="232" t="s">
        <v>13</v>
      </c>
      <c r="C262" s="65" t="s">
        <v>14</v>
      </c>
      <c r="D262" s="66" t="s">
        <v>15</v>
      </c>
      <c r="E262" s="66" t="s">
        <v>16</v>
      </c>
      <c r="F262" s="263" t="s">
        <v>17</v>
      </c>
      <c r="G262" s="245" t="s">
        <v>18</v>
      </c>
      <c r="H262" s="245" t="s">
        <v>19</v>
      </c>
      <c r="I262" s="241" t="s">
        <v>20</v>
      </c>
      <c r="J262" s="245" t="s">
        <v>199</v>
      </c>
      <c r="K262" s="264" t="s">
        <v>198</v>
      </c>
      <c r="L262" s="241" t="s">
        <v>21</v>
      </c>
      <c r="M262" s="245" t="s">
        <v>22</v>
      </c>
      <c r="N262" s="245" t="s">
        <v>23</v>
      </c>
      <c r="O262" s="265" t="s">
        <v>24</v>
      </c>
      <c r="P262" s="10"/>
      <c r="Q262" s="67" t="s">
        <v>25</v>
      </c>
      <c r="R262" s="68" t="s">
        <v>26</v>
      </c>
      <c r="S262" s="68" t="s">
        <v>27</v>
      </c>
      <c r="T262" s="68" t="s">
        <v>28</v>
      </c>
      <c r="U262" s="68" t="s">
        <v>29</v>
      </c>
      <c r="V262" s="68" t="s">
        <v>30</v>
      </c>
      <c r="W262" s="69" t="s">
        <v>31</v>
      </c>
      <c r="X262" s="69" t="s">
        <v>32</v>
      </c>
      <c r="Y262" s="69" t="s">
        <v>167</v>
      </c>
      <c r="Z262" s="69" t="s">
        <v>34</v>
      </c>
      <c r="AA262" s="70" t="s">
        <v>35</v>
      </c>
      <c r="AB262" s="229" t="s">
        <v>194</v>
      </c>
    </row>
    <row r="263" spans="1:28" ht="12.75" x14ac:dyDescent="0.2">
      <c r="A263" s="109" t="s">
        <v>44</v>
      </c>
      <c r="B263" s="110">
        <v>16</v>
      </c>
      <c r="C263" s="111">
        <f t="shared" ref="C263:C274" si="204">D263/B263*100</f>
        <v>98.790322580645167</v>
      </c>
      <c r="D263" s="37">
        <f t="shared" ref="D263:D274" si="205">+R263</f>
        <v>15.806451612903226</v>
      </c>
      <c r="E263" s="38">
        <f t="shared" ref="E263:E275" si="206">B263-D263</f>
        <v>0.19354838709677402</v>
      </c>
      <c r="F263" s="74">
        <v>5</v>
      </c>
      <c r="G263" s="76">
        <f>+U263</f>
        <v>88</v>
      </c>
      <c r="H263" s="41">
        <f t="shared" ref="H263:H275" si="207">S263/Q263*100</f>
        <v>28.979591836734691</v>
      </c>
      <c r="I263" s="42">
        <f t="shared" ref="I263:I275" si="208">X263/U263</f>
        <v>1.625</v>
      </c>
      <c r="J263" s="41">
        <f>B263/Y$263*1000</f>
        <v>5.8569012599658833E-2</v>
      </c>
      <c r="K263" s="42">
        <f>W263/Y263*1000</f>
        <v>0.32212956929812359</v>
      </c>
      <c r="L263" s="41">
        <f t="shared" ref="L263:L275" si="209">SUM(Q263-S263)/W263</f>
        <v>3.9545454545454546</v>
      </c>
      <c r="M263" s="42">
        <f t="shared" ref="M263:M274" si="210">W263/F263</f>
        <v>17.600000000000001</v>
      </c>
      <c r="N263" s="77">
        <f t="shared" ref="N263:N274" si="211">Z263/W263*100</f>
        <v>2.2727272727272729</v>
      </c>
      <c r="O263" s="29">
        <f>+X263/W263</f>
        <v>1.625</v>
      </c>
      <c r="P263" s="10"/>
      <c r="Q263" s="78">
        <v>490</v>
      </c>
      <c r="R263" s="79">
        <f>Q263/31</f>
        <v>15.806451612903226</v>
      </c>
      <c r="S263" s="80">
        <v>142</v>
      </c>
      <c r="T263" s="79">
        <f>S263/31</f>
        <v>4.580645161290323</v>
      </c>
      <c r="U263" s="81">
        <v>88</v>
      </c>
      <c r="V263" s="82">
        <v>0</v>
      </c>
      <c r="W263" s="81">
        <f>+V263+U263</f>
        <v>88</v>
      </c>
      <c r="X263" s="82">
        <v>143</v>
      </c>
      <c r="Y263" s="116">
        <v>273182</v>
      </c>
      <c r="Z263" s="80">
        <v>2</v>
      </c>
      <c r="AA263" s="84">
        <v>0</v>
      </c>
      <c r="AB263" s="49">
        <f>+X263/W263</f>
        <v>1.625</v>
      </c>
    </row>
    <row r="264" spans="1:28" x14ac:dyDescent="0.2">
      <c r="A264" s="109" t="s">
        <v>46</v>
      </c>
      <c r="B264" s="110">
        <v>16</v>
      </c>
      <c r="C264" s="111">
        <f t="shared" si="204"/>
        <v>100</v>
      </c>
      <c r="D264" s="37">
        <f t="shared" si="205"/>
        <v>16</v>
      </c>
      <c r="E264" s="38">
        <f t="shared" si="206"/>
        <v>0</v>
      </c>
      <c r="F264" s="74">
        <v>5</v>
      </c>
      <c r="G264" s="86">
        <f>+U264</f>
        <v>79</v>
      </c>
      <c r="H264" s="41">
        <f t="shared" si="207"/>
        <v>27.678571428571431</v>
      </c>
      <c r="I264" s="42">
        <f t="shared" si="208"/>
        <v>1.5696202531645569</v>
      </c>
      <c r="J264" s="41">
        <f t="shared" ref="J264:J274" si="212">B264/Y$263*1000</f>
        <v>5.8569012599658833E-2</v>
      </c>
      <c r="K264" s="42">
        <f>W264/Y$263*1000</f>
        <v>0.2891844997108155</v>
      </c>
      <c r="L264" s="41">
        <f t="shared" si="209"/>
        <v>4.1012658227848098</v>
      </c>
      <c r="M264" s="42">
        <f t="shared" si="210"/>
        <v>15.8</v>
      </c>
      <c r="N264" s="77">
        <f>Z264/W264*100</f>
        <v>0</v>
      </c>
      <c r="O264" s="49">
        <f t="shared" ref="O264:O275" si="213">+X264/W264</f>
        <v>1.5696202531645569</v>
      </c>
      <c r="P264" s="10"/>
      <c r="Q264" s="87">
        <v>448</v>
      </c>
      <c r="R264" s="88">
        <f>Q264/28</f>
        <v>16</v>
      </c>
      <c r="S264" s="89">
        <v>124</v>
      </c>
      <c r="T264" s="88">
        <f>S264/28</f>
        <v>4.4285714285714288</v>
      </c>
      <c r="U264" s="90">
        <v>79</v>
      </c>
      <c r="V264" s="11">
        <v>0</v>
      </c>
      <c r="W264" s="90">
        <f t="shared" ref="W264:W275" si="214">+V264+U264</f>
        <v>79</v>
      </c>
      <c r="X264" s="11">
        <v>124</v>
      </c>
      <c r="Y264" s="83"/>
      <c r="Z264" s="89">
        <v>0</v>
      </c>
      <c r="AA264" s="84">
        <v>0</v>
      </c>
      <c r="AB264" s="49">
        <f t="shared" ref="AB264:AB274" si="215">+X264/W264</f>
        <v>1.5696202531645569</v>
      </c>
    </row>
    <row r="265" spans="1:28" x14ac:dyDescent="0.2">
      <c r="A265" s="109" t="s">
        <v>48</v>
      </c>
      <c r="B265" s="110">
        <v>16</v>
      </c>
      <c r="C265" s="111">
        <f t="shared" si="204"/>
        <v>85.887096774193552</v>
      </c>
      <c r="D265" s="37">
        <f t="shared" si="205"/>
        <v>13.741935483870968</v>
      </c>
      <c r="E265" s="38">
        <f t="shared" si="206"/>
        <v>2.258064516129032</v>
      </c>
      <c r="F265" s="74">
        <v>5</v>
      </c>
      <c r="G265" s="86">
        <f t="shared" ref="G265:G274" si="216">+U265</f>
        <v>86</v>
      </c>
      <c r="H265" s="41">
        <f t="shared" si="207"/>
        <v>31.220657276995308</v>
      </c>
      <c r="I265" s="42">
        <f t="shared" si="208"/>
        <v>1.6279069767441861</v>
      </c>
      <c r="J265" s="41">
        <f t="shared" si="212"/>
        <v>5.8569012599658833E-2</v>
      </c>
      <c r="K265" s="42">
        <f t="shared" ref="K265:K274" si="217">W265/Y$263*1000</f>
        <v>0.31480844272316627</v>
      </c>
      <c r="L265" s="41">
        <f t="shared" si="209"/>
        <v>3.4069767441860463</v>
      </c>
      <c r="M265" s="42">
        <f t="shared" si="210"/>
        <v>17.2</v>
      </c>
      <c r="N265" s="77">
        <f t="shared" si="211"/>
        <v>0</v>
      </c>
      <c r="O265" s="49">
        <f t="shared" si="213"/>
        <v>1.6279069767441861</v>
      </c>
      <c r="P265" s="10"/>
      <c r="Q265" s="92">
        <v>426</v>
      </c>
      <c r="R265" s="88">
        <f>Q265/31</f>
        <v>13.741935483870968</v>
      </c>
      <c r="S265" s="83">
        <v>133</v>
      </c>
      <c r="T265" s="88">
        <f>S265/31</f>
        <v>4.290322580645161</v>
      </c>
      <c r="U265" s="32">
        <v>86</v>
      </c>
      <c r="V265" s="8">
        <v>0</v>
      </c>
      <c r="W265" s="90">
        <f t="shared" si="214"/>
        <v>86</v>
      </c>
      <c r="X265" s="8">
        <v>140</v>
      </c>
      <c r="Y265" s="83"/>
      <c r="Z265" s="83">
        <v>0</v>
      </c>
      <c r="AA265" s="84">
        <v>0</v>
      </c>
      <c r="AB265" s="49">
        <f t="shared" si="215"/>
        <v>1.6279069767441861</v>
      </c>
    </row>
    <row r="266" spans="1:28" x14ac:dyDescent="0.2">
      <c r="A266" s="109" t="s">
        <v>50</v>
      </c>
      <c r="B266" s="110">
        <v>16</v>
      </c>
      <c r="C266" s="111">
        <f t="shared" si="204"/>
        <v>82.5</v>
      </c>
      <c r="D266" s="37">
        <f t="shared" si="205"/>
        <v>13.2</v>
      </c>
      <c r="E266" s="38">
        <f t="shared" si="206"/>
        <v>2.8000000000000007</v>
      </c>
      <c r="F266" s="74">
        <v>5</v>
      </c>
      <c r="G266" s="86">
        <f t="shared" si="216"/>
        <v>74</v>
      </c>
      <c r="H266" s="41">
        <f t="shared" si="207"/>
        <v>33.585858585858588</v>
      </c>
      <c r="I266" s="42">
        <f t="shared" si="208"/>
        <v>1.7432432432432432</v>
      </c>
      <c r="J266" s="41">
        <f t="shared" si="212"/>
        <v>5.8569012599658833E-2</v>
      </c>
      <c r="K266" s="42">
        <f t="shared" si="217"/>
        <v>0.2708816832734221</v>
      </c>
      <c r="L266" s="41">
        <f t="shared" si="209"/>
        <v>3.5540540540540539</v>
      </c>
      <c r="M266" s="42">
        <f t="shared" si="210"/>
        <v>14.8</v>
      </c>
      <c r="N266" s="77">
        <f t="shared" si="211"/>
        <v>0</v>
      </c>
      <c r="O266" s="49">
        <f t="shared" si="213"/>
        <v>1.7432432432432432</v>
      </c>
      <c r="P266" s="10"/>
      <c r="Q266" s="92">
        <v>396</v>
      </c>
      <c r="R266" s="88">
        <f>Q266/30</f>
        <v>13.2</v>
      </c>
      <c r="S266" s="83">
        <v>133</v>
      </c>
      <c r="T266" s="88">
        <f>S266/30</f>
        <v>4.4333333333333336</v>
      </c>
      <c r="U266" s="32">
        <v>74</v>
      </c>
      <c r="V266" s="8">
        <v>0</v>
      </c>
      <c r="W266" s="90">
        <f t="shared" si="214"/>
        <v>74</v>
      </c>
      <c r="X266" s="8">
        <v>129</v>
      </c>
      <c r="Y266" s="83"/>
      <c r="Z266" s="83">
        <v>0</v>
      </c>
      <c r="AA266" s="84">
        <v>0</v>
      </c>
      <c r="AB266" s="49">
        <f t="shared" si="215"/>
        <v>1.7432432432432432</v>
      </c>
    </row>
    <row r="267" spans="1:28" x14ac:dyDescent="0.2">
      <c r="A267" s="109" t="s">
        <v>52</v>
      </c>
      <c r="B267" s="110">
        <v>16</v>
      </c>
      <c r="C267" s="111">
        <f t="shared" si="204"/>
        <v>92.338709677419345</v>
      </c>
      <c r="D267" s="37">
        <f t="shared" si="205"/>
        <v>14.774193548387096</v>
      </c>
      <c r="E267" s="38">
        <f t="shared" si="206"/>
        <v>1.2258064516129039</v>
      </c>
      <c r="F267" s="74">
        <f t="shared" ref="F267:F274" si="218">R267</f>
        <v>14.774193548387096</v>
      </c>
      <c r="G267" s="86">
        <f t="shared" si="216"/>
        <v>86</v>
      </c>
      <c r="H267" s="41">
        <f t="shared" si="207"/>
        <v>46.943231441048034</v>
      </c>
      <c r="I267" s="42">
        <f t="shared" si="208"/>
        <v>2.1162790697674421</v>
      </c>
      <c r="J267" s="41">
        <f t="shared" si="212"/>
        <v>5.8569012599658833E-2</v>
      </c>
      <c r="K267" s="42">
        <f t="shared" si="217"/>
        <v>0.31846900601064493</v>
      </c>
      <c r="L267" s="41">
        <f t="shared" si="209"/>
        <v>2.7931034482758621</v>
      </c>
      <c r="M267" s="42">
        <f t="shared" si="210"/>
        <v>5.8886462882096069</v>
      </c>
      <c r="N267" s="77">
        <f t="shared" si="211"/>
        <v>0</v>
      </c>
      <c r="O267" s="49">
        <f t="shared" si="213"/>
        <v>2.0919540229885056</v>
      </c>
      <c r="P267" s="10"/>
      <c r="Q267" s="92">
        <v>458</v>
      </c>
      <c r="R267" s="88">
        <f>Q267/31</f>
        <v>14.774193548387096</v>
      </c>
      <c r="S267" s="83">
        <v>215</v>
      </c>
      <c r="T267" s="88">
        <f>S267/31</f>
        <v>6.935483870967742</v>
      </c>
      <c r="U267" s="32">
        <v>86</v>
      </c>
      <c r="V267" s="8">
        <v>1</v>
      </c>
      <c r="W267" s="90">
        <f t="shared" si="214"/>
        <v>87</v>
      </c>
      <c r="X267" s="8">
        <v>182</v>
      </c>
      <c r="Y267" s="83"/>
      <c r="Z267" s="83">
        <v>0</v>
      </c>
      <c r="AA267" s="84">
        <v>0</v>
      </c>
      <c r="AB267" s="49">
        <f t="shared" si="215"/>
        <v>2.0919540229885056</v>
      </c>
    </row>
    <row r="268" spans="1:28" x14ac:dyDescent="0.2">
      <c r="A268" s="109" t="s">
        <v>54</v>
      </c>
      <c r="B268" s="110">
        <v>16</v>
      </c>
      <c r="C268" s="111">
        <f t="shared" si="204"/>
        <v>86.875</v>
      </c>
      <c r="D268" s="37">
        <f t="shared" si="205"/>
        <v>13.9</v>
      </c>
      <c r="E268" s="38">
        <f t="shared" si="206"/>
        <v>2.0999999999999996</v>
      </c>
      <c r="F268" s="74">
        <f t="shared" si="218"/>
        <v>13.9</v>
      </c>
      <c r="G268" s="86">
        <f t="shared" si="216"/>
        <v>91</v>
      </c>
      <c r="H268" s="41">
        <f t="shared" si="207"/>
        <v>60.911270983213427</v>
      </c>
      <c r="I268" s="42">
        <f t="shared" si="208"/>
        <v>3</v>
      </c>
      <c r="J268" s="41">
        <f t="shared" si="212"/>
        <v>5.8569012599658833E-2</v>
      </c>
      <c r="K268" s="42">
        <f t="shared" si="217"/>
        <v>0.33311125916055961</v>
      </c>
      <c r="L268" s="41">
        <f t="shared" si="209"/>
        <v>1.7912087912087913</v>
      </c>
      <c r="M268" s="42">
        <f t="shared" si="210"/>
        <v>6.5467625899280577</v>
      </c>
      <c r="N268" s="77">
        <f t="shared" si="211"/>
        <v>2.197802197802198</v>
      </c>
      <c r="O268" s="49">
        <f t="shared" si="213"/>
        <v>3</v>
      </c>
      <c r="P268" s="10"/>
      <c r="Q268" s="92">
        <v>417</v>
      </c>
      <c r="R268" s="88">
        <f>Q268/30</f>
        <v>13.9</v>
      </c>
      <c r="S268" s="83">
        <v>254</v>
      </c>
      <c r="T268" s="88">
        <f>S268/30</f>
        <v>8.4666666666666668</v>
      </c>
      <c r="U268" s="32">
        <v>91</v>
      </c>
      <c r="V268" s="8">
        <v>0</v>
      </c>
      <c r="W268" s="90">
        <f t="shared" si="214"/>
        <v>91</v>
      </c>
      <c r="X268" s="8">
        <v>273</v>
      </c>
      <c r="Y268" s="83"/>
      <c r="Z268" s="83">
        <v>2</v>
      </c>
      <c r="AA268" s="84">
        <v>0</v>
      </c>
      <c r="AB268" s="49">
        <f t="shared" si="215"/>
        <v>3</v>
      </c>
    </row>
    <row r="269" spans="1:28" x14ac:dyDescent="0.2">
      <c r="A269" s="109" t="s">
        <v>56</v>
      </c>
      <c r="B269" s="110">
        <v>16</v>
      </c>
      <c r="C269" s="111">
        <f t="shared" si="204"/>
        <v>92.338709677419345</v>
      </c>
      <c r="D269" s="37">
        <f t="shared" si="205"/>
        <v>14.774193548387096</v>
      </c>
      <c r="E269" s="38">
        <f t="shared" si="206"/>
        <v>1.2258064516129039</v>
      </c>
      <c r="F269" s="74">
        <f t="shared" si="218"/>
        <v>14.774193548387096</v>
      </c>
      <c r="G269" s="86">
        <f t="shared" si="216"/>
        <v>81</v>
      </c>
      <c r="H269" s="41">
        <f t="shared" si="207"/>
        <v>35.1528384279476</v>
      </c>
      <c r="I269" s="42">
        <f t="shared" si="208"/>
        <v>2.1111111111111112</v>
      </c>
      <c r="J269" s="41">
        <f t="shared" si="212"/>
        <v>5.8569012599658833E-2</v>
      </c>
      <c r="K269" s="42">
        <f t="shared" si="217"/>
        <v>0.29650562628577282</v>
      </c>
      <c r="L269" s="41">
        <f t="shared" si="209"/>
        <v>3.6666666666666665</v>
      </c>
      <c r="M269" s="42">
        <f t="shared" si="210"/>
        <v>5.4825327510917035</v>
      </c>
      <c r="N269" s="77">
        <f t="shared" si="211"/>
        <v>0</v>
      </c>
      <c r="O269" s="49">
        <f t="shared" si="213"/>
        <v>2.1111111111111112</v>
      </c>
      <c r="P269" s="10"/>
      <c r="Q269" s="92">
        <v>458</v>
      </c>
      <c r="R269" s="88">
        <f>Q269/31</f>
        <v>14.774193548387096</v>
      </c>
      <c r="S269" s="83">
        <v>161</v>
      </c>
      <c r="T269" s="88">
        <f>S269/31</f>
        <v>5.193548387096774</v>
      </c>
      <c r="U269" s="32">
        <v>81</v>
      </c>
      <c r="V269" s="8">
        <v>0</v>
      </c>
      <c r="W269" s="90">
        <f t="shared" si="214"/>
        <v>81</v>
      </c>
      <c r="X269" s="8">
        <v>171</v>
      </c>
      <c r="Y269" s="83"/>
      <c r="Z269" s="83">
        <v>0</v>
      </c>
      <c r="AA269" s="84">
        <v>0</v>
      </c>
      <c r="AB269" s="49">
        <f t="shared" si="215"/>
        <v>2.1111111111111112</v>
      </c>
    </row>
    <row r="270" spans="1:28" x14ac:dyDescent="0.2">
      <c r="A270" s="109" t="s">
        <v>58</v>
      </c>
      <c r="B270" s="110">
        <v>16</v>
      </c>
      <c r="C270" s="111">
        <f t="shared" si="204"/>
        <v>84.274193548387103</v>
      </c>
      <c r="D270" s="37">
        <f t="shared" si="205"/>
        <v>13.483870967741936</v>
      </c>
      <c r="E270" s="38">
        <f t="shared" si="206"/>
        <v>2.5161290322580641</v>
      </c>
      <c r="F270" s="74">
        <f t="shared" si="218"/>
        <v>13.483870967741936</v>
      </c>
      <c r="G270" s="86">
        <f t="shared" si="216"/>
        <v>83</v>
      </c>
      <c r="H270" s="41">
        <f t="shared" si="207"/>
        <v>30.861244019138756</v>
      </c>
      <c r="I270" s="42">
        <f t="shared" si="208"/>
        <v>1.6626506024096386</v>
      </c>
      <c r="J270" s="41">
        <f t="shared" si="212"/>
        <v>5.8569012599658833E-2</v>
      </c>
      <c r="K270" s="42">
        <f t="shared" si="217"/>
        <v>0.30382675286073024</v>
      </c>
      <c r="L270" s="41">
        <f t="shared" si="209"/>
        <v>3.4819277108433737</v>
      </c>
      <c r="M270" s="42">
        <f t="shared" si="210"/>
        <v>6.1555023923444976</v>
      </c>
      <c r="N270" s="77">
        <f t="shared" si="211"/>
        <v>0</v>
      </c>
      <c r="O270" s="49">
        <f t="shared" si="213"/>
        <v>1.6626506024096386</v>
      </c>
      <c r="P270" s="10"/>
      <c r="Q270" s="92">
        <v>418</v>
      </c>
      <c r="R270" s="88">
        <f>Q270/31</f>
        <v>13.483870967741936</v>
      </c>
      <c r="S270" s="83">
        <v>129</v>
      </c>
      <c r="T270" s="88">
        <f>S270/31</f>
        <v>4.161290322580645</v>
      </c>
      <c r="U270" s="32">
        <v>83</v>
      </c>
      <c r="V270" s="8">
        <v>0</v>
      </c>
      <c r="W270" s="90">
        <f t="shared" si="214"/>
        <v>83</v>
      </c>
      <c r="X270" s="8">
        <v>138</v>
      </c>
      <c r="Y270" s="83"/>
      <c r="Z270" s="83">
        <v>0</v>
      </c>
      <c r="AA270" s="84">
        <v>0</v>
      </c>
      <c r="AB270" s="49">
        <f t="shared" si="215"/>
        <v>1.6626506024096386</v>
      </c>
    </row>
    <row r="271" spans="1:28" x14ac:dyDescent="0.2">
      <c r="A271" s="109" t="s">
        <v>60</v>
      </c>
      <c r="B271" s="110">
        <v>16</v>
      </c>
      <c r="C271" s="111">
        <f t="shared" si="204"/>
        <v>79.791666666666671</v>
      </c>
      <c r="D271" s="37">
        <f t="shared" si="205"/>
        <v>12.766666666666667</v>
      </c>
      <c r="E271" s="38">
        <f t="shared" si="206"/>
        <v>3.2333333333333325</v>
      </c>
      <c r="F271" s="74">
        <f t="shared" si="218"/>
        <v>12.766666666666667</v>
      </c>
      <c r="G271" s="86">
        <f t="shared" si="216"/>
        <v>62</v>
      </c>
      <c r="H271" s="41">
        <f t="shared" si="207"/>
        <v>29.765013054830288</v>
      </c>
      <c r="I271" s="42">
        <f t="shared" si="208"/>
        <v>1.7741935483870968</v>
      </c>
      <c r="J271" s="41">
        <f t="shared" si="212"/>
        <v>5.8569012599658833E-2</v>
      </c>
      <c r="K271" s="42">
        <f t="shared" si="217"/>
        <v>0.22695492382367799</v>
      </c>
      <c r="L271" s="41">
        <f t="shared" si="209"/>
        <v>4.338709677419355</v>
      </c>
      <c r="M271" s="42">
        <f t="shared" si="210"/>
        <v>4.8563968668407309</v>
      </c>
      <c r="N271" s="77">
        <f t="shared" si="211"/>
        <v>0</v>
      </c>
      <c r="O271" s="49">
        <f t="shared" si="213"/>
        <v>1.7741935483870968</v>
      </c>
      <c r="P271" s="10"/>
      <c r="Q271" s="92">
        <v>383</v>
      </c>
      <c r="R271" s="88">
        <f>Q271/30</f>
        <v>12.766666666666667</v>
      </c>
      <c r="S271" s="83">
        <v>114</v>
      </c>
      <c r="T271" s="88">
        <f>S271/30</f>
        <v>3.8</v>
      </c>
      <c r="U271" s="32">
        <v>62</v>
      </c>
      <c r="V271" s="8">
        <v>0</v>
      </c>
      <c r="W271" s="90">
        <f t="shared" si="214"/>
        <v>62</v>
      </c>
      <c r="X271" s="8">
        <v>110</v>
      </c>
      <c r="Y271" s="83"/>
      <c r="Z271" s="83">
        <v>0</v>
      </c>
      <c r="AA271" s="84">
        <v>0</v>
      </c>
      <c r="AB271" s="49">
        <f t="shared" si="215"/>
        <v>1.7741935483870968</v>
      </c>
    </row>
    <row r="272" spans="1:28" x14ac:dyDescent="0.2">
      <c r="A272" s="109" t="s">
        <v>62</v>
      </c>
      <c r="B272" s="110">
        <v>16</v>
      </c>
      <c r="C272" s="111">
        <f t="shared" si="204"/>
        <v>93.548387096774192</v>
      </c>
      <c r="D272" s="37">
        <f t="shared" si="205"/>
        <v>14.96774193548387</v>
      </c>
      <c r="E272" s="38">
        <f t="shared" si="206"/>
        <v>1.0322580645161299</v>
      </c>
      <c r="F272" s="74">
        <f t="shared" si="218"/>
        <v>14.96774193548387</v>
      </c>
      <c r="G272" s="86">
        <f t="shared" si="216"/>
        <v>74</v>
      </c>
      <c r="H272" s="41">
        <f t="shared" si="207"/>
        <v>25.646551724137932</v>
      </c>
      <c r="I272" s="42">
        <f t="shared" si="208"/>
        <v>1.7972972972972974</v>
      </c>
      <c r="J272" s="41">
        <f t="shared" si="212"/>
        <v>5.8569012599658833E-2</v>
      </c>
      <c r="K272" s="42">
        <f t="shared" si="217"/>
        <v>0.2708816832734221</v>
      </c>
      <c r="L272" s="41">
        <f t="shared" si="209"/>
        <v>4.6621621621621623</v>
      </c>
      <c r="M272" s="42">
        <f t="shared" si="210"/>
        <v>4.9439655172413799</v>
      </c>
      <c r="N272" s="77">
        <f t="shared" si="211"/>
        <v>2.7027027027027026</v>
      </c>
      <c r="O272" s="49">
        <f t="shared" si="213"/>
        <v>1.7972972972972974</v>
      </c>
      <c r="P272" s="10"/>
      <c r="Q272" s="92">
        <v>464</v>
      </c>
      <c r="R272" s="88">
        <f>Q272/31</f>
        <v>14.96774193548387</v>
      </c>
      <c r="S272" s="83">
        <v>119</v>
      </c>
      <c r="T272" s="88">
        <f>S272/31</f>
        <v>3.838709677419355</v>
      </c>
      <c r="U272" s="32">
        <v>74</v>
      </c>
      <c r="V272" s="8">
        <v>0</v>
      </c>
      <c r="W272" s="90">
        <f t="shared" si="214"/>
        <v>74</v>
      </c>
      <c r="X272" s="8">
        <v>133</v>
      </c>
      <c r="Y272" s="83"/>
      <c r="Z272" s="83">
        <v>2</v>
      </c>
      <c r="AA272" s="84">
        <v>0</v>
      </c>
      <c r="AB272" s="49">
        <f t="shared" si="215"/>
        <v>1.7972972972972974</v>
      </c>
    </row>
    <row r="273" spans="1:28" x14ac:dyDescent="0.2">
      <c r="A273" s="109" t="s">
        <v>64</v>
      </c>
      <c r="B273" s="110">
        <v>16</v>
      </c>
      <c r="C273" s="111">
        <f t="shared" si="204"/>
        <v>99.375</v>
      </c>
      <c r="D273" s="37">
        <f t="shared" si="205"/>
        <v>15.9</v>
      </c>
      <c r="E273" s="38">
        <f t="shared" si="206"/>
        <v>9.9999999999999645E-2</v>
      </c>
      <c r="F273" s="74">
        <f t="shared" si="218"/>
        <v>15.9</v>
      </c>
      <c r="G273" s="86">
        <f t="shared" si="216"/>
        <v>68</v>
      </c>
      <c r="H273" s="41">
        <f t="shared" si="207"/>
        <v>21.174004192872118</v>
      </c>
      <c r="I273" s="42">
        <f t="shared" si="208"/>
        <v>1.411764705882353</v>
      </c>
      <c r="J273" s="41">
        <f t="shared" si="212"/>
        <v>5.8569012599658833E-2</v>
      </c>
      <c r="K273" s="42">
        <f t="shared" si="217"/>
        <v>0.24891830354855005</v>
      </c>
      <c r="L273" s="41">
        <f t="shared" si="209"/>
        <v>5.5294117647058822</v>
      </c>
      <c r="M273" s="42">
        <f t="shared" si="210"/>
        <v>4.2767295597484276</v>
      </c>
      <c r="N273" s="77">
        <f t="shared" si="211"/>
        <v>0</v>
      </c>
      <c r="O273" s="49">
        <f t="shared" si="213"/>
        <v>1.411764705882353</v>
      </c>
      <c r="P273" s="10"/>
      <c r="Q273" s="92">
        <v>477</v>
      </c>
      <c r="R273" s="88">
        <f>Q273/30</f>
        <v>15.9</v>
      </c>
      <c r="S273" s="83">
        <v>101</v>
      </c>
      <c r="T273" s="88">
        <f>S273/30</f>
        <v>3.3666666666666667</v>
      </c>
      <c r="U273" s="32">
        <v>68</v>
      </c>
      <c r="V273" s="8">
        <v>0</v>
      </c>
      <c r="W273" s="90">
        <f t="shared" si="214"/>
        <v>68</v>
      </c>
      <c r="X273" s="8">
        <v>96</v>
      </c>
      <c r="Y273" s="83"/>
      <c r="Z273" s="83">
        <v>0</v>
      </c>
      <c r="AA273" s="84">
        <v>0</v>
      </c>
      <c r="AB273" s="49">
        <f t="shared" si="215"/>
        <v>1.411764705882353</v>
      </c>
    </row>
    <row r="274" spans="1:28" ht="12.75" thickBot="1" x14ac:dyDescent="0.25">
      <c r="A274" s="109" t="s">
        <v>66</v>
      </c>
      <c r="B274" s="110">
        <v>16</v>
      </c>
      <c r="C274" s="111">
        <f t="shared" si="204"/>
        <v>95.564516129032256</v>
      </c>
      <c r="D274" s="37">
        <f t="shared" si="205"/>
        <v>15.290322580645162</v>
      </c>
      <c r="E274" s="38">
        <f t="shared" si="206"/>
        <v>0.70967741935483808</v>
      </c>
      <c r="F274" s="74">
        <f t="shared" si="218"/>
        <v>15.290322580645162</v>
      </c>
      <c r="G274" s="86">
        <f t="shared" si="216"/>
        <v>68</v>
      </c>
      <c r="H274" s="41">
        <f t="shared" si="207"/>
        <v>28.270042194092827</v>
      </c>
      <c r="I274" s="42">
        <f t="shared" si="208"/>
        <v>2.0882352941176472</v>
      </c>
      <c r="J274" s="41">
        <f t="shared" si="212"/>
        <v>5.8569012599658833E-2</v>
      </c>
      <c r="K274" s="42">
        <f t="shared" si="217"/>
        <v>0.24891830354855005</v>
      </c>
      <c r="L274" s="41">
        <f t="shared" si="209"/>
        <v>5</v>
      </c>
      <c r="M274" s="42">
        <f t="shared" si="210"/>
        <v>4.4472573839662441</v>
      </c>
      <c r="N274" s="77">
        <f t="shared" si="211"/>
        <v>0</v>
      </c>
      <c r="O274" s="49">
        <f t="shared" si="213"/>
        <v>2.0882352941176472</v>
      </c>
      <c r="P274" s="10"/>
      <c r="Q274" s="92">
        <v>474</v>
      </c>
      <c r="R274" s="88">
        <f>Q274/31</f>
        <v>15.290322580645162</v>
      </c>
      <c r="S274" s="83">
        <v>134</v>
      </c>
      <c r="T274" s="88">
        <f>S274/31</f>
        <v>4.32258064516129</v>
      </c>
      <c r="U274" s="32">
        <v>68</v>
      </c>
      <c r="V274" s="8">
        <v>0</v>
      </c>
      <c r="W274" s="90">
        <f t="shared" si="214"/>
        <v>68</v>
      </c>
      <c r="X274" s="8">
        <v>142</v>
      </c>
      <c r="Y274" s="83"/>
      <c r="Z274" s="83">
        <v>0</v>
      </c>
      <c r="AA274" s="84">
        <v>0</v>
      </c>
      <c r="AB274" s="49">
        <f t="shared" si="215"/>
        <v>2.0882352941176472</v>
      </c>
    </row>
    <row r="275" spans="1:28" ht="12.75" thickBot="1" x14ac:dyDescent="0.25">
      <c r="A275" s="469" t="s">
        <v>69</v>
      </c>
      <c r="B275" s="470">
        <v>16</v>
      </c>
      <c r="C275" s="471">
        <f>D275/B275*100</f>
        <v>121.54304029304028</v>
      </c>
      <c r="D275" s="472">
        <f>+R275</f>
        <v>19.446886446886445</v>
      </c>
      <c r="E275" s="473">
        <f t="shared" si="206"/>
        <v>-3.4468864468864453</v>
      </c>
      <c r="F275" s="474">
        <f>R275</f>
        <v>19.446886446886445</v>
      </c>
      <c r="G275" s="475">
        <f>SUM(G263:G274)</f>
        <v>940</v>
      </c>
      <c r="H275" s="476">
        <f t="shared" si="207"/>
        <v>33.13241665097005</v>
      </c>
      <c r="I275" s="477">
        <f t="shared" si="208"/>
        <v>1.8946808510638298</v>
      </c>
      <c r="J275" s="476">
        <f>B275/Y$275*1000</f>
        <v>5.8569012599658833E-2</v>
      </c>
      <c r="K275" s="477">
        <f>W275/Y$217*1000/9</f>
        <v>41.772095707373374</v>
      </c>
      <c r="L275" s="476">
        <f t="shared" si="209"/>
        <v>3.7725823591923486</v>
      </c>
      <c r="M275" s="477">
        <f>W275/F275/9</f>
        <v>5.3764676335782013</v>
      </c>
      <c r="N275" s="478">
        <f>Z275/W275*100</f>
        <v>0.6376195536663124</v>
      </c>
      <c r="O275" s="479">
        <f t="shared" si="213"/>
        <v>1.8926673751328373</v>
      </c>
      <c r="P275" s="10"/>
      <c r="Q275" s="480">
        <f>SUM(Q263:Q274)</f>
        <v>5309</v>
      </c>
      <c r="R275" s="311">
        <f>Q275/273</f>
        <v>19.446886446886445</v>
      </c>
      <c r="S275" s="481">
        <f>SUM(S263:S274)</f>
        <v>1759</v>
      </c>
      <c r="T275" s="311">
        <f>S275/273</f>
        <v>6.4432234432234434</v>
      </c>
      <c r="U275" s="482">
        <f>SUM(U263:U274)</f>
        <v>940</v>
      </c>
      <c r="V275" s="483">
        <f>SUM(V263:V274)</f>
        <v>1</v>
      </c>
      <c r="W275" s="482">
        <f t="shared" si="214"/>
        <v>941</v>
      </c>
      <c r="X275" s="483">
        <f>SUM(X263:X274)</f>
        <v>1781</v>
      </c>
      <c r="Y275" s="481">
        <v>273182</v>
      </c>
      <c r="Z275" s="481">
        <f>SUM(Z263:Z274)</f>
        <v>6</v>
      </c>
      <c r="AA275" s="484">
        <f>SUM(AA263:AA274)</f>
        <v>0</v>
      </c>
      <c r="AB275" s="356">
        <f>+X275/W275</f>
        <v>1.8926673751328373</v>
      </c>
    </row>
    <row r="276" spans="1:28" x14ac:dyDescent="0.2">
      <c r="A276" s="8"/>
      <c r="B276" s="10"/>
      <c r="C276" s="114"/>
      <c r="D276" s="38"/>
      <c r="E276" s="38"/>
      <c r="F276" s="38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8" x14ac:dyDescent="0.2">
      <c r="A277" s="6" t="s">
        <v>110</v>
      </c>
      <c r="C277" s="107"/>
      <c r="D277" s="57"/>
      <c r="E277" s="179"/>
      <c r="F277" s="179"/>
      <c r="G277" s="180"/>
      <c r="H277" s="180"/>
      <c r="I277" s="180"/>
      <c r="J277" s="180"/>
      <c r="K277" s="180"/>
      <c r="P277" s="10"/>
    </row>
    <row r="278" spans="1:28" x14ac:dyDescent="0.2">
      <c r="C278" s="107"/>
      <c r="D278" s="57"/>
      <c r="E278" s="539" t="s">
        <v>120</v>
      </c>
      <c r="F278" s="539"/>
      <c r="G278" s="539"/>
      <c r="H278" s="539"/>
      <c r="I278" s="539"/>
      <c r="J278" s="539"/>
      <c r="K278" s="539"/>
      <c r="P278" s="10"/>
    </row>
    <row r="279" spans="1:28" x14ac:dyDescent="0.2">
      <c r="C279" s="415"/>
      <c r="D279" s="415"/>
      <c r="E279" s="529" t="s">
        <v>128</v>
      </c>
      <c r="F279" s="529"/>
      <c r="G279" s="529"/>
      <c r="H279" s="529"/>
      <c r="I279" s="529"/>
      <c r="J279" s="529"/>
      <c r="K279" s="529"/>
      <c r="P279" s="10"/>
    </row>
    <row r="280" spans="1:28" x14ac:dyDescent="0.2">
      <c r="C280" s="56"/>
      <c r="D280" s="56"/>
      <c r="E280" s="529" t="s">
        <v>149</v>
      </c>
      <c r="F280" s="529"/>
      <c r="G280" s="529"/>
      <c r="H280" s="529"/>
      <c r="I280" s="529"/>
      <c r="J280" s="529"/>
      <c r="K280" s="529"/>
      <c r="P280" s="10"/>
    </row>
    <row r="281" spans="1:28" x14ac:dyDescent="0.2">
      <c r="C281" s="58"/>
      <c r="D281" s="58"/>
      <c r="E281" s="530" t="s">
        <v>151</v>
      </c>
      <c r="F281" s="530"/>
      <c r="G281" s="530"/>
      <c r="H281" s="530"/>
      <c r="I281" s="530"/>
      <c r="J281" s="530"/>
      <c r="K281" s="530"/>
      <c r="P281" s="10"/>
    </row>
    <row r="282" spans="1:28" ht="12.75" thickBot="1" x14ac:dyDescent="0.25">
      <c r="B282" s="59"/>
      <c r="C282" s="415"/>
      <c r="D282" s="415"/>
      <c r="E282" s="415"/>
      <c r="F282" s="415"/>
      <c r="G282" s="415"/>
      <c r="H282" s="415"/>
      <c r="I282" s="415"/>
      <c r="P282" s="10"/>
    </row>
    <row r="283" spans="1:28" x14ac:dyDescent="0.2">
      <c r="A283" s="2"/>
      <c r="B283" s="15"/>
      <c r="C283" s="16" t="s">
        <v>6</v>
      </c>
      <c r="D283" s="17"/>
      <c r="E283" s="60"/>
      <c r="F283" s="18"/>
      <c r="G283" s="19"/>
      <c r="H283" s="19"/>
      <c r="I283" s="19"/>
      <c r="J283" s="19"/>
      <c r="K283" s="19"/>
      <c r="L283" s="19"/>
      <c r="M283" s="19"/>
      <c r="N283" s="20"/>
      <c r="O283" s="10"/>
      <c r="P283" s="10"/>
      <c r="AA283" s="1"/>
      <c r="AB283" s="1"/>
    </row>
    <row r="284" spans="1:28" ht="12.75" thickBot="1" x14ac:dyDescent="0.25">
      <c r="B284" s="532" t="s">
        <v>10</v>
      </c>
      <c r="C284" s="533"/>
      <c r="D284" s="533"/>
      <c r="E284" s="534"/>
      <c r="F284" s="62"/>
      <c r="G284" s="10"/>
      <c r="H284" s="50"/>
      <c r="I284" s="42"/>
      <c r="J284" s="10" t="s">
        <v>11</v>
      </c>
      <c r="K284" s="10"/>
      <c r="L284" s="10"/>
      <c r="M284" s="10"/>
      <c r="N284" s="63"/>
      <c r="O284" s="10"/>
      <c r="P284" s="10"/>
      <c r="Q284" s="51" t="s">
        <v>152</v>
      </c>
      <c r="R284" s="51"/>
      <c r="S284" s="51"/>
      <c r="T284" s="51"/>
      <c r="AA284" s="1"/>
      <c r="AB284" s="1"/>
    </row>
    <row r="285" spans="1:28" ht="84.75" thickBot="1" x14ac:dyDescent="0.25">
      <c r="A285" s="64"/>
      <c r="B285" s="232" t="s">
        <v>13</v>
      </c>
      <c r="C285" s="65" t="s">
        <v>14</v>
      </c>
      <c r="D285" s="66" t="s">
        <v>15</v>
      </c>
      <c r="E285" s="66" t="s">
        <v>16</v>
      </c>
      <c r="F285" s="263" t="s">
        <v>17</v>
      </c>
      <c r="G285" s="245" t="s">
        <v>18</v>
      </c>
      <c r="H285" s="245" t="s">
        <v>19</v>
      </c>
      <c r="I285" s="241" t="s">
        <v>20</v>
      </c>
      <c r="J285" s="245" t="s">
        <v>199</v>
      </c>
      <c r="K285" s="264" t="s">
        <v>198</v>
      </c>
      <c r="L285" s="241" t="s">
        <v>21</v>
      </c>
      <c r="M285" s="245" t="s">
        <v>22</v>
      </c>
      <c r="N285" s="245" t="s">
        <v>23</v>
      </c>
      <c r="O285" s="265" t="s">
        <v>24</v>
      </c>
      <c r="P285" s="10"/>
      <c r="Q285" s="67" t="s">
        <v>25</v>
      </c>
      <c r="R285" s="68" t="s">
        <v>26</v>
      </c>
      <c r="S285" s="68" t="s">
        <v>27</v>
      </c>
      <c r="T285" s="68" t="s">
        <v>28</v>
      </c>
      <c r="U285" s="68" t="s">
        <v>29</v>
      </c>
      <c r="V285" s="68" t="s">
        <v>30</v>
      </c>
      <c r="W285" s="69" t="s">
        <v>31</v>
      </c>
      <c r="X285" s="69" t="s">
        <v>32</v>
      </c>
      <c r="Y285" s="69" t="s">
        <v>168</v>
      </c>
      <c r="Z285" s="69" t="s">
        <v>34</v>
      </c>
      <c r="AA285" s="70" t="s">
        <v>35</v>
      </c>
      <c r="AB285" s="229" t="s">
        <v>194</v>
      </c>
    </row>
    <row r="286" spans="1:28" ht="12.75" x14ac:dyDescent="0.2">
      <c r="A286" s="109" t="s">
        <v>44</v>
      </c>
      <c r="B286" s="110">
        <v>10</v>
      </c>
      <c r="C286" s="111">
        <f t="shared" ref="C286:C297" si="219">D286/B286*100</f>
        <v>101.93548387096773</v>
      </c>
      <c r="D286" s="37">
        <f t="shared" ref="D286:D297" si="220">+R286</f>
        <v>10.193548387096774</v>
      </c>
      <c r="E286" s="38">
        <f t="shared" ref="E286:E298" si="221">B286-D286</f>
        <v>-0.19354838709677402</v>
      </c>
      <c r="F286" s="74">
        <v>5</v>
      </c>
      <c r="G286" s="76">
        <f>+U286</f>
        <v>104</v>
      </c>
      <c r="H286" s="41">
        <f t="shared" ref="H286:H298" si="222">S286/Q286*100</f>
        <v>68.35443037974683</v>
      </c>
      <c r="I286" s="42">
        <f t="shared" ref="I286:I298" si="223">X286/U286</f>
        <v>1.9519230769230769</v>
      </c>
      <c r="J286" s="41">
        <f>B286/Y$286*1000</f>
        <v>9.0904958865506119E-2</v>
      </c>
      <c r="K286" s="42">
        <f>W286/Y286*1000</f>
        <v>0.95450206808781424</v>
      </c>
      <c r="L286" s="41">
        <f t="shared" ref="L286:L298" si="224">SUM(Q286-S286)/W286</f>
        <v>0.95238095238095233</v>
      </c>
      <c r="M286" s="42">
        <f t="shared" ref="M286:M297" si="225">W286/F286</f>
        <v>21</v>
      </c>
      <c r="N286" s="77">
        <f t="shared" ref="N286:N297" si="226">Z286/W286*100</f>
        <v>0</v>
      </c>
      <c r="O286" s="29">
        <f>+X286/W286</f>
        <v>1.9333333333333333</v>
      </c>
      <c r="P286" s="10"/>
      <c r="Q286" s="78">
        <v>316</v>
      </c>
      <c r="R286" s="79">
        <f>Q286/31</f>
        <v>10.193548387096774</v>
      </c>
      <c r="S286" s="80">
        <v>216</v>
      </c>
      <c r="T286" s="79">
        <f>S286/31</f>
        <v>6.967741935483871</v>
      </c>
      <c r="U286" s="81">
        <v>104</v>
      </c>
      <c r="V286" s="82">
        <v>1</v>
      </c>
      <c r="W286" s="81">
        <f>+V286+U286</f>
        <v>105</v>
      </c>
      <c r="X286" s="82">
        <v>203</v>
      </c>
      <c r="Y286" s="116">
        <v>110005</v>
      </c>
      <c r="Z286" s="80">
        <v>0</v>
      </c>
      <c r="AA286" s="84">
        <v>0</v>
      </c>
      <c r="AB286" s="49">
        <f>+X286/W286</f>
        <v>1.9333333333333333</v>
      </c>
    </row>
    <row r="287" spans="1:28" x14ac:dyDescent="0.2">
      <c r="A287" s="109" t="s">
        <v>46</v>
      </c>
      <c r="B287" s="110">
        <v>11</v>
      </c>
      <c r="C287" s="111">
        <f t="shared" si="219"/>
        <v>100</v>
      </c>
      <c r="D287" s="37">
        <f t="shared" si="220"/>
        <v>11</v>
      </c>
      <c r="E287" s="38">
        <f t="shared" si="221"/>
        <v>0</v>
      </c>
      <c r="F287" s="74">
        <v>5</v>
      </c>
      <c r="G287" s="86">
        <f>+U287</f>
        <v>91</v>
      </c>
      <c r="H287" s="41">
        <f t="shared" si="222"/>
        <v>54.870129870129873</v>
      </c>
      <c r="I287" s="42">
        <f t="shared" si="223"/>
        <v>1.945054945054945</v>
      </c>
      <c r="J287" s="41">
        <f t="shared" ref="J287:J297" si="227">B287/Y$286*1000</f>
        <v>9.999545475205672E-2</v>
      </c>
      <c r="K287" s="42">
        <f>W287/Y$286*1000</f>
        <v>0.82723512567610569</v>
      </c>
      <c r="L287" s="41">
        <f t="shared" si="224"/>
        <v>1.5274725274725274</v>
      </c>
      <c r="M287" s="42">
        <f t="shared" si="225"/>
        <v>18.2</v>
      </c>
      <c r="N287" s="77">
        <f t="shared" si="226"/>
        <v>0</v>
      </c>
      <c r="O287" s="49">
        <f t="shared" ref="O287:O298" si="228">+X287/W287</f>
        <v>1.945054945054945</v>
      </c>
      <c r="P287" s="10"/>
      <c r="Q287" s="87">
        <v>308</v>
      </c>
      <c r="R287" s="88">
        <f>Q287/28</f>
        <v>11</v>
      </c>
      <c r="S287" s="89">
        <v>169</v>
      </c>
      <c r="T287" s="88">
        <f>S287/28</f>
        <v>6.0357142857142856</v>
      </c>
      <c r="U287" s="90">
        <v>91</v>
      </c>
      <c r="V287" s="11">
        <v>0</v>
      </c>
      <c r="W287" s="90">
        <f t="shared" ref="W287:W298" si="229">+V287+U287</f>
        <v>91</v>
      </c>
      <c r="X287" s="11">
        <v>177</v>
      </c>
      <c r="Y287" s="83"/>
      <c r="Z287" s="89">
        <v>0</v>
      </c>
      <c r="AA287" s="84">
        <v>0</v>
      </c>
      <c r="AB287" s="49">
        <f t="shared" ref="AB287:AB297" si="230">+X287/W287</f>
        <v>1.945054945054945</v>
      </c>
    </row>
    <row r="288" spans="1:28" x14ac:dyDescent="0.2">
      <c r="A288" s="109" t="s">
        <v>48</v>
      </c>
      <c r="B288" s="110">
        <v>11</v>
      </c>
      <c r="C288" s="111">
        <f t="shared" si="219"/>
        <v>102.9325513196481</v>
      </c>
      <c r="D288" s="37">
        <f t="shared" si="220"/>
        <v>11.32258064516129</v>
      </c>
      <c r="E288" s="38">
        <f t="shared" si="221"/>
        <v>-0.32258064516129004</v>
      </c>
      <c r="F288" s="74">
        <v>5</v>
      </c>
      <c r="G288" s="86">
        <f t="shared" ref="G288:G297" si="231">+U288</f>
        <v>119</v>
      </c>
      <c r="H288" s="41">
        <f t="shared" si="222"/>
        <v>69.800569800569804</v>
      </c>
      <c r="I288" s="42">
        <f t="shared" si="223"/>
        <v>1.9663865546218486</v>
      </c>
      <c r="J288" s="41">
        <f t="shared" si="227"/>
        <v>9.999545475205672E-2</v>
      </c>
      <c r="K288" s="42">
        <f t="shared" ref="K288:K297" si="232">W288/Y$286*1000</f>
        <v>1.0817690104995228</v>
      </c>
      <c r="L288" s="41">
        <f t="shared" si="224"/>
        <v>0.89075630252100846</v>
      </c>
      <c r="M288" s="42">
        <f t="shared" si="225"/>
        <v>23.8</v>
      </c>
      <c r="N288" s="77">
        <f t="shared" si="226"/>
        <v>0</v>
      </c>
      <c r="O288" s="49">
        <f t="shared" si="228"/>
        <v>1.9663865546218486</v>
      </c>
      <c r="P288" s="10"/>
      <c r="Q288" s="92">
        <v>351</v>
      </c>
      <c r="R288" s="88">
        <f>Q288/31</f>
        <v>11.32258064516129</v>
      </c>
      <c r="S288" s="83">
        <v>245</v>
      </c>
      <c r="T288" s="88">
        <f>S288/31</f>
        <v>7.903225806451613</v>
      </c>
      <c r="U288" s="32">
        <v>119</v>
      </c>
      <c r="V288" s="8">
        <v>0</v>
      </c>
      <c r="W288" s="90">
        <f t="shared" si="229"/>
        <v>119</v>
      </c>
      <c r="X288" s="8">
        <v>234</v>
      </c>
      <c r="Y288" s="83"/>
      <c r="Z288" s="83">
        <v>0</v>
      </c>
      <c r="AA288" s="84">
        <v>0</v>
      </c>
      <c r="AB288" s="49">
        <f t="shared" si="230"/>
        <v>1.9663865546218486</v>
      </c>
    </row>
    <row r="289" spans="1:28" x14ac:dyDescent="0.2">
      <c r="A289" s="109" t="s">
        <v>50</v>
      </c>
      <c r="B289" s="110">
        <v>11</v>
      </c>
      <c r="C289" s="111">
        <f t="shared" si="219"/>
        <v>91.818181818181813</v>
      </c>
      <c r="D289" s="37">
        <f t="shared" si="220"/>
        <v>10.1</v>
      </c>
      <c r="E289" s="38">
        <f t="shared" si="221"/>
        <v>0.90000000000000036</v>
      </c>
      <c r="F289" s="74">
        <v>5</v>
      </c>
      <c r="G289" s="86">
        <f t="shared" si="231"/>
        <v>99</v>
      </c>
      <c r="H289" s="41">
        <f t="shared" si="222"/>
        <v>60.396039603960396</v>
      </c>
      <c r="I289" s="42">
        <f t="shared" si="223"/>
        <v>2.0202020202020203</v>
      </c>
      <c r="J289" s="41">
        <f t="shared" si="227"/>
        <v>9.999545475205672E-2</v>
      </c>
      <c r="K289" s="42">
        <f t="shared" si="232"/>
        <v>0.89995909276851049</v>
      </c>
      <c r="L289" s="41">
        <f t="shared" si="224"/>
        <v>1.2121212121212122</v>
      </c>
      <c r="M289" s="42">
        <f t="shared" si="225"/>
        <v>19.8</v>
      </c>
      <c r="N289" s="77">
        <f t="shared" si="226"/>
        <v>0</v>
      </c>
      <c r="O289" s="49">
        <f t="shared" si="228"/>
        <v>2.0202020202020203</v>
      </c>
      <c r="P289" s="10"/>
      <c r="Q289" s="92">
        <v>303</v>
      </c>
      <c r="R289" s="88">
        <f>Q289/30</f>
        <v>10.1</v>
      </c>
      <c r="S289" s="83">
        <v>183</v>
      </c>
      <c r="T289" s="88">
        <f>S289/30</f>
        <v>6.1</v>
      </c>
      <c r="U289" s="32">
        <v>99</v>
      </c>
      <c r="V289" s="8">
        <v>0</v>
      </c>
      <c r="W289" s="90">
        <f t="shared" si="229"/>
        <v>99</v>
      </c>
      <c r="X289" s="8">
        <v>200</v>
      </c>
      <c r="Y289" s="83"/>
      <c r="Z289" s="83">
        <v>0</v>
      </c>
      <c r="AA289" s="84">
        <v>0</v>
      </c>
      <c r="AB289" s="49">
        <f t="shared" si="230"/>
        <v>2.0202020202020203</v>
      </c>
    </row>
    <row r="290" spans="1:28" x14ac:dyDescent="0.2">
      <c r="A290" s="109" t="s">
        <v>52</v>
      </c>
      <c r="B290" s="110">
        <v>11</v>
      </c>
      <c r="C290" s="111">
        <f t="shared" si="219"/>
        <v>100.87976539589442</v>
      </c>
      <c r="D290" s="37">
        <f t="shared" si="220"/>
        <v>11.096774193548388</v>
      </c>
      <c r="E290" s="38">
        <f t="shared" si="221"/>
        <v>-9.6774193548387899E-2</v>
      </c>
      <c r="F290" s="74">
        <f t="shared" ref="F290:F297" si="233">R290</f>
        <v>11.096774193548388</v>
      </c>
      <c r="G290" s="86">
        <f t="shared" si="231"/>
        <v>93</v>
      </c>
      <c r="H290" s="41">
        <f t="shared" si="222"/>
        <v>56.97674418604651</v>
      </c>
      <c r="I290" s="42">
        <f t="shared" si="223"/>
        <v>2.053763440860215</v>
      </c>
      <c r="J290" s="41">
        <f t="shared" si="227"/>
        <v>9.999545475205672E-2</v>
      </c>
      <c r="K290" s="42">
        <f t="shared" si="232"/>
        <v>0.84541611744920686</v>
      </c>
      <c r="L290" s="41">
        <f t="shared" si="224"/>
        <v>1.5913978494623655</v>
      </c>
      <c r="M290" s="42">
        <f t="shared" si="225"/>
        <v>8.3808139534883708</v>
      </c>
      <c r="N290" s="77">
        <f t="shared" si="226"/>
        <v>0</v>
      </c>
      <c r="O290" s="49">
        <f t="shared" si="228"/>
        <v>2.053763440860215</v>
      </c>
      <c r="P290" s="10"/>
      <c r="Q290" s="92">
        <v>344</v>
      </c>
      <c r="R290" s="88">
        <f>Q290/31</f>
        <v>11.096774193548388</v>
      </c>
      <c r="S290" s="83">
        <v>196</v>
      </c>
      <c r="T290" s="88">
        <f>S290/31</f>
        <v>6.32258064516129</v>
      </c>
      <c r="U290" s="32">
        <v>93</v>
      </c>
      <c r="V290" s="8">
        <v>0</v>
      </c>
      <c r="W290" s="90">
        <f t="shared" si="229"/>
        <v>93</v>
      </c>
      <c r="X290" s="8">
        <v>191</v>
      </c>
      <c r="Y290" s="83"/>
      <c r="Z290" s="83">
        <v>0</v>
      </c>
      <c r="AA290" s="84">
        <v>0</v>
      </c>
      <c r="AB290" s="49">
        <f t="shared" si="230"/>
        <v>2.053763440860215</v>
      </c>
    </row>
    <row r="291" spans="1:28" x14ac:dyDescent="0.2">
      <c r="A291" s="109" t="s">
        <v>54</v>
      </c>
      <c r="B291" s="110">
        <v>11</v>
      </c>
      <c r="C291" s="111">
        <f t="shared" si="219"/>
        <v>100.60606060606061</v>
      </c>
      <c r="D291" s="37">
        <f t="shared" si="220"/>
        <v>11.066666666666666</v>
      </c>
      <c r="E291" s="38">
        <f t="shared" si="221"/>
        <v>-6.666666666666643E-2</v>
      </c>
      <c r="F291" s="74">
        <f t="shared" si="233"/>
        <v>11.066666666666666</v>
      </c>
      <c r="G291" s="86">
        <f t="shared" si="231"/>
        <v>93</v>
      </c>
      <c r="H291" s="41">
        <f t="shared" si="222"/>
        <v>56.92771084337349</v>
      </c>
      <c r="I291" s="42">
        <f t="shared" si="223"/>
        <v>2</v>
      </c>
      <c r="J291" s="41">
        <f t="shared" si="227"/>
        <v>9.999545475205672E-2</v>
      </c>
      <c r="K291" s="42">
        <f t="shared" si="232"/>
        <v>0.84541611744920686</v>
      </c>
      <c r="L291" s="41">
        <f t="shared" si="224"/>
        <v>1.5376344086021505</v>
      </c>
      <c r="M291" s="42">
        <f t="shared" si="225"/>
        <v>8.4036144578313259</v>
      </c>
      <c r="N291" s="77">
        <f t="shared" si="226"/>
        <v>0</v>
      </c>
      <c r="O291" s="49">
        <f t="shared" si="228"/>
        <v>2</v>
      </c>
      <c r="P291" s="10"/>
      <c r="Q291" s="92">
        <v>332</v>
      </c>
      <c r="R291" s="88">
        <f>Q291/30</f>
        <v>11.066666666666666</v>
      </c>
      <c r="S291" s="83">
        <v>189</v>
      </c>
      <c r="T291" s="88">
        <f>S291/30</f>
        <v>6.3</v>
      </c>
      <c r="U291" s="32">
        <v>93</v>
      </c>
      <c r="V291" s="8">
        <v>0</v>
      </c>
      <c r="W291" s="90">
        <f t="shared" si="229"/>
        <v>93</v>
      </c>
      <c r="X291" s="8">
        <v>186</v>
      </c>
      <c r="Y291" s="83"/>
      <c r="Z291" s="83">
        <v>0</v>
      </c>
      <c r="AA291" s="84">
        <v>0</v>
      </c>
      <c r="AB291" s="49">
        <f t="shared" si="230"/>
        <v>2</v>
      </c>
    </row>
    <row r="292" spans="1:28" x14ac:dyDescent="0.2">
      <c r="A292" s="109" t="s">
        <v>56</v>
      </c>
      <c r="B292" s="110">
        <v>11</v>
      </c>
      <c r="C292" s="111">
        <f t="shared" si="219"/>
        <v>102.05278592375366</v>
      </c>
      <c r="D292" s="37">
        <f t="shared" si="220"/>
        <v>11.225806451612904</v>
      </c>
      <c r="E292" s="38">
        <f t="shared" si="221"/>
        <v>-0.22580645161290391</v>
      </c>
      <c r="F292" s="74">
        <f t="shared" si="233"/>
        <v>11.225806451612904</v>
      </c>
      <c r="G292" s="86">
        <f t="shared" si="231"/>
        <v>100</v>
      </c>
      <c r="H292" s="41">
        <f t="shared" si="222"/>
        <v>52.586206896551722</v>
      </c>
      <c r="I292" s="42">
        <f t="shared" si="223"/>
        <v>1.92</v>
      </c>
      <c r="J292" s="41">
        <f t="shared" si="227"/>
        <v>9.999545475205672E-2</v>
      </c>
      <c r="K292" s="42">
        <f t="shared" si="232"/>
        <v>0.90904958865506114</v>
      </c>
      <c r="L292" s="41">
        <f t="shared" si="224"/>
        <v>1.65</v>
      </c>
      <c r="M292" s="42">
        <f t="shared" si="225"/>
        <v>8.9080459770114935</v>
      </c>
      <c r="N292" s="77">
        <f t="shared" si="226"/>
        <v>0</v>
      </c>
      <c r="O292" s="49">
        <f t="shared" si="228"/>
        <v>1.92</v>
      </c>
      <c r="P292" s="10"/>
      <c r="Q292" s="92">
        <v>348</v>
      </c>
      <c r="R292" s="88">
        <f>Q292/31</f>
        <v>11.225806451612904</v>
      </c>
      <c r="S292" s="83">
        <v>183</v>
      </c>
      <c r="T292" s="88">
        <f>S292/31</f>
        <v>5.903225806451613</v>
      </c>
      <c r="U292" s="32">
        <v>100</v>
      </c>
      <c r="V292" s="8">
        <v>0</v>
      </c>
      <c r="W292" s="90">
        <f t="shared" si="229"/>
        <v>100</v>
      </c>
      <c r="X292" s="8">
        <v>192</v>
      </c>
      <c r="Y292" s="83"/>
      <c r="Z292" s="83">
        <v>0</v>
      </c>
      <c r="AA292" s="84">
        <v>0</v>
      </c>
      <c r="AB292" s="49">
        <f t="shared" si="230"/>
        <v>1.92</v>
      </c>
    </row>
    <row r="293" spans="1:28" x14ac:dyDescent="0.2">
      <c r="A293" s="109" t="s">
        <v>58</v>
      </c>
      <c r="B293" s="110">
        <v>11</v>
      </c>
      <c r="C293" s="111">
        <f t="shared" si="219"/>
        <v>100</v>
      </c>
      <c r="D293" s="37">
        <f t="shared" si="220"/>
        <v>11</v>
      </c>
      <c r="E293" s="38">
        <f t="shared" si="221"/>
        <v>0</v>
      </c>
      <c r="F293" s="74">
        <f t="shared" si="233"/>
        <v>11</v>
      </c>
      <c r="G293" s="86">
        <f t="shared" si="231"/>
        <v>92</v>
      </c>
      <c r="H293" s="41">
        <f t="shared" si="222"/>
        <v>55.131964809384158</v>
      </c>
      <c r="I293" s="42">
        <f t="shared" si="223"/>
        <v>1.9782608695652173</v>
      </c>
      <c r="J293" s="41">
        <f t="shared" si="227"/>
        <v>9.999545475205672E-2</v>
      </c>
      <c r="K293" s="42">
        <f t="shared" si="232"/>
        <v>0.84541611744920686</v>
      </c>
      <c r="L293" s="41">
        <f t="shared" si="224"/>
        <v>1.6451612903225807</v>
      </c>
      <c r="M293" s="42">
        <f t="shared" si="225"/>
        <v>8.454545454545455</v>
      </c>
      <c r="N293" s="77">
        <f t="shared" si="226"/>
        <v>0</v>
      </c>
      <c r="O293" s="49">
        <f t="shared" si="228"/>
        <v>1.956989247311828</v>
      </c>
      <c r="P293" s="10"/>
      <c r="Q293" s="92">
        <v>341</v>
      </c>
      <c r="R293" s="88">
        <f>Q293/31</f>
        <v>11</v>
      </c>
      <c r="S293" s="83">
        <v>188</v>
      </c>
      <c r="T293" s="88">
        <f>S293/31</f>
        <v>6.064516129032258</v>
      </c>
      <c r="U293" s="32">
        <v>92</v>
      </c>
      <c r="V293" s="8">
        <v>1</v>
      </c>
      <c r="W293" s="90">
        <f t="shared" si="229"/>
        <v>93</v>
      </c>
      <c r="X293" s="8">
        <v>182</v>
      </c>
      <c r="Y293" s="83"/>
      <c r="Z293" s="83">
        <v>0</v>
      </c>
      <c r="AA293" s="84">
        <v>0</v>
      </c>
      <c r="AB293" s="49">
        <f t="shared" si="230"/>
        <v>1.956989247311828</v>
      </c>
    </row>
    <row r="294" spans="1:28" x14ac:dyDescent="0.2">
      <c r="A294" s="109" t="s">
        <v>60</v>
      </c>
      <c r="B294" s="110">
        <v>11</v>
      </c>
      <c r="C294" s="111">
        <f t="shared" si="219"/>
        <v>100.60606060606061</v>
      </c>
      <c r="D294" s="37">
        <f t="shared" si="220"/>
        <v>11.066666666666666</v>
      </c>
      <c r="E294" s="38">
        <f t="shared" si="221"/>
        <v>-6.666666666666643E-2</v>
      </c>
      <c r="F294" s="74">
        <f t="shared" si="233"/>
        <v>11.066666666666666</v>
      </c>
      <c r="G294" s="86">
        <f t="shared" si="231"/>
        <v>85</v>
      </c>
      <c r="H294" s="41">
        <f t="shared" si="222"/>
        <v>48.493975903614455</v>
      </c>
      <c r="I294" s="42">
        <f t="shared" si="223"/>
        <v>1.9058823529411764</v>
      </c>
      <c r="J294" s="41">
        <f t="shared" si="227"/>
        <v>9.999545475205672E-2</v>
      </c>
      <c r="K294" s="42">
        <f t="shared" si="232"/>
        <v>0.77269215035680194</v>
      </c>
      <c r="L294" s="41">
        <f t="shared" si="224"/>
        <v>2.0117647058823529</v>
      </c>
      <c r="M294" s="42">
        <f t="shared" si="225"/>
        <v>7.6807228915662655</v>
      </c>
      <c r="N294" s="77">
        <f t="shared" si="226"/>
        <v>0</v>
      </c>
      <c r="O294" s="49">
        <f t="shared" si="228"/>
        <v>1.9058823529411764</v>
      </c>
      <c r="P294" s="10"/>
      <c r="Q294" s="92">
        <v>332</v>
      </c>
      <c r="R294" s="88">
        <f>Q294/30</f>
        <v>11.066666666666666</v>
      </c>
      <c r="S294" s="83">
        <v>161</v>
      </c>
      <c r="T294" s="88">
        <f>S294/30</f>
        <v>5.3666666666666663</v>
      </c>
      <c r="U294" s="32">
        <v>85</v>
      </c>
      <c r="V294" s="8">
        <v>0</v>
      </c>
      <c r="W294" s="90">
        <f t="shared" si="229"/>
        <v>85</v>
      </c>
      <c r="X294" s="8">
        <v>162</v>
      </c>
      <c r="Y294" s="83"/>
      <c r="Z294" s="83">
        <v>0</v>
      </c>
      <c r="AA294" s="84">
        <v>0</v>
      </c>
      <c r="AB294" s="49">
        <f t="shared" si="230"/>
        <v>1.9058823529411764</v>
      </c>
    </row>
    <row r="295" spans="1:28" x14ac:dyDescent="0.2">
      <c r="A295" s="109" t="s">
        <v>62</v>
      </c>
      <c r="B295" s="110">
        <v>11</v>
      </c>
      <c r="C295" s="111">
        <f t="shared" si="219"/>
        <v>101.75953079178885</v>
      </c>
      <c r="D295" s="37">
        <f t="shared" si="220"/>
        <v>11.193548387096774</v>
      </c>
      <c r="E295" s="38">
        <f t="shared" si="221"/>
        <v>-0.19354838709677402</v>
      </c>
      <c r="F295" s="74">
        <f t="shared" si="233"/>
        <v>11.193548387096774</v>
      </c>
      <c r="G295" s="86">
        <f t="shared" si="231"/>
        <v>100</v>
      </c>
      <c r="H295" s="41">
        <f t="shared" si="222"/>
        <v>57.060518731988473</v>
      </c>
      <c r="I295" s="42">
        <f t="shared" si="223"/>
        <v>1.91</v>
      </c>
      <c r="J295" s="41">
        <f t="shared" si="227"/>
        <v>9.999545475205672E-2</v>
      </c>
      <c r="K295" s="42">
        <f t="shared" si="232"/>
        <v>0.90904958865506114</v>
      </c>
      <c r="L295" s="41">
        <f t="shared" si="224"/>
        <v>1.49</v>
      </c>
      <c r="M295" s="42">
        <f t="shared" si="225"/>
        <v>8.93371757925072</v>
      </c>
      <c r="N295" s="77">
        <f t="shared" si="226"/>
        <v>0</v>
      </c>
      <c r="O295" s="49">
        <f t="shared" si="228"/>
        <v>1.91</v>
      </c>
      <c r="P295" s="10"/>
      <c r="Q295" s="92">
        <v>347</v>
      </c>
      <c r="R295" s="88">
        <f>Q295/31</f>
        <v>11.193548387096774</v>
      </c>
      <c r="S295" s="83">
        <v>198</v>
      </c>
      <c r="T295" s="88">
        <f>S295/31</f>
        <v>6.387096774193548</v>
      </c>
      <c r="U295" s="32">
        <v>100</v>
      </c>
      <c r="V295" s="8">
        <v>0</v>
      </c>
      <c r="W295" s="90">
        <f t="shared" si="229"/>
        <v>100</v>
      </c>
      <c r="X295" s="8">
        <v>191</v>
      </c>
      <c r="Y295" s="83"/>
      <c r="Z295" s="83">
        <v>0</v>
      </c>
      <c r="AA295" s="84">
        <v>0</v>
      </c>
      <c r="AB295" s="49">
        <f t="shared" si="230"/>
        <v>1.91</v>
      </c>
    </row>
    <row r="296" spans="1:28" x14ac:dyDescent="0.2">
      <c r="A296" s="109" t="s">
        <v>64</v>
      </c>
      <c r="B296" s="110">
        <v>11</v>
      </c>
      <c r="C296" s="111">
        <f t="shared" si="219"/>
        <v>100.90909090909091</v>
      </c>
      <c r="D296" s="37">
        <f t="shared" si="220"/>
        <v>11.1</v>
      </c>
      <c r="E296" s="38">
        <f t="shared" si="221"/>
        <v>-9.9999999999999645E-2</v>
      </c>
      <c r="F296" s="74">
        <f t="shared" si="233"/>
        <v>11.1</v>
      </c>
      <c r="G296" s="86">
        <f t="shared" si="231"/>
        <v>104</v>
      </c>
      <c r="H296" s="41">
        <f t="shared" si="222"/>
        <v>57.357357357357351</v>
      </c>
      <c r="I296" s="42">
        <f t="shared" si="223"/>
        <v>1.9711538461538463</v>
      </c>
      <c r="J296" s="41">
        <f t="shared" si="227"/>
        <v>9.999545475205672E-2</v>
      </c>
      <c r="K296" s="42">
        <f t="shared" si="232"/>
        <v>0.94541157220126348</v>
      </c>
      <c r="L296" s="41">
        <f t="shared" si="224"/>
        <v>1.3653846153846154</v>
      </c>
      <c r="M296" s="42">
        <f t="shared" si="225"/>
        <v>9.3693693693693696</v>
      </c>
      <c r="N296" s="77">
        <f t="shared" si="226"/>
        <v>0</v>
      </c>
      <c r="O296" s="49">
        <f t="shared" si="228"/>
        <v>1.9711538461538463</v>
      </c>
      <c r="P296" s="10"/>
      <c r="Q296" s="92">
        <v>333</v>
      </c>
      <c r="R296" s="88">
        <f>Q296/30</f>
        <v>11.1</v>
      </c>
      <c r="S296" s="83">
        <v>191</v>
      </c>
      <c r="T296" s="88">
        <f>S296/30</f>
        <v>6.3666666666666663</v>
      </c>
      <c r="U296" s="32">
        <v>104</v>
      </c>
      <c r="V296" s="8">
        <v>0</v>
      </c>
      <c r="W296" s="90">
        <f t="shared" si="229"/>
        <v>104</v>
      </c>
      <c r="X296" s="8">
        <v>205</v>
      </c>
      <c r="Y296" s="83"/>
      <c r="Z296" s="83">
        <v>0</v>
      </c>
      <c r="AA296" s="84">
        <v>0</v>
      </c>
      <c r="AB296" s="49">
        <f t="shared" si="230"/>
        <v>1.9711538461538463</v>
      </c>
    </row>
    <row r="297" spans="1:28" ht="12.75" thickBot="1" x14ac:dyDescent="0.25">
      <c r="A297" s="109" t="s">
        <v>66</v>
      </c>
      <c r="B297" s="110">
        <v>11</v>
      </c>
      <c r="C297" s="111">
        <f t="shared" si="219"/>
        <v>100.87976539589442</v>
      </c>
      <c r="D297" s="37">
        <f t="shared" si="220"/>
        <v>11.096774193548388</v>
      </c>
      <c r="E297" s="38">
        <f t="shared" si="221"/>
        <v>-9.6774193548387899E-2</v>
      </c>
      <c r="F297" s="74">
        <f t="shared" si="233"/>
        <v>11.096774193548388</v>
      </c>
      <c r="G297" s="86">
        <f t="shared" si="231"/>
        <v>91</v>
      </c>
      <c r="H297" s="41">
        <f t="shared" si="222"/>
        <v>51.162790697674424</v>
      </c>
      <c r="I297" s="42">
        <f t="shared" si="223"/>
        <v>1.945054945054945</v>
      </c>
      <c r="J297" s="41">
        <f t="shared" si="227"/>
        <v>9.999545475205672E-2</v>
      </c>
      <c r="K297" s="42">
        <f t="shared" si="232"/>
        <v>0.82723512567610569</v>
      </c>
      <c r="L297" s="41">
        <f t="shared" si="224"/>
        <v>1.8461538461538463</v>
      </c>
      <c r="M297" s="42">
        <f t="shared" si="225"/>
        <v>8.200581395348836</v>
      </c>
      <c r="N297" s="77">
        <f t="shared" si="226"/>
        <v>0</v>
      </c>
      <c r="O297" s="49">
        <f t="shared" si="228"/>
        <v>1.945054945054945</v>
      </c>
      <c r="P297" s="10"/>
      <c r="Q297" s="92">
        <v>344</v>
      </c>
      <c r="R297" s="88">
        <f>Q297/31</f>
        <v>11.096774193548388</v>
      </c>
      <c r="S297" s="83">
        <v>176</v>
      </c>
      <c r="T297" s="88">
        <f>S297/31</f>
        <v>5.67741935483871</v>
      </c>
      <c r="U297" s="32">
        <v>91</v>
      </c>
      <c r="V297" s="8">
        <v>0</v>
      </c>
      <c r="W297" s="90">
        <f t="shared" si="229"/>
        <v>91</v>
      </c>
      <c r="X297" s="8">
        <v>177</v>
      </c>
      <c r="Y297" s="83"/>
      <c r="Z297" s="83">
        <v>0</v>
      </c>
      <c r="AA297" s="84">
        <v>0</v>
      </c>
      <c r="AB297" s="49">
        <f t="shared" si="230"/>
        <v>1.945054945054945</v>
      </c>
    </row>
    <row r="298" spans="1:28" ht="12.75" thickBot="1" x14ac:dyDescent="0.25">
      <c r="A298" s="469" t="s">
        <v>69</v>
      </c>
      <c r="B298" s="470">
        <v>11</v>
      </c>
      <c r="C298" s="471">
        <f>D298/B298*100</f>
        <v>133.16683316683316</v>
      </c>
      <c r="D298" s="472">
        <f>+R298</f>
        <v>14.648351648351648</v>
      </c>
      <c r="E298" s="473">
        <f t="shared" si="221"/>
        <v>-3.6483516483516478</v>
      </c>
      <c r="F298" s="474">
        <f>R298</f>
        <v>14.648351648351648</v>
      </c>
      <c r="G298" s="475">
        <f>SUM(G286:G297)</f>
        <v>1171</v>
      </c>
      <c r="H298" s="476">
        <f t="shared" si="222"/>
        <v>57.389347336834206</v>
      </c>
      <c r="I298" s="477">
        <f t="shared" si="223"/>
        <v>1.9641332194705381</v>
      </c>
      <c r="J298" s="476">
        <f>B298/Y$298*1000</f>
        <v>9.999545475205672E-2</v>
      </c>
      <c r="K298" s="477">
        <f>W298/Y$298*1000/9</f>
        <v>1.1847946305470964</v>
      </c>
      <c r="L298" s="476">
        <f t="shared" si="224"/>
        <v>1.4526854219948848</v>
      </c>
      <c r="M298" s="477">
        <f>W298/F298/9</f>
        <v>8.8974743685921496</v>
      </c>
      <c r="N298" s="478">
        <f>Z298/W298*100</f>
        <v>0</v>
      </c>
      <c r="O298" s="479">
        <f t="shared" si="228"/>
        <v>1.9607843137254901</v>
      </c>
      <c r="P298" s="10"/>
      <c r="Q298" s="480">
        <f>SUM(Q286:Q297)</f>
        <v>3999</v>
      </c>
      <c r="R298" s="311">
        <f>Q298/273</f>
        <v>14.648351648351648</v>
      </c>
      <c r="S298" s="481">
        <f>SUM(S286:S297)</f>
        <v>2295</v>
      </c>
      <c r="T298" s="311">
        <f>S298/273</f>
        <v>8.4065934065934069</v>
      </c>
      <c r="U298" s="482">
        <f>SUM(U286:U297)</f>
        <v>1171</v>
      </c>
      <c r="V298" s="483">
        <f>SUM(V286:V297)</f>
        <v>2</v>
      </c>
      <c r="W298" s="482">
        <f t="shared" si="229"/>
        <v>1173</v>
      </c>
      <c r="X298" s="483">
        <f>SUM(X286:X297)</f>
        <v>2300</v>
      </c>
      <c r="Y298" s="481">
        <v>110005</v>
      </c>
      <c r="Z298" s="481">
        <f>SUM(Z286:Z297)</f>
        <v>0</v>
      </c>
      <c r="AA298" s="484">
        <f>SUM(AA286:AA297)</f>
        <v>0</v>
      </c>
      <c r="AB298" s="356">
        <f>+X298/W298</f>
        <v>1.9607843137254901</v>
      </c>
    </row>
    <row r="299" spans="1:28" x14ac:dyDescent="0.2">
      <c r="C299" s="2"/>
      <c r="D299" s="2"/>
      <c r="E299" s="2"/>
      <c r="F299" s="2"/>
      <c r="P299" s="10"/>
    </row>
    <row r="300" spans="1:28" x14ac:dyDescent="0.2">
      <c r="A300" s="6" t="s">
        <v>110</v>
      </c>
      <c r="C300" s="2"/>
      <c r="D300" s="2"/>
      <c r="E300" s="185"/>
      <c r="F300" s="185"/>
      <c r="G300" s="162"/>
      <c r="H300" s="162"/>
      <c r="I300" s="162"/>
      <c r="J300" s="162"/>
      <c r="K300" s="162"/>
      <c r="P300" s="10"/>
    </row>
    <row r="301" spans="1:28" x14ac:dyDescent="0.2">
      <c r="C301" s="2"/>
      <c r="D301" s="2"/>
      <c r="E301" s="535" t="s">
        <v>120</v>
      </c>
      <c r="F301" s="535"/>
      <c r="G301" s="535"/>
      <c r="H301" s="535"/>
      <c r="I301" s="535"/>
      <c r="J301" s="535"/>
      <c r="K301" s="535"/>
      <c r="P301" s="10"/>
    </row>
    <row r="302" spans="1:28" x14ac:dyDescent="0.2">
      <c r="C302" s="2"/>
      <c r="D302" s="2"/>
      <c r="E302" s="536" t="s">
        <v>128</v>
      </c>
      <c r="F302" s="536"/>
      <c r="G302" s="536"/>
      <c r="H302" s="536"/>
      <c r="I302" s="536"/>
      <c r="J302" s="536"/>
      <c r="K302" s="536"/>
      <c r="P302" s="10"/>
    </row>
    <row r="303" spans="1:28" x14ac:dyDescent="0.2">
      <c r="C303" s="2"/>
      <c r="D303" s="2"/>
      <c r="E303" s="536"/>
      <c r="F303" s="536"/>
      <c r="G303" s="536"/>
      <c r="H303" s="536"/>
      <c r="I303" s="536"/>
      <c r="J303" s="536"/>
      <c r="K303" s="536"/>
      <c r="P303" s="10"/>
    </row>
    <row r="304" spans="1:28" ht="12.75" thickBot="1" x14ac:dyDescent="0.25">
      <c r="C304" s="2"/>
      <c r="D304" s="2"/>
      <c r="E304" s="2"/>
      <c r="F304" s="2"/>
      <c r="P304" s="10"/>
      <c r="Q304" s="6"/>
    </row>
    <row r="305" spans="1:28" x14ac:dyDescent="0.2">
      <c r="A305" s="2"/>
      <c r="B305" s="15"/>
      <c r="C305" s="16" t="s">
        <v>6</v>
      </c>
      <c r="D305" s="17"/>
      <c r="E305" s="60"/>
      <c r="F305" s="18"/>
      <c r="G305" s="19"/>
      <c r="H305" s="19"/>
      <c r="I305" s="19"/>
      <c r="J305" s="19"/>
      <c r="K305" s="19"/>
      <c r="L305" s="19"/>
      <c r="M305" s="19"/>
      <c r="N305" s="20"/>
      <c r="O305" s="10"/>
      <c r="P305" s="10"/>
      <c r="Q305" s="6"/>
      <c r="AA305" s="1"/>
      <c r="AB305" s="1"/>
    </row>
    <row r="306" spans="1:28" ht="12.75" thickBot="1" x14ac:dyDescent="0.25">
      <c r="B306" s="532" t="s">
        <v>10</v>
      </c>
      <c r="C306" s="533"/>
      <c r="D306" s="533"/>
      <c r="E306" s="534"/>
      <c r="F306" s="62"/>
      <c r="G306" s="10"/>
      <c r="H306" s="50"/>
      <c r="I306" s="42"/>
      <c r="J306" s="10" t="s">
        <v>11</v>
      </c>
      <c r="K306" s="10"/>
      <c r="L306" s="10"/>
      <c r="M306" s="10"/>
      <c r="N306" s="63"/>
      <c r="O306" s="10"/>
      <c r="P306" s="10"/>
      <c r="Q306" s="186" t="s">
        <v>112</v>
      </c>
      <c r="AA306" s="1"/>
      <c r="AB306" s="1"/>
    </row>
    <row r="307" spans="1:28" ht="84.75" thickBot="1" x14ac:dyDescent="0.25">
      <c r="A307" s="64"/>
      <c r="B307" s="232" t="s">
        <v>13</v>
      </c>
      <c r="C307" s="65" t="s">
        <v>14</v>
      </c>
      <c r="D307" s="66" t="s">
        <v>15</v>
      </c>
      <c r="E307" s="66" t="s">
        <v>16</v>
      </c>
      <c r="F307" s="263" t="s">
        <v>17</v>
      </c>
      <c r="G307" s="245" t="s">
        <v>18</v>
      </c>
      <c r="H307" s="245" t="s">
        <v>19</v>
      </c>
      <c r="I307" s="241" t="s">
        <v>20</v>
      </c>
      <c r="J307" s="245" t="s">
        <v>199</v>
      </c>
      <c r="K307" s="264" t="s">
        <v>198</v>
      </c>
      <c r="L307" s="241" t="s">
        <v>21</v>
      </c>
      <c r="M307" s="245" t="s">
        <v>22</v>
      </c>
      <c r="N307" s="245" t="s">
        <v>23</v>
      </c>
      <c r="O307" s="265" t="s">
        <v>24</v>
      </c>
      <c r="P307" s="10"/>
      <c r="Q307" s="117" t="s">
        <v>25</v>
      </c>
      <c r="R307" s="118" t="s">
        <v>26</v>
      </c>
      <c r="S307" s="118" t="s">
        <v>27</v>
      </c>
      <c r="T307" s="118" t="s">
        <v>28</v>
      </c>
      <c r="U307" s="118" t="s">
        <v>29</v>
      </c>
      <c r="V307" s="118" t="s">
        <v>30</v>
      </c>
      <c r="W307" s="119" t="s">
        <v>31</v>
      </c>
      <c r="X307" s="119" t="s">
        <v>32</v>
      </c>
      <c r="Y307" s="119" t="s">
        <v>113</v>
      </c>
      <c r="Z307" s="119" t="s">
        <v>34</v>
      </c>
      <c r="AA307" s="120" t="s">
        <v>35</v>
      </c>
      <c r="AB307" s="226"/>
    </row>
    <row r="308" spans="1:28" x14ac:dyDescent="0.2">
      <c r="A308" s="109" t="s">
        <v>44</v>
      </c>
      <c r="B308" s="110">
        <f>SUM(B10+B33+B56+B79+B102+B125+B148+B171+B194+B217+B240+B263+B286)</f>
        <v>278</v>
      </c>
      <c r="C308" s="111">
        <f t="shared" ref="C308:C319" si="234">D308/B308*100</f>
        <v>98.886052448363884</v>
      </c>
      <c r="D308" s="37">
        <f t="shared" ref="D308:D319" si="235">R308</f>
        <v>274.90322580645159</v>
      </c>
      <c r="E308" s="38">
        <f t="shared" ref="E308:E319" si="236">B308-D308</f>
        <v>3.0967741935484128</v>
      </c>
      <c r="F308" s="37">
        <f t="shared" ref="F308:F319" si="237">+R308</f>
        <v>274.90322580645159</v>
      </c>
      <c r="G308" s="121">
        <f>+U308</f>
        <v>1160</v>
      </c>
      <c r="H308" s="41">
        <f t="shared" ref="H308:H320" si="238">S308/Q308*100</f>
        <v>69.948368927481809</v>
      </c>
      <c r="I308" s="42">
        <f t="shared" ref="I308:I320" si="239">X308/U308</f>
        <v>4.7974137931034484</v>
      </c>
      <c r="J308" s="41">
        <f>B308/Y$308*1000</f>
        <v>1.0176365939190724</v>
      </c>
      <c r="K308" s="42">
        <f>W308/Y308*1000</f>
        <v>4.8612280457716839</v>
      </c>
      <c r="L308" s="41">
        <f t="shared" ref="L308:L320" si="240">SUM(Q308-S308)/W308</f>
        <v>1.9284638554216869</v>
      </c>
      <c r="M308" s="42">
        <f t="shared" ref="M308:M319" si="241">W308/F308</f>
        <v>4.8307908941563014</v>
      </c>
      <c r="N308" s="77">
        <f t="shared" ref="N308:N320" si="242">Z308/U308*100</f>
        <v>3.6206896551724141</v>
      </c>
      <c r="O308" s="29">
        <f>+X308/W308</f>
        <v>4.1905120481927707</v>
      </c>
      <c r="P308" s="10"/>
      <c r="Q308" s="47">
        <f>SUM(Q10+Q33+Q56+Q79+Q102+Q125+Q148+Q171+Q194+Q217+Q240+Q263+Q286)</f>
        <v>8522</v>
      </c>
      <c r="R308" s="44">
        <f>Q308/31</f>
        <v>274.90322580645159</v>
      </c>
      <c r="S308" s="47">
        <f>SUM(S10+S33+S56+S79+S102+S125+S148+S171+S194+S217+S240+S263+S286)</f>
        <v>5961</v>
      </c>
      <c r="T308" s="44">
        <f>S308/31</f>
        <v>192.29032258064515</v>
      </c>
      <c r="U308" s="33">
        <f t="shared" ref="U308:V308" si="243">SUM(U10+U33+U56+U79+U102+U125+U148+U171+U194+U217+U240+U263+U286)</f>
        <v>1160</v>
      </c>
      <c r="V308" s="33">
        <f t="shared" si="243"/>
        <v>168</v>
      </c>
      <c r="W308" s="33">
        <f>+V308+U308</f>
        <v>1328</v>
      </c>
      <c r="X308" s="33">
        <f t="shared" ref="X308:AA308" si="244">SUM(X10+X33+X56+X79+X102+X125+X148+X171+X194+X217+X240+X263+X286)</f>
        <v>5565</v>
      </c>
      <c r="Y308" s="45">
        <v>273182</v>
      </c>
      <c r="Z308" s="33">
        <f t="shared" si="244"/>
        <v>42</v>
      </c>
      <c r="AA308" s="33">
        <f t="shared" si="244"/>
        <v>5170</v>
      </c>
      <c r="AB308" s="11"/>
    </row>
    <row r="309" spans="1:28" x14ac:dyDescent="0.2">
      <c r="A309" s="109" t="s">
        <v>46</v>
      </c>
      <c r="B309" s="110">
        <f t="shared" ref="B309:B319" si="245">SUM(B11+B34+B57+B80+B103+B126+B149+B172+B195+B218+B241+B264+B287)</f>
        <v>277</v>
      </c>
      <c r="C309" s="111">
        <f t="shared" si="234"/>
        <v>97.859721505930892</v>
      </c>
      <c r="D309" s="37">
        <f t="shared" si="235"/>
        <v>271.07142857142856</v>
      </c>
      <c r="E309" s="38">
        <f t="shared" si="236"/>
        <v>5.9285714285714448</v>
      </c>
      <c r="F309" s="37">
        <f t="shared" si="237"/>
        <v>271.07142857142856</v>
      </c>
      <c r="G309" s="121">
        <f>+U309</f>
        <v>1104</v>
      </c>
      <c r="H309" s="41">
        <f t="shared" si="238"/>
        <v>76.890645586297751</v>
      </c>
      <c r="I309" s="42">
        <f t="shared" si="239"/>
        <v>5.0824275362318838</v>
      </c>
      <c r="J309" s="41">
        <f t="shared" ref="J309:J319" si="246">B309/Y$308*1000</f>
        <v>1.0139760306315937</v>
      </c>
      <c r="K309" s="42">
        <f t="shared" ref="K309:K319" si="247">W309/Y$308*1000</f>
        <v>4.9527421279586505</v>
      </c>
      <c r="L309" s="41">
        <f t="shared" si="240"/>
        <v>1.2963784183296378</v>
      </c>
      <c r="M309" s="42">
        <f t="shared" si="241"/>
        <v>4.9913043478260875</v>
      </c>
      <c r="N309" s="77">
        <f t="shared" si="242"/>
        <v>2.8985507246376812</v>
      </c>
      <c r="O309" s="49">
        <f t="shared" ref="O309:O320" si="248">+X309/W309</f>
        <v>4.1470805617147084</v>
      </c>
      <c r="P309" s="10"/>
      <c r="Q309" s="47">
        <f t="shared" ref="Q309:Q319" si="249">SUM(Q11+Q34+Q57+Q80+Q103+Q126+Q149+Q172+Q195+Q218+Q241+Q264+Q287)</f>
        <v>7590</v>
      </c>
      <c r="R309" s="44">
        <f>Q309/28</f>
        <v>271.07142857142856</v>
      </c>
      <c r="S309" s="47">
        <f t="shared" ref="S309" si="250">SUM(S11+S34+S57+S80+S103+S126+S149+S172+S195+S218+S241+S264+S287)</f>
        <v>5836</v>
      </c>
      <c r="T309" s="44">
        <f>S309/28</f>
        <v>208.42857142857142</v>
      </c>
      <c r="U309" s="33">
        <f t="shared" ref="U309:V309" si="251">SUM(U11+U34+U57+U80+U103+U126+U149+U172+U195+U218+U241+U264+U287)</f>
        <v>1104</v>
      </c>
      <c r="V309" s="33">
        <f t="shared" si="251"/>
        <v>249</v>
      </c>
      <c r="W309" s="33">
        <f t="shared" ref="W309:W319" si="252">+V309+U309</f>
        <v>1353</v>
      </c>
      <c r="X309" s="33">
        <f t="shared" ref="X309:AA309" si="253">SUM(X11+X34+X57+X80+X103+X126+X149+X172+X195+X218+X241+X264+X287)</f>
        <v>5611</v>
      </c>
      <c r="Y309" s="45">
        <f t="shared" si="253"/>
        <v>0</v>
      </c>
      <c r="Z309" s="33">
        <f t="shared" si="253"/>
        <v>32</v>
      </c>
      <c r="AA309" s="33">
        <f t="shared" si="253"/>
        <v>5236</v>
      </c>
      <c r="AB309" s="11"/>
    </row>
    <row r="310" spans="1:28" x14ac:dyDescent="0.2">
      <c r="A310" s="109" t="s">
        <v>48</v>
      </c>
      <c r="B310" s="110">
        <f t="shared" si="245"/>
        <v>277</v>
      </c>
      <c r="C310" s="111">
        <f t="shared" si="234"/>
        <v>97.053685804122509</v>
      </c>
      <c r="D310" s="37">
        <f t="shared" si="235"/>
        <v>268.83870967741933</v>
      </c>
      <c r="E310" s="38">
        <f t="shared" si="236"/>
        <v>8.161290322580669</v>
      </c>
      <c r="F310" s="37">
        <f t="shared" si="237"/>
        <v>268.83870967741933</v>
      </c>
      <c r="G310" s="121">
        <f t="shared" ref="G310:G319" si="254">+U310</f>
        <v>1228</v>
      </c>
      <c r="H310" s="41">
        <f t="shared" si="238"/>
        <v>77.477801775857941</v>
      </c>
      <c r="I310" s="42">
        <f t="shared" si="239"/>
        <v>5.3135179153094461</v>
      </c>
      <c r="J310" s="41">
        <f t="shared" si="246"/>
        <v>1.0139760306315937</v>
      </c>
      <c r="K310" s="42">
        <f t="shared" si="247"/>
        <v>5.4322759186183571</v>
      </c>
      <c r="L310" s="41">
        <f t="shared" si="240"/>
        <v>1.2648247978436657</v>
      </c>
      <c r="M310" s="42">
        <f t="shared" si="241"/>
        <v>5.5200383969282463</v>
      </c>
      <c r="N310" s="77">
        <f t="shared" si="242"/>
        <v>2.6872964169381111</v>
      </c>
      <c r="O310" s="49">
        <f t="shared" si="248"/>
        <v>4.3969002695417787</v>
      </c>
      <c r="P310" s="10"/>
      <c r="Q310" s="47">
        <f t="shared" si="249"/>
        <v>8334</v>
      </c>
      <c r="R310" s="44">
        <f>Q310/31</f>
        <v>268.83870967741933</v>
      </c>
      <c r="S310" s="47">
        <f t="shared" ref="S310" si="255">SUM(S12+S35+S58+S81+S104+S127+S150+S173+S196+S219+S242+S265+S288)</f>
        <v>6457</v>
      </c>
      <c r="T310" s="44">
        <f>S310/31</f>
        <v>208.29032258064515</v>
      </c>
      <c r="U310" s="33">
        <f t="shared" ref="U310:V310" si="256">SUM(U12+U35+U58+U81+U104+U127+U150+U173+U196+U219+U242+U265+U288)</f>
        <v>1228</v>
      </c>
      <c r="V310" s="33">
        <f t="shared" si="256"/>
        <v>256</v>
      </c>
      <c r="W310" s="33">
        <f t="shared" si="252"/>
        <v>1484</v>
      </c>
      <c r="X310" s="33">
        <f t="shared" ref="X310:AA310" si="257">SUM(X12+X35+X58+X81+X104+X127+X150+X173+X196+X219+X242+X265+X288)</f>
        <v>6525</v>
      </c>
      <c r="Y310" s="45">
        <f t="shared" si="257"/>
        <v>0</v>
      </c>
      <c r="Z310" s="33">
        <f t="shared" si="257"/>
        <v>33</v>
      </c>
      <c r="AA310" s="187">
        <f t="shared" si="257"/>
        <v>6114</v>
      </c>
      <c r="AB310" s="227"/>
    </row>
    <row r="311" spans="1:28" x14ac:dyDescent="0.2">
      <c r="A311" s="109" t="s">
        <v>50</v>
      </c>
      <c r="B311" s="110">
        <f t="shared" si="245"/>
        <v>277</v>
      </c>
      <c r="C311" s="111">
        <f t="shared" si="234"/>
        <v>97.56919374247893</v>
      </c>
      <c r="D311" s="37">
        <f t="shared" si="235"/>
        <v>270.26666666666665</v>
      </c>
      <c r="E311" s="38">
        <f t="shared" si="236"/>
        <v>6.7333333333333485</v>
      </c>
      <c r="F311" s="37">
        <f t="shared" si="237"/>
        <v>270.26666666666665</v>
      </c>
      <c r="G311" s="121">
        <f t="shared" si="254"/>
        <v>1112</v>
      </c>
      <c r="H311" s="41">
        <f t="shared" si="238"/>
        <v>75.431672422298973</v>
      </c>
      <c r="I311" s="42">
        <f t="shared" si="239"/>
        <v>5.6528776978417268</v>
      </c>
      <c r="J311" s="41">
        <f t="shared" si="246"/>
        <v>1.0139760306315937</v>
      </c>
      <c r="K311" s="42">
        <f t="shared" si="247"/>
        <v>4.8246224128968969</v>
      </c>
      <c r="L311" s="41">
        <f t="shared" si="240"/>
        <v>1.5113808801213962</v>
      </c>
      <c r="M311" s="42">
        <f t="shared" si="241"/>
        <v>4.8766650222002959</v>
      </c>
      <c r="N311" s="77">
        <f t="shared" si="242"/>
        <v>4.1366906474820144</v>
      </c>
      <c r="O311" s="49">
        <f t="shared" si="248"/>
        <v>4.7693474962063735</v>
      </c>
      <c r="P311" s="10"/>
      <c r="Q311" s="47">
        <f t="shared" si="249"/>
        <v>8108</v>
      </c>
      <c r="R311" s="44">
        <f>Q311/30</f>
        <v>270.26666666666665</v>
      </c>
      <c r="S311" s="47">
        <f t="shared" ref="S311" si="258">SUM(S13+S36+S59+S82+S105+S128+S151+S174+S197+S220+S243+S266+S289)</f>
        <v>6116</v>
      </c>
      <c r="T311" s="44">
        <f>S311/30</f>
        <v>203.86666666666667</v>
      </c>
      <c r="U311" s="33">
        <f t="shared" ref="U311:V311" si="259">SUM(U13+U36+U59+U82+U105+U128+U151+U174+U197+U220+U243+U266+U289)</f>
        <v>1112</v>
      </c>
      <c r="V311" s="33">
        <f t="shared" si="259"/>
        <v>206</v>
      </c>
      <c r="W311" s="33">
        <f t="shared" si="252"/>
        <v>1318</v>
      </c>
      <c r="X311" s="33">
        <f t="shared" ref="X311:AA311" si="260">SUM(X13+X36+X59+X82+X105+X128+X151+X174+X197+X220+X243+X266+X289)</f>
        <v>6286</v>
      </c>
      <c r="Y311" s="45">
        <f t="shared" si="260"/>
        <v>0</v>
      </c>
      <c r="Z311" s="33">
        <f t="shared" si="260"/>
        <v>46</v>
      </c>
      <c r="AA311" s="33">
        <f t="shared" si="260"/>
        <v>5915</v>
      </c>
      <c r="AB311" s="11"/>
    </row>
    <row r="312" spans="1:28" x14ac:dyDescent="0.2">
      <c r="A312" s="109" t="s">
        <v>52</v>
      </c>
      <c r="B312" s="110">
        <f t="shared" si="245"/>
        <v>277</v>
      </c>
      <c r="C312" s="111">
        <f t="shared" si="234"/>
        <v>98.49772912542214</v>
      </c>
      <c r="D312" s="37">
        <f t="shared" si="235"/>
        <v>272.83870967741933</v>
      </c>
      <c r="E312" s="38">
        <f t="shared" si="236"/>
        <v>4.161290322580669</v>
      </c>
      <c r="F312" s="37">
        <f t="shared" si="237"/>
        <v>272.83870967741933</v>
      </c>
      <c r="G312" s="121">
        <f t="shared" si="254"/>
        <v>1164</v>
      </c>
      <c r="H312" s="41">
        <f t="shared" si="238"/>
        <v>74.34381650508395</v>
      </c>
      <c r="I312" s="42">
        <f t="shared" si="239"/>
        <v>5.3109965635738829</v>
      </c>
      <c r="J312" s="41">
        <f t="shared" si="246"/>
        <v>1.0139760306315937</v>
      </c>
      <c r="K312" s="42">
        <f t="shared" si="247"/>
        <v>5.1138069126077115</v>
      </c>
      <c r="L312" s="41">
        <f t="shared" si="240"/>
        <v>1.5533285612025769</v>
      </c>
      <c r="M312" s="42">
        <f t="shared" si="241"/>
        <v>5.1202411917711048</v>
      </c>
      <c r="N312" s="77">
        <f t="shared" si="242"/>
        <v>3.6941580756013748</v>
      </c>
      <c r="O312" s="49">
        <f t="shared" si="248"/>
        <v>4.4251968503937009</v>
      </c>
      <c r="P312" s="10"/>
      <c r="Q312" s="47">
        <f t="shared" si="249"/>
        <v>8458</v>
      </c>
      <c r="R312" s="44">
        <f>Q312/31</f>
        <v>272.83870967741933</v>
      </c>
      <c r="S312" s="47">
        <f t="shared" ref="S312" si="261">SUM(S14+S37+S60+S83+S106+S129+S152+S175+S198+S221+S244+S267+S290)</f>
        <v>6288</v>
      </c>
      <c r="T312" s="44">
        <f>S312/31</f>
        <v>202.83870967741936</v>
      </c>
      <c r="U312" s="33">
        <f t="shared" ref="U312:V312" si="262">SUM(U14+U37+U60+U83+U106+U129+U152+U175+U198+U221+U244+U267+U290)</f>
        <v>1164</v>
      </c>
      <c r="V312" s="33">
        <f t="shared" si="262"/>
        <v>233</v>
      </c>
      <c r="W312" s="33">
        <f t="shared" si="252"/>
        <v>1397</v>
      </c>
      <c r="X312" s="33">
        <f t="shared" ref="X312:AA312" si="263">SUM(X14+X37+X60+X83+X106+X129+X152+X175+X198+X221+X244+X267+X290)</f>
        <v>6182</v>
      </c>
      <c r="Y312" s="45">
        <f t="shared" si="263"/>
        <v>0</v>
      </c>
      <c r="Z312" s="33">
        <f t="shared" si="263"/>
        <v>43</v>
      </c>
      <c r="AA312" s="33">
        <f t="shared" si="263"/>
        <v>5751</v>
      </c>
      <c r="AB312" s="11"/>
    </row>
    <row r="313" spans="1:28" x14ac:dyDescent="0.2">
      <c r="A313" s="109" t="s">
        <v>54</v>
      </c>
      <c r="B313" s="110">
        <f t="shared" si="245"/>
        <v>277</v>
      </c>
      <c r="C313" s="111">
        <f t="shared" si="234"/>
        <v>98.929001203369452</v>
      </c>
      <c r="D313" s="37">
        <f t="shared" si="235"/>
        <v>274.03333333333336</v>
      </c>
      <c r="E313" s="38">
        <f t="shared" si="236"/>
        <v>2.9666666666666401</v>
      </c>
      <c r="F313" s="37">
        <f t="shared" si="237"/>
        <v>274.03333333333336</v>
      </c>
      <c r="G313" s="121">
        <f t="shared" si="254"/>
        <v>1141</v>
      </c>
      <c r="H313" s="41">
        <f t="shared" si="238"/>
        <v>79.601021773506872</v>
      </c>
      <c r="I313" s="42">
        <f t="shared" si="239"/>
        <v>5.5293602103418058</v>
      </c>
      <c r="J313" s="41">
        <f t="shared" si="246"/>
        <v>1.0139760306315937</v>
      </c>
      <c r="K313" s="42">
        <f t="shared" si="247"/>
        <v>5.088182969595362</v>
      </c>
      <c r="L313" s="41">
        <f t="shared" si="240"/>
        <v>1.2064748201438849</v>
      </c>
      <c r="M313" s="42">
        <f t="shared" si="241"/>
        <v>5.0723756234034783</v>
      </c>
      <c r="N313" s="77">
        <f t="shared" si="242"/>
        <v>4.8203330411919367</v>
      </c>
      <c r="O313" s="49">
        <f t="shared" si="248"/>
        <v>4.5388489208633089</v>
      </c>
      <c r="P313" s="10"/>
      <c r="Q313" s="47">
        <f t="shared" si="249"/>
        <v>8221</v>
      </c>
      <c r="R313" s="44">
        <f>Q313/30</f>
        <v>274.03333333333336</v>
      </c>
      <c r="S313" s="47">
        <f t="shared" ref="S313" si="264">SUM(S15+S38+S61+S84+S107+S130+S153+S176+S199+S222+S245+S268+S291)</f>
        <v>6544</v>
      </c>
      <c r="T313" s="44">
        <f>S313/30</f>
        <v>218.13333333333333</v>
      </c>
      <c r="U313" s="33">
        <f t="shared" ref="U313:V313" si="265">SUM(U15+U38+U61+U84+U107+U130+U153+U176+U199+U222+U245+U268+U291)</f>
        <v>1141</v>
      </c>
      <c r="V313" s="33">
        <f t="shared" si="265"/>
        <v>249</v>
      </c>
      <c r="W313" s="33">
        <f t="shared" si="252"/>
        <v>1390</v>
      </c>
      <c r="X313" s="33">
        <f t="shared" ref="X313:AA313" si="266">SUM(X15+X38+X61+X84+X107+X130+X153+X176+X199+X222+X245+X268+X291)</f>
        <v>6309</v>
      </c>
      <c r="Y313" s="45">
        <f t="shared" si="266"/>
        <v>0</v>
      </c>
      <c r="Z313" s="33">
        <f t="shared" si="266"/>
        <v>55</v>
      </c>
      <c r="AA313" s="33">
        <f t="shared" si="266"/>
        <v>5764</v>
      </c>
      <c r="AB313" s="11"/>
    </row>
    <row r="314" spans="1:28" x14ac:dyDescent="0.2">
      <c r="A314" s="109" t="s">
        <v>56</v>
      </c>
      <c r="B314" s="110">
        <f t="shared" si="245"/>
        <v>277</v>
      </c>
      <c r="C314" s="111">
        <f t="shared" si="234"/>
        <v>99.138232211482475</v>
      </c>
      <c r="D314" s="37">
        <f t="shared" si="235"/>
        <v>274.61290322580646</v>
      </c>
      <c r="E314" s="38">
        <f t="shared" si="236"/>
        <v>2.3870967741935374</v>
      </c>
      <c r="F314" s="37">
        <f t="shared" si="237"/>
        <v>274.61290322580646</v>
      </c>
      <c r="G314" s="121">
        <f t="shared" si="254"/>
        <v>1131</v>
      </c>
      <c r="H314" s="41">
        <f t="shared" si="238"/>
        <v>79.18477622459767</v>
      </c>
      <c r="I314" s="42">
        <f t="shared" si="239"/>
        <v>5.7701149425287355</v>
      </c>
      <c r="J314" s="41">
        <f t="shared" si="246"/>
        <v>1.0139760306315937</v>
      </c>
      <c r="K314" s="42">
        <f t="shared" si="247"/>
        <v>4.9417604380962148</v>
      </c>
      <c r="L314" s="41">
        <f t="shared" si="240"/>
        <v>1.3125925925925925</v>
      </c>
      <c r="M314" s="42">
        <f t="shared" si="241"/>
        <v>4.9160108070010571</v>
      </c>
      <c r="N314" s="77">
        <f t="shared" si="242"/>
        <v>3.978779840848806</v>
      </c>
      <c r="O314" s="49">
        <f t="shared" si="248"/>
        <v>4.8340740740740742</v>
      </c>
      <c r="P314" s="10"/>
      <c r="Q314" s="188">
        <f t="shared" si="249"/>
        <v>8513</v>
      </c>
      <c r="R314" s="44">
        <f>Q314/31</f>
        <v>274.61290322580646</v>
      </c>
      <c r="S314" s="47">
        <f t="shared" ref="S314" si="267">SUM(S16+S39+S62+S85+S108+S131+S154+S177+S200+S223+S246+S269+S292)</f>
        <v>6741</v>
      </c>
      <c r="T314" s="44">
        <f>S314/31</f>
        <v>217.45161290322579</v>
      </c>
      <c r="U314" s="33">
        <f t="shared" ref="U314:V314" si="268">SUM(U16+U39+U62+U85+U108+U131+U154+U177+U200+U223+U246+U269+U292)</f>
        <v>1131</v>
      </c>
      <c r="V314" s="33">
        <f t="shared" si="268"/>
        <v>219</v>
      </c>
      <c r="W314" s="33">
        <f t="shared" si="252"/>
        <v>1350</v>
      </c>
      <c r="X314" s="33">
        <f t="shared" ref="X314:AA314" si="269">SUM(X16+X39+X62+X85+X108+X131+X154+X177+X200+X223+X246+X269+X292)</f>
        <v>6526</v>
      </c>
      <c r="Y314" s="45">
        <f t="shared" si="269"/>
        <v>0</v>
      </c>
      <c r="Z314" s="33">
        <f t="shared" si="269"/>
        <v>45</v>
      </c>
      <c r="AA314" s="33">
        <f t="shared" si="269"/>
        <v>6061</v>
      </c>
      <c r="AB314" s="11"/>
    </row>
    <row r="315" spans="1:28" x14ac:dyDescent="0.2">
      <c r="A315" s="109" t="s">
        <v>58</v>
      </c>
      <c r="B315" s="110">
        <f t="shared" si="245"/>
        <v>277</v>
      </c>
      <c r="C315" s="111">
        <f t="shared" si="234"/>
        <v>98.031908699196464</v>
      </c>
      <c r="D315" s="37">
        <f t="shared" si="235"/>
        <v>271.54838709677421</v>
      </c>
      <c r="E315" s="38">
        <f t="shared" si="236"/>
        <v>5.4516129032257936</v>
      </c>
      <c r="F315" s="37">
        <f t="shared" si="237"/>
        <v>271.54838709677421</v>
      </c>
      <c r="G315" s="121">
        <f t="shared" si="254"/>
        <v>1229</v>
      </c>
      <c r="H315" s="41">
        <f t="shared" si="238"/>
        <v>78.213352340223324</v>
      </c>
      <c r="I315" s="42">
        <f t="shared" si="239"/>
        <v>5.7363710333604558</v>
      </c>
      <c r="J315" s="41">
        <f t="shared" si="246"/>
        <v>1.0139760306315937</v>
      </c>
      <c r="K315" s="42">
        <f t="shared" si="247"/>
        <v>5.4212942287559205</v>
      </c>
      <c r="L315" s="41">
        <f t="shared" si="240"/>
        <v>1.2383524645509791</v>
      </c>
      <c r="M315" s="42">
        <f t="shared" si="241"/>
        <v>5.4539082917557611</v>
      </c>
      <c r="N315" s="77">
        <f t="shared" si="242"/>
        <v>2.7664768104149715</v>
      </c>
      <c r="O315" s="49">
        <f t="shared" si="248"/>
        <v>4.7602970965563811</v>
      </c>
      <c r="P315" s="10"/>
      <c r="Q315" s="188">
        <f t="shared" si="249"/>
        <v>8418</v>
      </c>
      <c r="R315" s="44">
        <f>Q315/31</f>
        <v>271.54838709677421</v>
      </c>
      <c r="S315" s="47">
        <f t="shared" ref="S315" si="270">SUM(S17+S40+S63+S86+S109+S132+S155+S178+S201+S224+S247+S270+S293)</f>
        <v>6584</v>
      </c>
      <c r="T315" s="44">
        <f>S315/31</f>
        <v>212.38709677419354</v>
      </c>
      <c r="U315" s="33">
        <f t="shared" ref="U315:V315" si="271">SUM(U17+U40+U63+U86+U109+U132+U155+U178+U201+U224+U247+U270+U293)</f>
        <v>1229</v>
      </c>
      <c r="V315" s="33">
        <f t="shared" si="271"/>
        <v>252</v>
      </c>
      <c r="W315" s="33">
        <f t="shared" si="252"/>
        <v>1481</v>
      </c>
      <c r="X315" s="33">
        <f t="shared" ref="X315:AA315" si="272">SUM(X17+X40+X63+X86+X109+X132+X155+X178+X201+X224+X247+X270+X293)</f>
        <v>7050</v>
      </c>
      <c r="Y315" s="45">
        <f t="shared" si="272"/>
        <v>0</v>
      </c>
      <c r="Z315" s="33">
        <f t="shared" si="272"/>
        <v>34</v>
      </c>
      <c r="AA315" s="33">
        <f t="shared" si="272"/>
        <v>6701</v>
      </c>
      <c r="AB315" s="11"/>
    </row>
    <row r="316" spans="1:28" x14ac:dyDescent="0.2">
      <c r="A316" s="109" t="s">
        <v>60</v>
      </c>
      <c r="B316" s="110">
        <f t="shared" si="245"/>
        <v>272</v>
      </c>
      <c r="C316" s="111">
        <f t="shared" si="234"/>
        <v>96.862745098039198</v>
      </c>
      <c r="D316" s="37">
        <f t="shared" si="235"/>
        <v>263.46666666666664</v>
      </c>
      <c r="E316" s="38">
        <f t="shared" si="236"/>
        <v>8.5333333333333599</v>
      </c>
      <c r="F316" s="37">
        <f t="shared" si="237"/>
        <v>263.46666666666664</v>
      </c>
      <c r="G316" s="121">
        <f t="shared" si="254"/>
        <v>1082</v>
      </c>
      <c r="H316" s="41">
        <f t="shared" si="238"/>
        <v>78.390688259109311</v>
      </c>
      <c r="I316" s="42">
        <f t="shared" si="239"/>
        <v>5.5166358595194085</v>
      </c>
      <c r="J316" s="41">
        <f t="shared" si="246"/>
        <v>0.99567321419420018</v>
      </c>
      <c r="K316" s="42">
        <f t="shared" si="247"/>
        <v>4.7660534002972375</v>
      </c>
      <c r="L316" s="41">
        <f t="shared" si="240"/>
        <v>1.3118279569892473</v>
      </c>
      <c r="M316" s="42">
        <f t="shared" si="241"/>
        <v>4.9418016194331988</v>
      </c>
      <c r="N316" s="77">
        <f t="shared" si="242"/>
        <v>3.512014787430684</v>
      </c>
      <c r="O316" s="49">
        <f t="shared" si="248"/>
        <v>4.5844854070660519</v>
      </c>
      <c r="P316" s="10"/>
      <c r="Q316" s="188">
        <f t="shared" si="249"/>
        <v>7904</v>
      </c>
      <c r="R316" s="44">
        <f>Q316/30</f>
        <v>263.46666666666664</v>
      </c>
      <c r="S316" s="47">
        <f t="shared" ref="S316" si="273">SUM(S18+S41+S64+S87+S110+S133+S156+S179+S202+S225+S248+S271+S294)</f>
        <v>6196</v>
      </c>
      <c r="T316" s="44">
        <f>S316/30</f>
        <v>206.53333333333333</v>
      </c>
      <c r="U316" s="33">
        <f t="shared" ref="U316:V316" si="274">SUM(U18+U41+U64+U87+U110+U133+U156+U179+U202+U225+U248+U271+U294)</f>
        <v>1082</v>
      </c>
      <c r="V316" s="33">
        <f t="shared" si="274"/>
        <v>220</v>
      </c>
      <c r="W316" s="33">
        <f t="shared" si="252"/>
        <v>1302</v>
      </c>
      <c r="X316" s="33">
        <f t="shared" ref="X316:AA316" si="275">SUM(X18+X41+X64+X87+X110+X133+X156+X179+X202+X225+X248+X271+X294)</f>
        <v>5969</v>
      </c>
      <c r="Y316" s="45">
        <f t="shared" si="275"/>
        <v>0</v>
      </c>
      <c r="Z316" s="33">
        <f t="shared" si="275"/>
        <v>38</v>
      </c>
      <c r="AA316" s="33">
        <f t="shared" si="275"/>
        <v>5565</v>
      </c>
      <c r="AB316" s="11"/>
    </row>
    <row r="317" spans="1:28" x14ac:dyDescent="0.2">
      <c r="A317" s="109" t="s">
        <v>62</v>
      </c>
      <c r="B317" s="110">
        <f t="shared" si="245"/>
        <v>272</v>
      </c>
      <c r="C317" s="111">
        <f t="shared" si="234"/>
        <v>96.548861480075914</v>
      </c>
      <c r="D317" s="37">
        <f t="shared" si="235"/>
        <v>262.61290322580646</v>
      </c>
      <c r="E317" s="38">
        <f t="shared" si="236"/>
        <v>9.3870967741935374</v>
      </c>
      <c r="F317" s="37">
        <f t="shared" si="237"/>
        <v>262.61290322580646</v>
      </c>
      <c r="G317" s="121">
        <f t="shared" si="254"/>
        <v>1095</v>
      </c>
      <c r="H317" s="41">
        <f t="shared" si="238"/>
        <v>76.833312860827903</v>
      </c>
      <c r="I317" s="42">
        <f t="shared" si="239"/>
        <v>5.5616438356164384</v>
      </c>
      <c r="J317" s="41">
        <f t="shared" si="246"/>
        <v>0.99567321419420018</v>
      </c>
      <c r="K317" s="42">
        <f t="shared" si="247"/>
        <v>4.8795308622090765</v>
      </c>
      <c r="L317" s="41">
        <f t="shared" si="240"/>
        <v>1.4148537134283572</v>
      </c>
      <c r="M317" s="42">
        <f t="shared" si="241"/>
        <v>5.0759120501166928</v>
      </c>
      <c r="N317" s="77">
        <f t="shared" si="242"/>
        <v>2.8310502283105023</v>
      </c>
      <c r="O317" s="49">
        <f t="shared" si="248"/>
        <v>4.5686421605401346</v>
      </c>
      <c r="P317" s="10"/>
      <c r="Q317" s="188">
        <f t="shared" si="249"/>
        <v>8141</v>
      </c>
      <c r="R317" s="44">
        <f>Q317/31</f>
        <v>262.61290322580646</v>
      </c>
      <c r="S317" s="47">
        <f t="shared" ref="S317" si="276">SUM(S19+S42+S65+S88+S111+S134+S157+S180+S203+S226+S249+S272+S295)</f>
        <v>6255</v>
      </c>
      <c r="T317" s="44">
        <f>S317/31</f>
        <v>201.7741935483871</v>
      </c>
      <c r="U317" s="33">
        <f t="shared" ref="U317:V317" si="277">SUM(U19+U42+U65+U88+U111+U134+U157+U180+U203+U226+U249+U272+U295)</f>
        <v>1095</v>
      </c>
      <c r="V317" s="33">
        <f t="shared" si="277"/>
        <v>238</v>
      </c>
      <c r="W317" s="33">
        <f t="shared" si="252"/>
        <v>1333</v>
      </c>
      <c r="X317" s="33">
        <f t="shared" ref="X317:AA317" si="278">SUM(X19+X42+X65+X88+X111+X134+X157+X180+X203+X226+X249+X272+X295)</f>
        <v>6090</v>
      </c>
      <c r="Y317" s="45">
        <f t="shared" si="278"/>
        <v>0</v>
      </c>
      <c r="Z317" s="33">
        <f t="shared" si="278"/>
        <v>31</v>
      </c>
      <c r="AA317" s="33">
        <f t="shared" si="278"/>
        <v>5701</v>
      </c>
      <c r="AB317" s="11"/>
    </row>
    <row r="318" spans="1:28" x14ac:dyDescent="0.2">
      <c r="A318" s="109" t="s">
        <v>64</v>
      </c>
      <c r="B318" s="110">
        <f t="shared" si="245"/>
        <v>272</v>
      </c>
      <c r="C318" s="111">
        <f t="shared" si="234"/>
        <v>97.904411764705884</v>
      </c>
      <c r="D318" s="37">
        <f t="shared" si="235"/>
        <v>266.3</v>
      </c>
      <c r="E318" s="38">
        <f t="shared" si="236"/>
        <v>5.6999999999999886</v>
      </c>
      <c r="F318" s="37">
        <f t="shared" si="237"/>
        <v>266.3</v>
      </c>
      <c r="G318" s="121">
        <f t="shared" si="254"/>
        <v>1056</v>
      </c>
      <c r="H318" s="41">
        <f t="shared" si="238"/>
        <v>70.997621729878574</v>
      </c>
      <c r="I318" s="42">
        <f t="shared" si="239"/>
        <v>6.0994318181818183</v>
      </c>
      <c r="J318" s="41">
        <f t="shared" si="246"/>
        <v>0.99567321419420018</v>
      </c>
      <c r="K318" s="42">
        <f t="shared" si="247"/>
        <v>4.6049886156481756</v>
      </c>
      <c r="L318" s="41">
        <f t="shared" si="240"/>
        <v>1.84181240063593</v>
      </c>
      <c r="M318" s="42">
        <f t="shared" si="241"/>
        <v>4.7239954938039803</v>
      </c>
      <c r="N318" s="77">
        <f t="shared" si="242"/>
        <v>3.3143939393939394</v>
      </c>
      <c r="O318" s="49">
        <f t="shared" si="248"/>
        <v>5.1200317965023849</v>
      </c>
      <c r="P318" s="10"/>
      <c r="Q318" s="188">
        <f t="shared" si="249"/>
        <v>7989</v>
      </c>
      <c r="R318" s="44">
        <f>Q318/30</f>
        <v>266.3</v>
      </c>
      <c r="S318" s="47">
        <f t="shared" ref="S318" si="279">SUM(S20+S43+S66+S89+S112+S135+S158+S181+S204+S227+S250+S273+S296)</f>
        <v>5672</v>
      </c>
      <c r="T318" s="44">
        <f>S318/30</f>
        <v>189.06666666666666</v>
      </c>
      <c r="U318" s="33">
        <f t="shared" ref="U318:V318" si="280">SUM(U20+U43+U66+U89+U112+U135+U158+U181+U204+U227+U250+U273+U296)</f>
        <v>1056</v>
      </c>
      <c r="V318" s="33">
        <f t="shared" si="280"/>
        <v>202</v>
      </c>
      <c r="W318" s="33">
        <f t="shared" si="252"/>
        <v>1258</v>
      </c>
      <c r="X318" s="33">
        <f t="shared" ref="X318:AA318" si="281">SUM(X20+X43+X66+X89+X112+X135+X158+X181+X204+X227+X250+X273+X296)</f>
        <v>6441</v>
      </c>
      <c r="Y318" s="45">
        <f t="shared" si="281"/>
        <v>0</v>
      </c>
      <c r="Z318" s="33">
        <f t="shared" si="281"/>
        <v>35</v>
      </c>
      <c r="AA318" s="33">
        <f t="shared" si="281"/>
        <v>6082</v>
      </c>
      <c r="AB318" s="11"/>
    </row>
    <row r="319" spans="1:28" x14ac:dyDescent="0.2">
      <c r="A319" s="109" t="s">
        <v>66</v>
      </c>
      <c r="B319" s="110">
        <f t="shared" si="245"/>
        <v>272</v>
      </c>
      <c r="C319" s="111">
        <f t="shared" si="234"/>
        <v>95.528937381404162</v>
      </c>
      <c r="D319" s="37">
        <f t="shared" si="235"/>
        <v>259.83870967741933</v>
      </c>
      <c r="E319" s="38">
        <f t="shared" si="236"/>
        <v>12.161290322580669</v>
      </c>
      <c r="F319" s="37">
        <f t="shared" si="237"/>
        <v>259.83870967741933</v>
      </c>
      <c r="G319" s="121">
        <f t="shared" si="254"/>
        <v>1106</v>
      </c>
      <c r="H319" s="41">
        <f t="shared" si="238"/>
        <v>74.152700186219747</v>
      </c>
      <c r="I319" s="42">
        <f t="shared" si="239"/>
        <v>5.3019891500904155</v>
      </c>
      <c r="J319" s="41">
        <f t="shared" si="246"/>
        <v>0.99567321419420018</v>
      </c>
      <c r="K319" s="42">
        <f t="shared" si="247"/>
        <v>4.8612280457716839</v>
      </c>
      <c r="L319" s="41">
        <f t="shared" si="240"/>
        <v>1.5677710843373494</v>
      </c>
      <c r="M319" s="42">
        <f t="shared" si="241"/>
        <v>5.1108628181253888</v>
      </c>
      <c r="N319" s="77">
        <f t="shared" si="242"/>
        <v>3.2549728752260401</v>
      </c>
      <c r="O319" s="49">
        <f t="shared" si="248"/>
        <v>4.4156626506024095</v>
      </c>
      <c r="P319" s="10"/>
      <c r="Q319" s="188">
        <f t="shared" si="249"/>
        <v>8055</v>
      </c>
      <c r="R319" s="44">
        <f>Q319/31</f>
        <v>259.83870967741933</v>
      </c>
      <c r="S319" s="47">
        <f t="shared" ref="S319" si="282">SUM(S21+S44+S67+S90+S113+S136+S159+S182+S205+S228+S251+S274+S297)</f>
        <v>5973</v>
      </c>
      <c r="T319" s="44">
        <f>S319/31</f>
        <v>192.67741935483872</v>
      </c>
      <c r="U319" s="33">
        <f t="shared" ref="U319:V319" si="283">SUM(U21+U44+U67+U90+U113+U136+U159+U182+U205+U228+U251+U274+U297)</f>
        <v>1106</v>
      </c>
      <c r="V319" s="33">
        <f t="shared" si="283"/>
        <v>222</v>
      </c>
      <c r="W319" s="33">
        <f t="shared" si="252"/>
        <v>1328</v>
      </c>
      <c r="X319" s="33">
        <f t="shared" ref="X319:AA319" si="284">SUM(X21+X44+X67+X90+X113+X136+X159+X182+X205+X228+X251+X274+X297)</f>
        <v>5864</v>
      </c>
      <c r="Y319" s="45">
        <f t="shared" si="284"/>
        <v>0</v>
      </c>
      <c r="Z319" s="33">
        <f t="shared" si="284"/>
        <v>36</v>
      </c>
      <c r="AA319" s="33">
        <f t="shared" si="284"/>
        <v>5495</v>
      </c>
      <c r="AB319" s="11"/>
    </row>
    <row r="320" spans="1:28" ht="12.75" thickBot="1" x14ac:dyDescent="0.25">
      <c r="A320" s="485" t="s">
        <v>308</v>
      </c>
      <c r="B320" s="47">
        <v>277</v>
      </c>
      <c r="C320" s="486">
        <f>D320/B320*100</f>
        <v>129.92819454913317</v>
      </c>
      <c r="D320" s="487">
        <f>+R320</f>
        <v>359.90109890109892</v>
      </c>
      <c r="E320" s="487">
        <f>+B320-D320</f>
        <v>-82.901098901098919</v>
      </c>
      <c r="F320" s="488">
        <f>+R320</f>
        <v>359.90109890109892</v>
      </c>
      <c r="G320" s="33">
        <f>+U320</f>
        <v>13608</v>
      </c>
      <c r="H320" s="231">
        <f t="shared" si="238"/>
        <v>75.949843770673667</v>
      </c>
      <c r="I320" s="231">
        <f t="shared" si="239"/>
        <v>5.4686948853615522</v>
      </c>
      <c r="J320" s="231">
        <f>B320/Y$320*1000</f>
        <v>1.0139760306315937</v>
      </c>
      <c r="K320" s="231">
        <f>W320/Y$320*1000/9</f>
        <v>6.6386348864696636</v>
      </c>
      <c r="L320" s="231">
        <f t="shared" si="240"/>
        <v>1.4477392476412205</v>
      </c>
      <c r="M320" s="231">
        <f>W320/F320/9</f>
        <v>5.0390386722712446</v>
      </c>
      <c r="N320" s="231">
        <f t="shared" si="242"/>
        <v>3.4538506760728982</v>
      </c>
      <c r="O320" s="231">
        <f t="shared" si="248"/>
        <v>4.5593677245435611</v>
      </c>
      <c r="P320" s="10"/>
      <c r="Q320" s="489">
        <f>SUM(Q308:Q319)</f>
        <v>98253</v>
      </c>
      <c r="R320" s="311">
        <f>Q320/273</f>
        <v>359.90109890109892</v>
      </c>
      <c r="S320" s="489">
        <f>SUM(S308:S319)</f>
        <v>74623</v>
      </c>
      <c r="T320" s="311">
        <f>S320/273</f>
        <v>273.34432234432234</v>
      </c>
      <c r="U320" s="489">
        <f>SUM(U308:U319)</f>
        <v>13608</v>
      </c>
      <c r="V320" s="489">
        <f>SUM(V308:V319)</f>
        <v>2714</v>
      </c>
      <c r="W320" s="489">
        <f>SUM(W308:W319)</f>
        <v>16322</v>
      </c>
      <c r="X320" s="489">
        <f>SUM(X308:X319)</f>
        <v>74418</v>
      </c>
      <c r="Y320" s="489">
        <v>273182</v>
      </c>
      <c r="Z320" s="489">
        <f>SUM(Z308:Z319)</f>
        <v>470</v>
      </c>
      <c r="AA320" s="489">
        <f>SUM(AA308:AA319)</f>
        <v>69555</v>
      </c>
      <c r="AB320" s="1"/>
    </row>
    <row r="321" spans="1:28" x14ac:dyDescent="0.2">
      <c r="A321" s="123"/>
      <c r="B321" s="42"/>
      <c r="C321" s="114"/>
      <c r="D321" s="38"/>
      <c r="E321" s="38"/>
      <c r="F321" s="38"/>
      <c r="G321" s="10"/>
      <c r="H321" s="10"/>
      <c r="I321" s="10"/>
      <c r="J321" s="10"/>
      <c r="K321" s="10"/>
      <c r="L321" s="124"/>
      <c r="M321" s="124"/>
      <c r="N321" s="10"/>
      <c r="O321" s="10"/>
      <c r="P321" s="10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8" x14ac:dyDescent="0.2">
      <c r="A322" s="6" t="s">
        <v>110</v>
      </c>
      <c r="C322" s="2"/>
      <c r="D322" s="2"/>
      <c r="E322" s="181"/>
      <c r="F322" s="181"/>
      <c r="G322" s="182"/>
      <c r="H322" s="182"/>
      <c r="I322" s="182"/>
      <c r="J322" s="182"/>
      <c r="K322" s="182"/>
      <c r="L322" s="124"/>
      <c r="M322" s="124"/>
      <c r="N322" s="10"/>
      <c r="O322" s="10"/>
      <c r="P322" s="10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8" x14ac:dyDescent="0.2">
      <c r="C323" s="2"/>
      <c r="D323" s="2"/>
      <c r="E323" s="537" t="s">
        <v>120</v>
      </c>
      <c r="F323" s="537"/>
      <c r="G323" s="537"/>
      <c r="H323" s="537"/>
      <c r="I323" s="537"/>
      <c r="J323" s="537"/>
      <c r="K323" s="537"/>
      <c r="L323" s="124"/>
      <c r="M323" s="124"/>
      <c r="N323" s="10"/>
      <c r="O323" s="10"/>
      <c r="P323" s="10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8" x14ac:dyDescent="0.2">
      <c r="C324" s="2"/>
      <c r="D324" s="2"/>
      <c r="E324" s="531" t="s">
        <v>128</v>
      </c>
      <c r="F324" s="531"/>
      <c r="G324" s="531"/>
      <c r="H324" s="531"/>
      <c r="I324" s="531"/>
      <c r="J324" s="531"/>
      <c r="K324" s="531"/>
      <c r="L324" s="124"/>
      <c r="M324" s="124"/>
      <c r="N324" s="10"/>
      <c r="O324" s="10"/>
      <c r="P324" s="10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8" x14ac:dyDescent="0.2">
      <c r="C325" s="2"/>
      <c r="D325" s="2"/>
      <c r="E325" s="531" t="s">
        <v>114</v>
      </c>
      <c r="F325" s="531"/>
      <c r="G325" s="531"/>
      <c r="H325" s="531"/>
      <c r="I325" s="531"/>
      <c r="J325" s="531"/>
      <c r="K325" s="531"/>
      <c r="L325" s="124"/>
      <c r="M325" s="124"/>
      <c r="N325" s="10"/>
      <c r="O325" s="10"/>
      <c r="P325" s="10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8" x14ac:dyDescent="0.2">
      <c r="A326" s="123"/>
      <c r="B326" s="42"/>
      <c r="C326" s="114"/>
      <c r="D326" s="38"/>
      <c r="E326" s="38"/>
      <c r="F326" s="38"/>
      <c r="G326" s="10"/>
      <c r="H326" s="10"/>
      <c r="I326" s="10"/>
      <c r="J326" s="10"/>
      <c r="K326" s="10"/>
      <c r="L326" s="124"/>
      <c r="M326" s="124"/>
      <c r="N326" s="10"/>
      <c r="O326" s="10"/>
      <c r="P326" s="10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8" ht="12.75" thickBot="1" x14ac:dyDescent="0.25">
      <c r="A327" s="123"/>
      <c r="B327" s="42"/>
      <c r="C327" s="114"/>
      <c r="D327" s="38"/>
      <c r="E327" s="38"/>
      <c r="F327" s="38"/>
      <c r="G327" s="10"/>
      <c r="H327" s="10"/>
      <c r="I327" s="10"/>
      <c r="J327" s="10"/>
      <c r="K327" s="10"/>
      <c r="L327" s="124"/>
      <c r="M327" s="124"/>
      <c r="N327" s="10"/>
      <c r="O327" s="10"/>
      <c r="P327" s="10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8" x14ac:dyDescent="0.2">
      <c r="A328" s="123"/>
      <c r="B328" s="15"/>
      <c r="C328" s="16" t="s">
        <v>6</v>
      </c>
      <c r="D328" s="17"/>
      <c r="E328" s="60"/>
      <c r="F328" s="18"/>
      <c r="G328" s="19"/>
      <c r="H328" s="19"/>
      <c r="I328" s="19"/>
      <c r="J328" s="19"/>
      <c r="K328" s="19"/>
      <c r="L328" s="19"/>
      <c r="M328" s="19"/>
      <c r="N328" s="20"/>
      <c r="O328" s="10"/>
    </row>
    <row r="329" spans="1:28" ht="12.75" thickBot="1" x14ac:dyDescent="0.25">
      <c r="A329" s="123"/>
      <c r="B329" s="532" t="s">
        <v>10</v>
      </c>
      <c r="C329" s="533"/>
      <c r="D329" s="533"/>
      <c r="E329" s="534"/>
      <c r="F329" s="62"/>
      <c r="G329" s="10"/>
      <c r="H329" s="50"/>
      <c r="I329" s="42"/>
      <c r="J329" s="10" t="s">
        <v>11</v>
      </c>
      <c r="K329" s="10"/>
      <c r="L329" s="10"/>
      <c r="M329" s="10"/>
      <c r="N329" s="63"/>
      <c r="O329" s="10"/>
      <c r="Q329" s="183" t="s">
        <v>114</v>
      </c>
      <c r="R329" s="183"/>
    </row>
    <row r="330" spans="1:28" ht="84.75" thickBot="1" x14ac:dyDescent="0.25">
      <c r="A330" s="64"/>
      <c r="B330" s="232" t="s">
        <v>13</v>
      </c>
      <c r="C330" s="65" t="s">
        <v>14</v>
      </c>
      <c r="D330" s="66" t="s">
        <v>15</v>
      </c>
      <c r="E330" s="66" t="s">
        <v>16</v>
      </c>
      <c r="F330" s="263" t="s">
        <v>17</v>
      </c>
      <c r="G330" s="245" t="s">
        <v>18</v>
      </c>
      <c r="H330" s="245" t="s">
        <v>19</v>
      </c>
      <c r="I330" s="241" t="s">
        <v>20</v>
      </c>
      <c r="J330" s="245" t="s">
        <v>199</v>
      </c>
      <c r="K330" s="264" t="s">
        <v>198</v>
      </c>
      <c r="L330" s="241" t="s">
        <v>21</v>
      </c>
      <c r="M330" s="245" t="s">
        <v>22</v>
      </c>
      <c r="N330" s="245" t="s">
        <v>23</v>
      </c>
      <c r="O330" s="265" t="s">
        <v>24</v>
      </c>
      <c r="Q330" s="117" t="s">
        <v>25</v>
      </c>
      <c r="R330" s="118" t="s">
        <v>26</v>
      </c>
      <c r="S330" s="118" t="s">
        <v>27</v>
      </c>
      <c r="T330" s="118" t="s">
        <v>28</v>
      </c>
      <c r="U330" s="118" t="s">
        <v>29</v>
      </c>
      <c r="V330" s="118" t="s">
        <v>30</v>
      </c>
      <c r="W330" s="119" t="s">
        <v>31</v>
      </c>
      <c r="X330" s="119" t="s">
        <v>32</v>
      </c>
      <c r="Y330" s="119" t="s">
        <v>113</v>
      </c>
      <c r="Z330" s="119" t="s">
        <v>34</v>
      </c>
      <c r="AA330" s="120" t="s">
        <v>35</v>
      </c>
      <c r="AB330" s="226"/>
    </row>
    <row r="331" spans="1:28" x14ac:dyDescent="0.2">
      <c r="A331" s="109" t="s">
        <v>44</v>
      </c>
      <c r="B331" s="110">
        <f>SUM(B10+B33+B56+B79+B102+B125+B148+B171+B194+B217+B240)</f>
        <v>252</v>
      </c>
      <c r="C331" s="111">
        <f t="shared" ref="C331:C342" si="285">D331/B331*100</f>
        <v>98.77112135176651</v>
      </c>
      <c r="D331" s="37">
        <f>R331</f>
        <v>248.90322580645162</v>
      </c>
      <c r="E331" s="38">
        <f t="shared" ref="E331:E343" si="286">B331-D331</f>
        <v>3.0967741935483843</v>
      </c>
      <c r="F331" s="37">
        <f t="shared" ref="F331:F342" si="287">+R331</f>
        <v>248.90322580645162</v>
      </c>
      <c r="G331" s="121">
        <f>+U331</f>
        <v>968</v>
      </c>
      <c r="H331" s="41">
        <f t="shared" ref="H331:H343" si="288">S331/Q331*100</f>
        <v>72.615344738206318</v>
      </c>
      <c r="I331" s="42">
        <f t="shared" ref="I331:I343" si="289">X331/U331</f>
        <v>5.3915289256198351</v>
      </c>
      <c r="J331" s="41">
        <f>B331/Y$331*1000</f>
        <v>1.0518363309277445</v>
      </c>
      <c r="K331" s="42">
        <f>W331/Y$331*1000</f>
        <v>4.7374374428690089</v>
      </c>
      <c r="L331" s="41">
        <f t="shared" ref="L331:L343" si="290">SUM(Q331-S331)/W331</f>
        <v>1.8616740088105728</v>
      </c>
      <c r="M331" s="42">
        <f t="shared" ref="M331:M342" si="291">W331/F331</f>
        <v>4.5600051840331774</v>
      </c>
      <c r="N331" s="77">
        <f t="shared" ref="N331:N343" si="292">Z331/U331*100</f>
        <v>4.1322314049586781</v>
      </c>
      <c r="O331" s="29">
        <f>+X331/W331</f>
        <v>4.598237885462555</v>
      </c>
      <c r="Q331" s="47">
        <f>SUM(Q10+Q33+Q56+Q79+Q102+Q125+Q148+Q171+Q194+Q217+Q240)</f>
        <v>7716</v>
      </c>
      <c r="R331" s="44">
        <f>Q331/31</f>
        <v>248.90322580645162</v>
      </c>
      <c r="S331" s="47">
        <f>SUM(S10+S33+S56+S79+S102+S125+S148+S171+S194+S217+S240)</f>
        <v>5603</v>
      </c>
      <c r="T331" s="44">
        <f>S331/31</f>
        <v>180.74193548387098</v>
      </c>
      <c r="U331" s="33">
        <f t="shared" ref="U331:AA331" si="293">SUM(U10+U33+U56+U79+U102+U125+U148+U171+U194+U217+U240)</f>
        <v>968</v>
      </c>
      <c r="V331" s="33">
        <f t="shared" si="293"/>
        <v>167</v>
      </c>
      <c r="W331" s="33">
        <f t="shared" si="293"/>
        <v>1135</v>
      </c>
      <c r="X331" s="33">
        <f t="shared" si="293"/>
        <v>5219</v>
      </c>
      <c r="Y331" s="33">
        <v>239581</v>
      </c>
      <c r="Z331" s="33">
        <f t="shared" si="293"/>
        <v>40</v>
      </c>
      <c r="AA331" s="33">
        <f t="shared" si="293"/>
        <v>5170</v>
      </c>
      <c r="AB331" s="11"/>
    </row>
    <row r="332" spans="1:28" x14ac:dyDescent="0.2">
      <c r="A332" s="109" t="s">
        <v>46</v>
      </c>
      <c r="B332" s="110">
        <f t="shared" ref="B332:B342" si="294">SUM(B11+B34+B57+B80+B103+B126+B149+B172+B195+B218+B241)</f>
        <v>250</v>
      </c>
      <c r="C332" s="111">
        <f t="shared" si="285"/>
        <v>97.628571428571433</v>
      </c>
      <c r="D332" s="37">
        <f t="shared" ref="D332:D342" si="295">R332</f>
        <v>244.07142857142858</v>
      </c>
      <c r="E332" s="38">
        <f t="shared" si="286"/>
        <v>5.9285714285714164</v>
      </c>
      <c r="F332" s="37">
        <f t="shared" si="287"/>
        <v>244.07142857142858</v>
      </c>
      <c r="G332" s="121">
        <f>+U332</f>
        <v>934</v>
      </c>
      <c r="H332" s="41">
        <f t="shared" si="288"/>
        <v>81.109160081943216</v>
      </c>
      <c r="I332" s="42">
        <f t="shared" si="289"/>
        <v>5.6852248394004281</v>
      </c>
      <c r="J332" s="41">
        <f t="shared" ref="J332:J342" si="296">B332/Y$331*1000</f>
        <v>1.0434884235394293</v>
      </c>
      <c r="K332" s="42">
        <f t="shared" ref="K332:K342" si="297">W332/Y$331*1000</f>
        <v>4.9377872201885795</v>
      </c>
      <c r="L332" s="41">
        <f t="shared" si="290"/>
        <v>1.0912933220625529</v>
      </c>
      <c r="M332" s="42">
        <f t="shared" si="291"/>
        <v>4.8469417617793384</v>
      </c>
      <c r="N332" s="77">
        <f t="shared" si="292"/>
        <v>3.4261241970021414</v>
      </c>
      <c r="O332" s="49">
        <f t="shared" ref="O332:O343" si="298">+X332/W332</f>
        <v>4.4885883347421807</v>
      </c>
      <c r="Q332" s="47">
        <f t="shared" ref="Q332:S342" si="299">SUM(Q11+Q34+Q57+Q80+Q103+Q126+Q149+Q172+Q195+Q218+Q241)</f>
        <v>6834</v>
      </c>
      <c r="R332" s="44">
        <f>Q332/28</f>
        <v>244.07142857142858</v>
      </c>
      <c r="S332" s="47">
        <f t="shared" si="299"/>
        <v>5543</v>
      </c>
      <c r="T332" s="44">
        <f>S332/28</f>
        <v>197.96428571428572</v>
      </c>
      <c r="U332" s="33">
        <f t="shared" ref="U332:AA332" si="300">SUM(U11+U34+U57+U80+U103+U126+U149+U172+U195+U218+U241)</f>
        <v>934</v>
      </c>
      <c r="V332" s="33">
        <f t="shared" si="300"/>
        <v>249</v>
      </c>
      <c r="W332" s="33">
        <f t="shared" si="300"/>
        <v>1183</v>
      </c>
      <c r="X332" s="33">
        <f t="shared" si="300"/>
        <v>5310</v>
      </c>
      <c r="Y332" s="45">
        <f t="shared" si="300"/>
        <v>0</v>
      </c>
      <c r="Z332" s="33">
        <f t="shared" si="300"/>
        <v>32</v>
      </c>
      <c r="AA332" s="33">
        <f t="shared" si="300"/>
        <v>5236</v>
      </c>
      <c r="AB332" s="11"/>
    </row>
    <row r="333" spans="1:28" x14ac:dyDescent="0.2">
      <c r="A333" s="109" t="s">
        <v>48</v>
      </c>
      <c r="B333" s="110">
        <f t="shared" si="294"/>
        <v>250</v>
      </c>
      <c r="C333" s="111">
        <f t="shared" si="285"/>
        <v>97.509677419354844</v>
      </c>
      <c r="D333" s="37">
        <f t="shared" si="295"/>
        <v>243.7741935483871</v>
      </c>
      <c r="E333" s="38">
        <f t="shared" si="286"/>
        <v>6.2258064516128968</v>
      </c>
      <c r="F333" s="37">
        <f t="shared" si="287"/>
        <v>243.7741935483871</v>
      </c>
      <c r="G333" s="121">
        <f t="shared" ref="G333:G342" si="301">+U333</f>
        <v>1023</v>
      </c>
      <c r="H333" s="41">
        <f t="shared" si="288"/>
        <v>80.441974328437212</v>
      </c>
      <c r="I333" s="42">
        <f t="shared" si="289"/>
        <v>6.0127077223851417</v>
      </c>
      <c r="J333" s="41">
        <f t="shared" si="296"/>
        <v>1.0434884235394293</v>
      </c>
      <c r="K333" s="42">
        <f t="shared" si="297"/>
        <v>5.3384867748277198</v>
      </c>
      <c r="L333" s="41">
        <f t="shared" si="290"/>
        <v>1.1555903049257232</v>
      </c>
      <c r="M333" s="42">
        <f t="shared" si="291"/>
        <v>5.2466587270080716</v>
      </c>
      <c r="N333" s="77">
        <f t="shared" si="292"/>
        <v>3.225806451612903</v>
      </c>
      <c r="O333" s="49">
        <f t="shared" si="298"/>
        <v>4.8092259577795149</v>
      </c>
      <c r="Q333" s="47">
        <f t="shared" si="299"/>
        <v>7557</v>
      </c>
      <c r="R333" s="44">
        <f>Q333/31</f>
        <v>243.7741935483871</v>
      </c>
      <c r="S333" s="47">
        <f t="shared" si="299"/>
        <v>6079</v>
      </c>
      <c r="T333" s="44">
        <f>S333/31</f>
        <v>196.09677419354838</v>
      </c>
      <c r="U333" s="33">
        <f t="shared" ref="U333:AA333" si="302">SUM(U12+U35+U58+U81+U104+U127+U150+U173+U196+U219+U242)</f>
        <v>1023</v>
      </c>
      <c r="V333" s="33">
        <f t="shared" si="302"/>
        <v>256</v>
      </c>
      <c r="W333" s="33">
        <f t="shared" si="302"/>
        <v>1279</v>
      </c>
      <c r="X333" s="33">
        <f t="shared" si="302"/>
        <v>6151</v>
      </c>
      <c r="Y333" s="45">
        <f t="shared" si="302"/>
        <v>0</v>
      </c>
      <c r="Z333" s="33">
        <f t="shared" si="302"/>
        <v>33</v>
      </c>
      <c r="AA333" s="33">
        <f t="shared" si="302"/>
        <v>6114</v>
      </c>
      <c r="AB333" s="11"/>
    </row>
    <row r="334" spans="1:28" x14ac:dyDescent="0.2">
      <c r="A334" s="109" t="s">
        <v>50</v>
      </c>
      <c r="B334" s="110">
        <f t="shared" si="294"/>
        <v>250</v>
      </c>
      <c r="C334" s="111">
        <f t="shared" si="285"/>
        <v>98.786666666666662</v>
      </c>
      <c r="D334" s="37">
        <f t="shared" si="295"/>
        <v>246.96666666666667</v>
      </c>
      <c r="E334" s="38">
        <f t="shared" si="286"/>
        <v>3.0333333333333314</v>
      </c>
      <c r="F334" s="37">
        <f t="shared" si="287"/>
        <v>246.96666666666667</v>
      </c>
      <c r="G334" s="121">
        <f t="shared" si="301"/>
        <v>939</v>
      </c>
      <c r="H334" s="41">
        <f t="shared" si="288"/>
        <v>78.283169118639492</v>
      </c>
      <c r="I334" s="42">
        <f t="shared" si="289"/>
        <v>6.3439829605963789</v>
      </c>
      <c r="J334" s="41">
        <f t="shared" si="296"/>
        <v>1.0434884235394293</v>
      </c>
      <c r="K334" s="42">
        <f t="shared" si="297"/>
        <v>4.7791769798105861</v>
      </c>
      <c r="L334" s="41">
        <f t="shared" si="290"/>
        <v>1.4052401746724892</v>
      </c>
      <c r="M334" s="42">
        <f t="shared" si="291"/>
        <v>4.6362532055608048</v>
      </c>
      <c r="N334" s="77">
        <f t="shared" si="292"/>
        <v>4.8988285410010652</v>
      </c>
      <c r="O334" s="49">
        <f t="shared" si="298"/>
        <v>5.2026200873362445</v>
      </c>
      <c r="Q334" s="47">
        <f t="shared" si="299"/>
        <v>7409</v>
      </c>
      <c r="R334" s="44">
        <f>Q334/30</f>
        <v>246.96666666666667</v>
      </c>
      <c r="S334" s="47">
        <f t="shared" si="299"/>
        <v>5800</v>
      </c>
      <c r="T334" s="44">
        <f>S334/30</f>
        <v>193.33333333333334</v>
      </c>
      <c r="U334" s="33">
        <f t="shared" ref="U334:AA334" si="303">SUM(U13+U36+U59+U82+U105+U128+U151+U174+U197+U220+U243)</f>
        <v>939</v>
      </c>
      <c r="V334" s="33">
        <f t="shared" si="303"/>
        <v>206</v>
      </c>
      <c r="W334" s="33">
        <f t="shared" si="303"/>
        <v>1145</v>
      </c>
      <c r="X334" s="33">
        <f t="shared" si="303"/>
        <v>5957</v>
      </c>
      <c r="Y334" s="45">
        <f t="shared" si="303"/>
        <v>0</v>
      </c>
      <c r="Z334" s="33">
        <f t="shared" si="303"/>
        <v>46</v>
      </c>
      <c r="AA334" s="33">
        <f t="shared" si="303"/>
        <v>5915</v>
      </c>
      <c r="AB334" s="11"/>
    </row>
    <row r="335" spans="1:28" x14ac:dyDescent="0.2">
      <c r="A335" s="109" t="s">
        <v>52</v>
      </c>
      <c r="B335" s="110">
        <f t="shared" si="294"/>
        <v>250</v>
      </c>
      <c r="C335" s="111">
        <f t="shared" si="285"/>
        <v>98.787096774193543</v>
      </c>
      <c r="D335" s="37">
        <f t="shared" si="295"/>
        <v>246.96774193548387</v>
      </c>
      <c r="E335" s="38">
        <f t="shared" si="286"/>
        <v>3.0322580645161281</v>
      </c>
      <c r="F335" s="37">
        <f t="shared" si="287"/>
        <v>246.96774193548387</v>
      </c>
      <c r="G335" s="121">
        <f t="shared" si="301"/>
        <v>985</v>
      </c>
      <c r="H335" s="41">
        <f t="shared" si="288"/>
        <v>76.763322884012538</v>
      </c>
      <c r="I335" s="42">
        <f t="shared" si="289"/>
        <v>5.8974619289340104</v>
      </c>
      <c r="J335" s="41">
        <f t="shared" si="296"/>
        <v>1.0434884235394293</v>
      </c>
      <c r="K335" s="42">
        <f t="shared" si="297"/>
        <v>5.0797016457899415</v>
      </c>
      <c r="L335" s="41">
        <f t="shared" si="290"/>
        <v>1.4617912900575185</v>
      </c>
      <c r="M335" s="42">
        <f t="shared" si="291"/>
        <v>4.9277690700104495</v>
      </c>
      <c r="N335" s="77">
        <f t="shared" si="292"/>
        <v>4.3654822335025383</v>
      </c>
      <c r="O335" s="49">
        <f t="shared" si="298"/>
        <v>4.7732128184059164</v>
      </c>
      <c r="Q335" s="47">
        <f t="shared" si="299"/>
        <v>7656</v>
      </c>
      <c r="R335" s="44">
        <f>Q335/31</f>
        <v>246.96774193548387</v>
      </c>
      <c r="S335" s="47">
        <f t="shared" si="299"/>
        <v>5877</v>
      </c>
      <c r="T335" s="44">
        <f>S335/31</f>
        <v>189.58064516129033</v>
      </c>
      <c r="U335" s="33">
        <f t="shared" ref="U335:AA335" si="304">SUM(U14+U37+U60+U83+U106+U129+U152+U175+U198+U221+U244)</f>
        <v>985</v>
      </c>
      <c r="V335" s="33">
        <f t="shared" si="304"/>
        <v>232</v>
      </c>
      <c r="W335" s="33">
        <f t="shared" si="304"/>
        <v>1217</v>
      </c>
      <c r="X335" s="33">
        <f t="shared" si="304"/>
        <v>5809</v>
      </c>
      <c r="Y335" s="45">
        <f t="shared" si="304"/>
        <v>0</v>
      </c>
      <c r="Z335" s="33">
        <f t="shared" si="304"/>
        <v>43</v>
      </c>
      <c r="AA335" s="33">
        <f t="shared" si="304"/>
        <v>5751</v>
      </c>
      <c r="AB335" s="11"/>
    </row>
    <row r="336" spans="1:28" x14ac:dyDescent="0.2">
      <c r="A336" s="109" t="s">
        <v>54</v>
      </c>
      <c r="B336" s="110">
        <f t="shared" si="294"/>
        <v>250</v>
      </c>
      <c r="C336" s="111">
        <f t="shared" si="285"/>
        <v>99.626666666666665</v>
      </c>
      <c r="D336" s="37">
        <f t="shared" si="295"/>
        <v>249.06666666666666</v>
      </c>
      <c r="E336" s="38">
        <f t="shared" si="286"/>
        <v>0.93333333333333712</v>
      </c>
      <c r="F336" s="37">
        <f t="shared" si="287"/>
        <v>249.06666666666666</v>
      </c>
      <c r="G336" s="121">
        <f t="shared" si="301"/>
        <v>957</v>
      </c>
      <c r="H336" s="41">
        <f t="shared" si="288"/>
        <v>81.651498929336185</v>
      </c>
      <c r="I336" s="42">
        <f t="shared" si="289"/>
        <v>6.1128526645768027</v>
      </c>
      <c r="J336" s="41">
        <f t="shared" si="296"/>
        <v>1.0434884235394293</v>
      </c>
      <c r="K336" s="42">
        <f t="shared" si="297"/>
        <v>5.0337881551542063</v>
      </c>
      <c r="L336" s="41">
        <f t="shared" si="290"/>
        <v>1.1368159203980099</v>
      </c>
      <c r="M336" s="42">
        <f t="shared" si="291"/>
        <v>4.8420770877944328</v>
      </c>
      <c r="N336" s="77">
        <f t="shared" si="292"/>
        <v>5.5381400208986413</v>
      </c>
      <c r="O336" s="49">
        <f t="shared" si="298"/>
        <v>4.8507462686567164</v>
      </c>
      <c r="Q336" s="47">
        <f t="shared" si="299"/>
        <v>7472</v>
      </c>
      <c r="R336" s="44">
        <f>Q336/30</f>
        <v>249.06666666666666</v>
      </c>
      <c r="S336" s="47">
        <f t="shared" si="299"/>
        <v>6101</v>
      </c>
      <c r="T336" s="44">
        <f>S336/30</f>
        <v>203.36666666666667</v>
      </c>
      <c r="U336" s="33">
        <f t="shared" ref="U336:AA336" si="305">SUM(U15+U38+U61+U84+U107+U130+U153+U176+U199+U222+U245)</f>
        <v>957</v>
      </c>
      <c r="V336" s="33">
        <f t="shared" si="305"/>
        <v>249</v>
      </c>
      <c r="W336" s="33">
        <f t="shared" si="305"/>
        <v>1206</v>
      </c>
      <c r="X336" s="33">
        <f t="shared" si="305"/>
        <v>5850</v>
      </c>
      <c r="Y336" s="45">
        <f t="shared" si="305"/>
        <v>0</v>
      </c>
      <c r="Z336" s="33">
        <f t="shared" si="305"/>
        <v>53</v>
      </c>
      <c r="AA336" s="33">
        <f t="shared" si="305"/>
        <v>5764</v>
      </c>
      <c r="AB336" s="11"/>
    </row>
    <row r="337" spans="1:28" x14ac:dyDescent="0.2">
      <c r="A337" s="109" t="s">
        <v>56</v>
      </c>
      <c r="B337" s="110">
        <f t="shared" si="294"/>
        <v>250</v>
      </c>
      <c r="C337" s="111">
        <f t="shared" si="285"/>
        <v>99.445161290322588</v>
      </c>
      <c r="D337" s="37">
        <f t="shared" si="295"/>
        <v>248.61290322580646</v>
      </c>
      <c r="E337" s="38">
        <f t="shared" si="286"/>
        <v>1.3870967741935374</v>
      </c>
      <c r="F337" s="37">
        <f t="shared" si="287"/>
        <v>248.61290322580646</v>
      </c>
      <c r="G337" s="121">
        <f t="shared" si="301"/>
        <v>950</v>
      </c>
      <c r="H337" s="41">
        <f t="shared" si="288"/>
        <v>83.002465291293632</v>
      </c>
      <c r="I337" s="42">
        <f t="shared" si="289"/>
        <v>6.4873684210526319</v>
      </c>
      <c r="J337" s="41">
        <f t="shared" si="296"/>
        <v>1.0434884235394293</v>
      </c>
      <c r="K337" s="42">
        <f t="shared" si="297"/>
        <v>4.8793518684703709</v>
      </c>
      <c r="L337" s="41">
        <f t="shared" si="290"/>
        <v>1.1206159110350726</v>
      </c>
      <c r="M337" s="42">
        <f t="shared" si="291"/>
        <v>4.7020890099909174</v>
      </c>
      <c r="N337" s="77">
        <f t="shared" si="292"/>
        <v>4.7368421052631584</v>
      </c>
      <c r="O337" s="49">
        <f t="shared" si="298"/>
        <v>5.2720273738237813</v>
      </c>
      <c r="Q337" s="47">
        <f t="shared" si="299"/>
        <v>7707</v>
      </c>
      <c r="R337" s="44">
        <f>Q337/31</f>
        <v>248.61290322580646</v>
      </c>
      <c r="S337" s="47">
        <f t="shared" si="299"/>
        <v>6397</v>
      </c>
      <c r="T337" s="44">
        <f>S337/31</f>
        <v>206.35483870967741</v>
      </c>
      <c r="U337" s="33">
        <f t="shared" ref="U337:AA337" si="306">SUM(U16+U39+U62+U85+U108+U131+U154+U177+U200+U223+U246)</f>
        <v>950</v>
      </c>
      <c r="V337" s="33">
        <f t="shared" si="306"/>
        <v>219</v>
      </c>
      <c r="W337" s="33">
        <f t="shared" si="306"/>
        <v>1169</v>
      </c>
      <c r="X337" s="33">
        <f t="shared" si="306"/>
        <v>6163</v>
      </c>
      <c r="Y337" s="45">
        <f t="shared" si="306"/>
        <v>0</v>
      </c>
      <c r="Z337" s="33">
        <f t="shared" si="306"/>
        <v>45</v>
      </c>
      <c r="AA337" s="33">
        <f t="shared" si="306"/>
        <v>6061</v>
      </c>
      <c r="AB337" s="11"/>
    </row>
    <row r="338" spans="1:28" x14ac:dyDescent="0.2">
      <c r="A338" s="109" t="s">
        <v>58</v>
      </c>
      <c r="B338" s="110">
        <f t="shared" si="294"/>
        <v>250</v>
      </c>
      <c r="C338" s="111">
        <f t="shared" si="285"/>
        <v>98.825806451612905</v>
      </c>
      <c r="D338" s="37">
        <f t="shared" si="295"/>
        <v>247.06451612903226</v>
      </c>
      <c r="E338" s="38">
        <f t="shared" si="286"/>
        <v>2.9354838709677438</v>
      </c>
      <c r="F338" s="37">
        <f t="shared" si="287"/>
        <v>247.06451612903226</v>
      </c>
      <c r="G338" s="121">
        <f t="shared" si="301"/>
        <v>1054</v>
      </c>
      <c r="H338" s="41">
        <f t="shared" si="288"/>
        <v>81.825303564434009</v>
      </c>
      <c r="I338" s="42">
        <f t="shared" si="289"/>
        <v>6.3851992409867169</v>
      </c>
      <c r="J338" s="41">
        <f t="shared" si="296"/>
        <v>1.0434884235394293</v>
      </c>
      <c r="K338" s="42">
        <f t="shared" si="297"/>
        <v>5.4470095708758208</v>
      </c>
      <c r="L338" s="41">
        <f t="shared" si="290"/>
        <v>1.0666666666666667</v>
      </c>
      <c r="M338" s="42">
        <f t="shared" si="291"/>
        <v>5.2820211515863686</v>
      </c>
      <c r="N338" s="77">
        <f t="shared" si="292"/>
        <v>3.225806451612903</v>
      </c>
      <c r="O338" s="49">
        <f t="shared" si="298"/>
        <v>5.157088122605364</v>
      </c>
      <c r="Q338" s="47">
        <f t="shared" si="299"/>
        <v>7659</v>
      </c>
      <c r="R338" s="44">
        <f>Q338/31</f>
        <v>247.06451612903226</v>
      </c>
      <c r="S338" s="47">
        <f t="shared" si="299"/>
        <v>6267</v>
      </c>
      <c r="T338" s="44">
        <f>S338/31</f>
        <v>202.16129032258064</v>
      </c>
      <c r="U338" s="33">
        <f t="shared" ref="U338:AA338" si="307">SUM(U17+U40+U63+U86+U109+U132+U155+U178+U201+U224+U247)</f>
        <v>1054</v>
      </c>
      <c r="V338" s="33">
        <f t="shared" si="307"/>
        <v>251</v>
      </c>
      <c r="W338" s="33">
        <f t="shared" si="307"/>
        <v>1305</v>
      </c>
      <c r="X338" s="33">
        <f t="shared" si="307"/>
        <v>6730</v>
      </c>
      <c r="Y338" s="45">
        <f t="shared" si="307"/>
        <v>0</v>
      </c>
      <c r="Z338" s="33">
        <f t="shared" si="307"/>
        <v>34</v>
      </c>
      <c r="AA338" s="33">
        <f t="shared" si="307"/>
        <v>6701</v>
      </c>
      <c r="AB338" s="11"/>
    </row>
    <row r="339" spans="1:28" x14ac:dyDescent="0.2">
      <c r="A339" s="109" t="s">
        <v>60</v>
      </c>
      <c r="B339" s="110">
        <f t="shared" si="294"/>
        <v>245</v>
      </c>
      <c r="C339" s="111">
        <f t="shared" si="285"/>
        <v>97.809523809523796</v>
      </c>
      <c r="D339" s="37">
        <f t="shared" si="295"/>
        <v>239.63333333333333</v>
      </c>
      <c r="E339" s="38">
        <f t="shared" si="286"/>
        <v>5.3666666666666742</v>
      </c>
      <c r="F339" s="37">
        <f t="shared" si="287"/>
        <v>239.63333333333333</v>
      </c>
      <c r="G339" s="121">
        <f t="shared" si="301"/>
        <v>935</v>
      </c>
      <c r="H339" s="41">
        <f t="shared" si="288"/>
        <v>82.361941855612741</v>
      </c>
      <c r="I339" s="42">
        <f t="shared" si="289"/>
        <v>6.0930481283422457</v>
      </c>
      <c r="J339" s="41">
        <f t="shared" si="296"/>
        <v>1.0226186550686407</v>
      </c>
      <c r="K339" s="42">
        <f t="shared" si="297"/>
        <v>4.8209165167521633</v>
      </c>
      <c r="L339" s="41">
        <f t="shared" si="290"/>
        <v>1.0978354978354978</v>
      </c>
      <c r="M339" s="42">
        <f t="shared" si="291"/>
        <v>4.8198636806231745</v>
      </c>
      <c r="N339" s="77">
        <f t="shared" si="292"/>
        <v>4.0641711229946527</v>
      </c>
      <c r="O339" s="49">
        <f t="shared" si="298"/>
        <v>4.9324675324675322</v>
      </c>
      <c r="Q339" s="47">
        <f t="shared" si="299"/>
        <v>7189</v>
      </c>
      <c r="R339" s="44">
        <f>Q339/30</f>
        <v>239.63333333333333</v>
      </c>
      <c r="S339" s="47">
        <f t="shared" si="299"/>
        <v>5921</v>
      </c>
      <c r="T339" s="44">
        <f>S339/30</f>
        <v>197.36666666666667</v>
      </c>
      <c r="U339" s="33">
        <f t="shared" ref="U339:AA339" si="308">SUM(U18+U41+U64+U87+U110+U133+U156+U179+U202+U225+U248)</f>
        <v>935</v>
      </c>
      <c r="V339" s="33">
        <f t="shared" si="308"/>
        <v>220</v>
      </c>
      <c r="W339" s="33">
        <f t="shared" si="308"/>
        <v>1155</v>
      </c>
      <c r="X339" s="33">
        <f t="shared" si="308"/>
        <v>5697</v>
      </c>
      <c r="Y339" s="45">
        <f t="shared" si="308"/>
        <v>0</v>
      </c>
      <c r="Z339" s="33">
        <f t="shared" si="308"/>
        <v>38</v>
      </c>
      <c r="AA339" s="33">
        <f t="shared" si="308"/>
        <v>5565</v>
      </c>
      <c r="AB339" s="11"/>
    </row>
    <row r="340" spans="1:28" x14ac:dyDescent="0.2">
      <c r="A340" s="109" t="s">
        <v>62</v>
      </c>
      <c r="B340" s="110">
        <f t="shared" si="294"/>
        <v>245</v>
      </c>
      <c r="C340" s="111">
        <f t="shared" si="285"/>
        <v>96.510862409479913</v>
      </c>
      <c r="D340" s="37">
        <f t="shared" si="295"/>
        <v>236.45161290322579</v>
      </c>
      <c r="E340" s="38">
        <f t="shared" si="286"/>
        <v>8.5483870967742064</v>
      </c>
      <c r="F340" s="37">
        <f t="shared" si="287"/>
        <v>236.45161290322579</v>
      </c>
      <c r="G340" s="121">
        <f t="shared" si="301"/>
        <v>921</v>
      </c>
      <c r="H340" s="41">
        <f t="shared" si="288"/>
        <v>81.009549795361522</v>
      </c>
      <c r="I340" s="42">
        <f t="shared" si="289"/>
        <v>6.2605863192182412</v>
      </c>
      <c r="J340" s="41">
        <f t="shared" si="296"/>
        <v>1.0226186550686407</v>
      </c>
      <c r="K340" s="42">
        <f t="shared" si="297"/>
        <v>4.8376123315287938</v>
      </c>
      <c r="L340" s="41">
        <f t="shared" si="290"/>
        <v>1.2010353753235548</v>
      </c>
      <c r="M340" s="42">
        <f t="shared" si="291"/>
        <v>4.9016371077762626</v>
      </c>
      <c r="N340" s="77">
        <f t="shared" si="292"/>
        <v>3.1487513572204127</v>
      </c>
      <c r="O340" s="49">
        <f t="shared" si="298"/>
        <v>4.9749784296807595</v>
      </c>
      <c r="Q340" s="47">
        <f t="shared" si="299"/>
        <v>7330</v>
      </c>
      <c r="R340" s="44">
        <f>Q340/31</f>
        <v>236.45161290322579</v>
      </c>
      <c r="S340" s="47">
        <f t="shared" si="299"/>
        <v>5938</v>
      </c>
      <c r="T340" s="44">
        <f>S340/31</f>
        <v>191.54838709677421</v>
      </c>
      <c r="U340" s="33">
        <f t="shared" ref="U340:AA340" si="309">SUM(U19+U42+U65+U88+U111+U134+U157+U180+U203+U226+U249)</f>
        <v>921</v>
      </c>
      <c r="V340" s="33">
        <f t="shared" si="309"/>
        <v>238</v>
      </c>
      <c r="W340" s="33">
        <f t="shared" si="309"/>
        <v>1159</v>
      </c>
      <c r="X340" s="33">
        <f t="shared" si="309"/>
        <v>5766</v>
      </c>
      <c r="Y340" s="45">
        <f t="shared" si="309"/>
        <v>0</v>
      </c>
      <c r="Z340" s="33">
        <f t="shared" si="309"/>
        <v>29</v>
      </c>
      <c r="AA340" s="33">
        <f t="shared" si="309"/>
        <v>5701</v>
      </c>
      <c r="AB340" s="11"/>
    </row>
    <row r="341" spans="1:28" x14ac:dyDescent="0.2">
      <c r="A341" s="109" t="s">
        <v>64</v>
      </c>
      <c r="B341" s="110">
        <f t="shared" si="294"/>
        <v>245</v>
      </c>
      <c r="C341" s="111">
        <f t="shared" si="285"/>
        <v>97.673469387755105</v>
      </c>
      <c r="D341" s="37">
        <f t="shared" si="295"/>
        <v>239.3</v>
      </c>
      <c r="E341" s="38">
        <f t="shared" si="286"/>
        <v>5.6999999999999886</v>
      </c>
      <c r="F341" s="37">
        <f t="shared" si="287"/>
        <v>239.3</v>
      </c>
      <c r="G341" s="121">
        <f t="shared" si="301"/>
        <v>884</v>
      </c>
      <c r="H341" s="41">
        <f t="shared" si="288"/>
        <v>74.940799554255463</v>
      </c>
      <c r="I341" s="42">
        <f t="shared" si="289"/>
        <v>6.9457013574660635</v>
      </c>
      <c r="J341" s="41">
        <f t="shared" si="296"/>
        <v>1.0226186550686407</v>
      </c>
      <c r="K341" s="42">
        <f t="shared" si="297"/>
        <v>4.5329137118552811</v>
      </c>
      <c r="L341" s="41">
        <f t="shared" si="290"/>
        <v>1.656537753222836</v>
      </c>
      <c r="M341" s="42">
        <f t="shared" si="291"/>
        <v>4.5382365231926451</v>
      </c>
      <c r="N341" s="77">
        <f t="shared" si="292"/>
        <v>3.9592760180995472</v>
      </c>
      <c r="O341" s="49">
        <f t="shared" si="298"/>
        <v>5.65377532228361</v>
      </c>
      <c r="Q341" s="47">
        <f t="shared" si="299"/>
        <v>7179</v>
      </c>
      <c r="R341" s="44">
        <f>Q341/30</f>
        <v>239.3</v>
      </c>
      <c r="S341" s="47">
        <f t="shared" si="299"/>
        <v>5380</v>
      </c>
      <c r="T341" s="44">
        <f>S341/30</f>
        <v>179.33333333333334</v>
      </c>
      <c r="U341" s="33">
        <f t="shared" ref="U341:AA341" si="310">SUM(U20+U43+U66+U89+U112+U135+U158+U181+U204+U227+U250)</f>
        <v>884</v>
      </c>
      <c r="V341" s="33">
        <f t="shared" si="310"/>
        <v>202</v>
      </c>
      <c r="W341" s="33">
        <f t="shared" si="310"/>
        <v>1086</v>
      </c>
      <c r="X341" s="33">
        <f t="shared" si="310"/>
        <v>6140</v>
      </c>
      <c r="Y341" s="45">
        <f t="shared" si="310"/>
        <v>0</v>
      </c>
      <c r="Z341" s="33">
        <f t="shared" si="310"/>
        <v>35</v>
      </c>
      <c r="AA341" s="33">
        <f t="shared" si="310"/>
        <v>6082</v>
      </c>
      <c r="AB341" s="11"/>
    </row>
    <row r="342" spans="1:28" x14ac:dyDescent="0.2">
      <c r="A342" s="109" t="s">
        <v>66</v>
      </c>
      <c r="B342" s="110">
        <f t="shared" si="294"/>
        <v>245</v>
      </c>
      <c r="C342" s="111">
        <f t="shared" si="285"/>
        <v>95.286372613561539</v>
      </c>
      <c r="D342" s="37">
        <f t="shared" si="295"/>
        <v>233.45161290322579</v>
      </c>
      <c r="E342" s="38">
        <f t="shared" si="286"/>
        <v>11.548387096774206</v>
      </c>
      <c r="F342" s="37">
        <f t="shared" si="287"/>
        <v>233.45161290322579</v>
      </c>
      <c r="G342" s="121">
        <f t="shared" si="301"/>
        <v>947</v>
      </c>
      <c r="H342" s="41">
        <f t="shared" si="288"/>
        <v>78.250656349316017</v>
      </c>
      <c r="I342" s="42">
        <f t="shared" si="289"/>
        <v>5.8553326293558605</v>
      </c>
      <c r="J342" s="41">
        <f t="shared" si="296"/>
        <v>1.0226186550686407</v>
      </c>
      <c r="K342" s="42">
        <f t="shared" si="297"/>
        <v>4.8793518684703709</v>
      </c>
      <c r="L342" s="41">
        <f t="shared" si="290"/>
        <v>1.3464499572284003</v>
      </c>
      <c r="M342" s="42">
        <f t="shared" si="291"/>
        <v>5.0074616553820643</v>
      </c>
      <c r="N342" s="77">
        <f t="shared" si="292"/>
        <v>3.8014783526927136</v>
      </c>
      <c r="O342" s="49">
        <f t="shared" si="298"/>
        <v>4.7433704020530367</v>
      </c>
      <c r="Q342" s="47">
        <f t="shared" si="299"/>
        <v>7237</v>
      </c>
      <c r="R342" s="44">
        <f>Q342/31</f>
        <v>233.45161290322579</v>
      </c>
      <c r="S342" s="47">
        <f t="shared" si="299"/>
        <v>5663</v>
      </c>
      <c r="T342" s="44">
        <f>S342/31</f>
        <v>182.67741935483872</v>
      </c>
      <c r="U342" s="33">
        <f t="shared" ref="U342:AA342" si="311">SUM(U21+U44+U67+U90+U113+U136+U159+U182+U205+U228+U251)</f>
        <v>947</v>
      </c>
      <c r="V342" s="33">
        <f t="shared" si="311"/>
        <v>222</v>
      </c>
      <c r="W342" s="33">
        <f t="shared" si="311"/>
        <v>1169</v>
      </c>
      <c r="X342" s="33">
        <f t="shared" si="311"/>
        <v>5545</v>
      </c>
      <c r="Y342" s="45">
        <f t="shared" si="311"/>
        <v>0</v>
      </c>
      <c r="Z342" s="33">
        <f t="shared" si="311"/>
        <v>36</v>
      </c>
      <c r="AA342" s="33">
        <f t="shared" si="311"/>
        <v>5495</v>
      </c>
      <c r="AB342" s="11"/>
    </row>
    <row r="343" spans="1:28" ht="12.75" thickBot="1" x14ac:dyDescent="0.25">
      <c r="A343" s="490" t="s">
        <v>308</v>
      </c>
      <c r="B343" s="491">
        <v>250</v>
      </c>
      <c r="C343" s="492">
        <f>D343/B343*100</f>
        <v>130.32234432234432</v>
      </c>
      <c r="D343" s="493">
        <f>R343</f>
        <v>325.80586080586079</v>
      </c>
      <c r="E343" s="493">
        <f t="shared" si="286"/>
        <v>-75.805860805860789</v>
      </c>
      <c r="F343" s="493">
        <f>+R343</f>
        <v>325.80586080586079</v>
      </c>
      <c r="G343" s="491">
        <f>SUM(G331:G342)</f>
        <v>11497</v>
      </c>
      <c r="H343" s="494">
        <f t="shared" si="288"/>
        <v>79.340041598740797</v>
      </c>
      <c r="I343" s="494">
        <f t="shared" si="289"/>
        <v>6.1178568322171003</v>
      </c>
      <c r="J343" s="494">
        <f>B343/Y$343*1000</f>
        <v>1.0434884235394293</v>
      </c>
      <c r="K343" s="494">
        <f>W343/Y$331*1000/9</f>
        <v>6.5892815651769823</v>
      </c>
      <c r="L343" s="494">
        <f t="shared" si="290"/>
        <v>1.2933558558558558</v>
      </c>
      <c r="M343" s="494">
        <f>W343/F343/9</f>
        <v>4.8454213277868341</v>
      </c>
      <c r="N343" s="494">
        <f t="shared" si="292"/>
        <v>4.0358354353309558</v>
      </c>
      <c r="O343" s="494">
        <f t="shared" si="298"/>
        <v>4.950520833333333</v>
      </c>
      <c r="Q343" s="495">
        <f>SUM(Q331:Q342)</f>
        <v>88945</v>
      </c>
      <c r="R343" s="311">
        <f>Q343/273</f>
        <v>325.80586080586079</v>
      </c>
      <c r="S343" s="184">
        <f>SUM(S331:S342)</f>
        <v>70569</v>
      </c>
      <c r="T343" s="311">
        <f>S343/273</f>
        <v>258.49450549450552</v>
      </c>
      <c r="U343" s="184">
        <f>SUM(U331:U342)</f>
        <v>11497</v>
      </c>
      <c r="V343" s="184">
        <f t="shared" ref="V343:AA343" si="312">SUM(V331:V342)</f>
        <v>2711</v>
      </c>
      <c r="W343" s="184">
        <f t="shared" si="312"/>
        <v>14208</v>
      </c>
      <c r="X343" s="184">
        <f t="shared" si="312"/>
        <v>70337</v>
      </c>
      <c r="Y343" s="184">
        <f t="shared" si="312"/>
        <v>239581</v>
      </c>
      <c r="Z343" s="184">
        <f t="shared" si="312"/>
        <v>464</v>
      </c>
      <c r="AA343" s="184">
        <f t="shared" si="312"/>
        <v>69555</v>
      </c>
      <c r="AB343" s="228"/>
    </row>
    <row r="344" spans="1:28" x14ac:dyDescent="0.2">
      <c r="C344" s="107"/>
    </row>
    <row r="345" spans="1:28" x14ac:dyDescent="0.2">
      <c r="C345" s="107"/>
      <c r="R345" s="125"/>
      <c r="S345" s="125"/>
      <c r="T345" s="125"/>
    </row>
    <row r="346" spans="1:28" x14ac:dyDescent="0.2">
      <c r="C346" s="107"/>
      <c r="R346" s="125"/>
    </row>
    <row r="347" spans="1:28" x14ac:dyDescent="0.2">
      <c r="A347" s="548" t="s">
        <v>126</v>
      </c>
      <c r="B347" s="548"/>
      <c r="C347" s="548"/>
      <c r="D347" s="548"/>
      <c r="E347" s="548"/>
      <c r="F347" s="548"/>
      <c r="G347" s="548"/>
      <c r="H347" s="548"/>
    </row>
    <row r="348" spans="1:28" x14ac:dyDescent="0.2">
      <c r="B348" s="548" t="s">
        <v>128</v>
      </c>
      <c r="C348" s="548"/>
      <c r="D348" s="548"/>
      <c r="E348" s="548"/>
      <c r="F348" s="548"/>
      <c r="T348" s="125"/>
    </row>
    <row r="349" spans="1:28" x14ac:dyDescent="0.2">
      <c r="C349" s="107"/>
    </row>
    <row r="350" spans="1:28" x14ac:dyDescent="0.2">
      <c r="A350" s="142"/>
      <c r="B350" s="526" t="s">
        <v>115</v>
      </c>
      <c r="C350" s="520" t="s">
        <v>314</v>
      </c>
      <c r="D350" s="523" t="s">
        <v>310</v>
      </c>
      <c r="E350" s="523" t="s">
        <v>311</v>
      </c>
      <c r="F350" s="523" t="s">
        <v>312</v>
      </c>
      <c r="G350" s="526" t="s">
        <v>313</v>
      </c>
      <c r="H350" s="517" t="s">
        <v>116</v>
      </c>
    </row>
    <row r="351" spans="1:28" x14ac:dyDescent="0.2">
      <c r="A351" s="143"/>
      <c r="B351" s="549"/>
      <c r="C351" s="521"/>
      <c r="D351" s="524"/>
      <c r="E351" s="524"/>
      <c r="F351" s="524"/>
      <c r="G351" s="527"/>
      <c r="H351" s="518"/>
    </row>
    <row r="352" spans="1:28" x14ac:dyDescent="0.2">
      <c r="A352" s="144"/>
      <c r="B352" s="550"/>
      <c r="C352" s="522"/>
      <c r="D352" s="525"/>
      <c r="E352" s="525"/>
      <c r="F352" s="525"/>
      <c r="G352" s="528"/>
      <c r="H352" s="519"/>
    </row>
    <row r="353" spans="1:8" x14ac:dyDescent="0.2">
      <c r="A353" s="45" t="s">
        <v>154</v>
      </c>
      <c r="B353" s="122">
        <f>+B22</f>
        <v>47</v>
      </c>
      <c r="C353" s="122">
        <f>+G22</f>
        <v>2432</v>
      </c>
      <c r="D353" s="126">
        <f>+H22</f>
        <v>87.782226671115566</v>
      </c>
      <c r="E353" s="126">
        <f>+I22</f>
        <v>6.5768914473684212</v>
      </c>
      <c r="F353" s="127">
        <f>+L22</f>
        <v>0.76152512998266897</v>
      </c>
      <c r="G353" s="127">
        <f>+M22</f>
        <v>4.879995736477218</v>
      </c>
      <c r="H353" s="127">
        <f>+N22</f>
        <v>4.4714038128249571</v>
      </c>
    </row>
    <row r="354" spans="1:8" x14ac:dyDescent="0.2">
      <c r="A354" s="45" t="s">
        <v>142</v>
      </c>
      <c r="B354" s="122">
        <f>+B45</f>
        <v>24</v>
      </c>
      <c r="C354" s="122">
        <f>+G45</f>
        <v>947</v>
      </c>
      <c r="D354" s="126">
        <f>+H45</f>
        <v>92.536436295251519</v>
      </c>
      <c r="E354" s="126">
        <f>+I45</f>
        <v>8.2375923970432954</v>
      </c>
      <c r="F354" s="127">
        <f>+L45</f>
        <v>0.43403964456596034</v>
      </c>
      <c r="G354" s="127">
        <f>+M45</f>
        <v>5.2159927910985742</v>
      </c>
      <c r="H354" s="127">
        <f>+N45</f>
        <v>12.16678058783322</v>
      </c>
    </row>
    <row r="355" spans="1:8" x14ac:dyDescent="0.2">
      <c r="A355" s="45" t="s">
        <v>155</v>
      </c>
      <c r="B355" s="122">
        <f>+B68</f>
        <v>6</v>
      </c>
      <c r="C355" s="122">
        <f>+G68</f>
        <v>68</v>
      </c>
      <c r="D355" s="126">
        <f>+H68</f>
        <v>93.881278538812779</v>
      </c>
      <c r="E355" s="126">
        <f>+I68</f>
        <v>30.632352941176471</v>
      </c>
      <c r="F355" s="127">
        <f>+L68</f>
        <v>0.34715025906735753</v>
      </c>
      <c r="G355" s="127">
        <f>+M68</f>
        <v>5.3464231354642315</v>
      </c>
      <c r="H355" s="127">
        <f>+N68</f>
        <v>5.4404145077720205</v>
      </c>
    </row>
    <row r="356" spans="1:8" x14ac:dyDescent="0.2">
      <c r="A356" s="45" t="s">
        <v>156</v>
      </c>
      <c r="B356" s="122">
        <f>+B91</f>
        <v>8</v>
      </c>
      <c r="C356" s="122">
        <f>+G91</f>
        <v>89</v>
      </c>
      <c r="D356" s="126">
        <f>+H91</f>
        <v>92.722841225626738</v>
      </c>
      <c r="E356" s="126">
        <f>+I91</f>
        <v>27.775280898876403</v>
      </c>
      <c r="F356" s="127">
        <f>+L91</f>
        <v>0.81640625</v>
      </c>
      <c r="G356" s="127">
        <f>+M91</f>
        <v>2.70380687093779</v>
      </c>
      <c r="H356" s="127">
        <f>+N91</f>
        <v>29.6875</v>
      </c>
    </row>
    <row r="357" spans="1:8" x14ac:dyDescent="0.2">
      <c r="A357" s="45" t="s">
        <v>141</v>
      </c>
      <c r="B357" s="122">
        <f>+B114</f>
        <v>41</v>
      </c>
      <c r="C357" s="122">
        <f>+G114</f>
        <v>2098</v>
      </c>
      <c r="D357" s="126">
        <f>+H114</f>
        <v>93.999874867046245</v>
      </c>
      <c r="E357" s="126">
        <f>+I114</f>
        <v>7.0133460438512873</v>
      </c>
      <c r="F357" s="127">
        <f>+L114</f>
        <v>0.38857374392220423</v>
      </c>
      <c r="G357" s="127">
        <f>+M114</f>
        <v>4.6838933033014243</v>
      </c>
      <c r="H357" s="127">
        <f>+N114</f>
        <v>0.5672609400324149</v>
      </c>
    </row>
    <row r="358" spans="1:8" x14ac:dyDescent="0.2">
      <c r="A358" s="45" t="s">
        <v>157</v>
      </c>
      <c r="B358" s="122">
        <f>+B137</f>
        <v>24</v>
      </c>
      <c r="C358" s="122">
        <f>+G137</f>
        <v>1036</v>
      </c>
      <c r="D358" s="126">
        <f>+H137</f>
        <v>91.764567669172934</v>
      </c>
      <c r="E358" s="126">
        <f>+I137</f>
        <v>7.5279922779922783</v>
      </c>
      <c r="F358" s="127">
        <f>+L137</f>
        <v>0.42330917874396135</v>
      </c>
      <c r="G358" s="127">
        <f>+M137</f>
        <v>5.9013157894736841</v>
      </c>
      <c r="H358" s="127">
        <f>+N137</f>
        <v>2.7173913043478262</v>
      </c>
    </row>
    <row r="359" spans="1:8" x14ac:dyDescent="0.2">
      <c r="A359" s="45" t="s">
        <v>81</v>
      </c>
      <c r="B359" s="122">
        <f>+B160</f>
        <v>24</v>
      </c>
      <c r="C359" s="122">
        <f>+G160</f>
        <v>1274</v>
      </c>
      <c r="D359" s="126">
        <f>+H160</f>
        <v>51.2594297404424</v>
      </c>
      <c r="E359" s="126">
        <f>+I160</f>
        <v>3.2605965463108322</v>
      </c>
      <c r="F359" s="127">
        <f>+L160</f>
        <v>2.8363095238095237</v>
      </c>
      <c r="G359" s="127">
        <f>+M160</f>
        <v>5.2126326556706299</v>
      </c>
      <c r="H359" s="127">
        <f>+N160</f>
        <v>0</v>
      </c>
    </row>
    <row r="360" spans="1:8" x14ac:dyDescent="0.2">
      <c r="A360" s="45" t="s">
        <v>119</v>
      </c>
      <c r="B360" s="122">
        <f>+B183</f>
        <v>20</v>
      </c>
      <c r="C360" s="122">
        <f>+G183</f>
        <v>494</v>
      </c>
      <c r="D360" s="126">
        <f>+H183</f>
        <v>55.722766809333145</v>
      </c>
      <c r="E360" s="126">
        <f>+I183</f>
        <v>8.0222672064777321</v>
      </c>
      <c r="F360" s="127">
        <f>+L183</f>
        <v>6.4787878787878785</v>
      </c>
      <c r="G360" s="127">
        <f>+M183</f>
        <v>2.0730360347922128</v>
      </c>
      <c r="H360" s="127">
        <f>+N183</f>
        <v>0.20202020202020202</v>
      </c>
    </row>
    <row r="361" spans="1:8" x14ac:dyDescent="0.2">
      <c r="A361" s="45" t="s">
        <v>158</v>
      </c>
      <c r="B361" s="122">
        <f>+B206</f>
        <v>6</v>
      </c>
      <c r="C361" s="122">
        <f>+G206</f>
        <v>243</v>
      </c>
      <c r="D361" s="126">
        <f>+H206</f>
        <v>59.065934065934066</v>
      </c>
      <c r="E361" s="126">
        <f>+I206</f>
        <v>5.3909465020576128</v>
      </c>
      <c r="F361" s="127">
        <f>+L206</f>
        <v>2.3967828418230561</v>
      </c>
      <c r="G361" s="127">
        <f>+M206</f>
        <v>5.1805555555555554</v>
      </c>
      <c r="H361" s="127">
        <f>+N206</f>
        <v>0</v>
      </c>
    </row>
    <row r="362" spans="1:8" x14ac:dyDescent="0.2">
      <c r="A362" s="45" t="s">
        <v>159</v>
      </c>
      <c r="B362" s="122">
        <f>+B229</f>
        <v>35</v>
      </c>
      <c r="C362" s="128">
        <f>+G229</f>
        <v>2229</v>
      </c>
      <c r="D362" s="126">
        <f>+H229</f>
        <v>65.809623599580874</v>
      </c>
      <c r="E362" s="126">
        <f>+I229</f>
        <v>3.6639748766262898</v>
      </c>
      <c r="F362" s="127">
        <f>+L229</f>
        <v>1.8532110091743119</v>
      </c>
      <c r="G362" s="127">
        <f>+M229</f>
        <v>5.5962762956395586</v>
      </c>
      <c r="H362" s="127">
        <f>+N229</f>
        <v>0</v>
      </c>
    </row>
    <row r="363" spans="1:8" x14ac:dyDescent="0.2">
      <c r="A363" s="45" t="s">
        <v>160</v>
      </c>
      <c r="B363" s="122">
        <f>+B252</f>
        <v>10</v>
      </c>
      <c r="C363" s="122">
        <f>+G252</f>
        <v>587</v>
      </c>
      <c r="D363" s="126">
        <f>+H252</f>
        <v>57.261794634597592</v>
      </c>
      <c r="E363" s="126">
        <f>+I252</f>
        <v>3.201022146507666</v>
      </c>
      <c r="F363" s="127">
        <f>+L252</f>
        <v>2.3372681281618886</v>
      </c>
      <c r="G363" s="127">
        <f>+M252</f>
        <v>5.5466132182135883</v>
      </c>
      <c r="H363" s="127">
        <f>+N252</f>
        <v>0</v>
      </c>
    </row>
    <row r="364" spans="1:8" x14ac:dyDescent="0.2">
      <c r="A364" s="45" t="s">
        <v>150</v>
      </c>
      <c r="B364" s="122">
        <f>+B275</f>
        <v>16</v>
      </c>
      <c r="C364" s="122">
        <f>+G275</f>
        <v>940</v>
      </c>
      <c r="D364" s="126">
        <f>+H275</f>
        <v>33.13241665097005</v>
      </c>
      <c r="E364" s="126">
        <f>+I275</f>
        <v>1.8946808510638298</v>
      </c>
      <c r="F364" s="127">
        <f>+L275</f>
        <v>3.7725823591923486</v>
      </c>
      <c r="G364" s="127">
        <f>+M275</f>
        <v>5.3764676335782013</v>
      </c>
      <c r="H364" s="127">
        <f>+N275</f>
        <v>0.6376195536663124</v>
      </c>
    </row>
    <row r="365" spans="1:8" x14ac:dyDescent="0.2">
      <c r="A365" s="45" t="s">
        <v>161</v>
      </c>
      <c r="B365" s="122">
        <f>+B298</f>
        <v>11</v>
      </c>
      <c r="C365" s="122">
        <f>+G298</f>
        <v>1171</v>
      </c>
      <c r="D365" s="126">
        <f>+H298</f>
        <v>57.389347336834206</v>
      </c>
      <c r="E365" s="126">
        <f>+I298</f>
        <v>1.9641332194705381</v>
      </c>
      <c r="F365" s="127">
        <f>+L298</f>
        <v>1.4526854219948848</v>
      </c>
      <c r="G365" s="127">
        <f>+M298</f>
        <v>8.8974743685921496</v>
      </c>
      <c r="H365" s="127">
        <f>+N298</f>
        <v>0</v>
      </c>
    </row>
    <row r="366" spans="1:8" x14ac:dyDescent="0.2">
      <c r="A366" s="496" t="s">
        <v>125</v>
      </c>
      <c r="B366" s="497">
        <f>SUM(B353:B365)</f>
        <v>272</v>
      </c>
      <c r="C366" s="497">
        <f>+G320</f>
        <v>13608</v>
      </c>
      <c r="D366" s="498">
        <f>+H320</f>
        <v>75.949843770673667</v>
      </c>
      <c r="E366" s="498">
        <f>+I320</f>
        <v>5.4686948853615522</v>
      </c>
      <c r="F366" s="499">
        <f>+L320</f>
        <v>1.4477392476412205</v>
      </c>
      <c r="G366" s="499">
        <f>+M320</f>
        <v>5.0390386722712446</v>
      </c>
      <c r="H366" s="499">
        <f>+N320</f>
        <v>3.4538506760728982</v>
      </c>
    </row>
    <row r="367" spans="1:8" x14ac:dyDescent="0.2">
      <c r="A367" s="138" t="s">
        <v>114</v>
      </c>
      <c r="B367" s="139" t="s">
        <v>1</v>
      </c>
      <c r="C367" s="139">
        <f>+G343</f>
        <v>11497</v>
      </c>
      <c r="D367" s="140">
        <f>+H343</f>
        <v>79.340041598740797</v>
      </c>
      <c r="E367" s="140">
        <f>+I343</f>
        <v>6.1178568322171003</v>
      </c>
      <c r="F367" s="141">
        <f>+L343</f>
        <v>1.2933558558558558</v>
      </c>
      <c r="G367" s="141">
        <f>+M343</f>
        <v>4.8454213277868341</v>
      </c>
      <c r="H367" s="141">
        <f>+N343</f>
        <v>4.0358354353309558</v>
      </c>
    </row>
    <row r="368" spans="1:8" x14ac:dyDescent="0.2">
      <c r="A368" s="158" t="s">
        <v>127</v>
      </c>
      <c r="B368" s="159">
        <f>+B390</f>
        <v>213</v>
      </c>
      <c r="C368" s="159">
        <f>+G390</f>
        <v>11440</v>
      </c>
      <c r="D368" s="160">
        <f>+H390</f>
        <v>79.755869533729239</v>
      </c>
      <c r="E368" s="160">
        <f>+I390</f>
        <v>5.2828671328671328</v>
      </c>
      <c r="F368" s="161">
        <f>+L390</f>
        <v>1.1415206415206416</v>
      </c>
      <c r="G368" s="161">
        <f>+M390</f>
        <v>5.3794205303100133</v>
      </c>
      <c r="H368" s="161">
        <f>+N390</f>
        <v>2.7621027621027623</v>
      </c>
    </row>
    <row r="369" spans="1:28" x14ac:dyDescent="0.2">
      <c r="C369" s="107"/>
    </row>
    <row r="370" spans="1:28" x14ac:dyDescent="0.2">
      <c r="C370" s="107"/>
    </row>
    <row r="371" spans="1:28" x14ac:dyDescent="0.2">
      <c r="A371" s="544" t="s">
        <v>118</v>
      </c>
      <c r="B371" s="544"/>
      <c r="C371" s="544"/>
      <c r="D371" s="544"/>
      <c r="E371" s="544"/>
      <c r="F371" s="544"/>
      <c r="G371" s="544"/>
      <c r="H371" s="544"/>
      <c r="I371" s="544"/>
      <c r="J371" s="544"/>
      <c r="K371" s="544"/>
      <c r="L371" s="544"/>
      <c r="M371" s="544"/>
      <c r="N371" s="544"/>
    </row>
    <row r="372" spans="1:28" x14ac:dyDescent="0.2">
      <c r="A372" s="544" t="s">
        <v>121</v>
      </c>
      <c r="B372" s="544"/>
      <c r="C372" s="544"/>
      <c r="D372" s="544"/>
      <c r="E372" s="544"/>
      <c r="F372" s="544"/>
      <c r="G372" s="544"/>
      <c r="H372" s="544"/>
      <c r="I372" s="544"/>
      <c r="J372" s="544"/>
      <c r="K372" s="544"/>
      <c r="L372" s="544"/>
      <c r="M372" s="544"/>
      <c r="N372" s="544"/>
    </row>
    <row r="373" spans="1:28" x14ac:dyDescent="0.2">
      <c r="A373" s="544" t="s">
        <v>153</v>
      </c>
      <c r="B373" s="544"/>
      <c r="C373" s="544"/>
      <c r="D373" s="544"/>
      <c r="E373" s="544"/>
      <c r="F373" s="544"/>
      <c r="G373" s="544"/>
      <c r="H373" s="544"/>
      <c r="I373" s="544"/>
      <c r="J373" s="544"/>
      <c r="K373" s="544"/>
      <c r="L373" s="544"/>
      <c r="M373" s="544"/>
      <c r="N373" s="544"/>
    </row>
    <row r="374" spans="1:28" ht="12.75" thickBot="1" x14ac:dyDescent="0.25">
      <c r="P374" s="10"/>
    </row>
    <row r="375" spans="1:28" x14ac:dyDescent="0.2">
      <c r="A375" s="2"/>
      <c r="B375" s="15"/>
      <c r="C375" s="16" t="s">
        <v>6</v>
      </c>
      <c r="D375" s="17"/>
      <c r="E375" s="60"/>
      <c r="F375" s="18"/>
      <c r="G375" s="19"/>
      <c r="H375" s="19"/>
      <c r="I375" s="19"/>
      <c r="J375" s="19"/>
      <c r="K375" s="19"/>
      <c r="L375" s="19"/>
      <c r="M375" s="19"/>
      <c r="N375" s="20"/>
      <c r="O375" s="10"/>
      <c r="P375" s="10"/>
      <c r="AA375" s="1"/>
      <c r="AB375" s="1"/>
    </row>
    <row r="376" spans="1:28" ht="12.75" thickBot="1" x14ac:dyDescent="0.25">
      <c r="B376" s="532" t="s">
        <v>10</v>
      </c>
      <c r="C376" s="533"/>
      <c r="D376" s="533"/>
      <c r="E376" s="534"/>
      <c r="F376" s="62"/>
      <c r="G376" s="10"/>
      <c r="H376" s="50"/>
      <c r="I376" s="42"/>
      <c r="J376" s="10" t="s">
        <v>11</v>
      </c>
      <c r="K376" s="10"/>
      <c r="L376" s="10"/>
      <c r="M376" s="10"/>
      <c r="N376" s="63"/>
      <c r="O376" s="10"/>
      <c r="P376" s="10"/>
      <c r="AA376" s="1"/>
      <c r="AB376" s="1"/>
    </row>
    <row r="377" spans="1:28" ht="84.75" thickBot="1" x14ac:dyDescent="0.25">
      <c r="A377" s="64"/>
      <c r="B377" s="232" t="s">
        <v>13</v>
      </c>
      <c r="C377" s="65" t="s">
        <v>14</v>
      </c>
      <c r="D377" s="66" t="s">
        <v>15</v>
      </c>
      <c r="E377" s="66" t="s">
        <v>16</v>
      </c>
      <c r="F377" s="263" t="s">
        <v>17</v>
      </c>
      <c r="G377" s="245" t="s">
        <v>18</v>
      </c>
      <c r="H377" s="245" t="s">
        <v>19</v>
      </c>
      <c r="I377" s="241" t="s">
        <v>20</v>
      </c>
      <c r="J377" s="245" t="s">
        <v>199</v>
      </c>
      <c r="K377" s="264" t="s">
        <v>198</v>
      </c>
      <c r="L377" s="241" t="s">
        <v>21</v>
      </c>
      <c r="M377" s="245" t="s">
        <v>22</v>
      </c>
      <c r="N377" s="245" t="s">
        <v>23</v>
      </c>
      <c r="O377" s="265" t="s">
        <v>24</v>
      </c>
      <c r="P377" s="10"/>
      <c r="Q377" s="117" t="s">
        <v>25</v>
      </c>
      <c r="R377" s="118" t="s">
        <v>26</v>
      </c>
      <c r="S377" s="118" t="s">
        <v>27</v>
      </c>
      <c r="T377" s="118" t="s">
        <v>28</v>
      </c>
      <c r="U377" s="118" t="s">
        <v>29</v>
      </c>
      <c r="V377" s="118" t="s">
        <v>30</v>
      </c>
      <c r="W377" s="119" t="s">
        <v>31</v>
      </c>
      <c r="X377" s="119" t="s">
        <v>32</v>
      </c>
      <c r="Y377" s="119" t="s">
        <v>111</v>
      </c>
      <c r="Z377" s="119" t="s">
        <v>34</v>
      </c>
      <c r="AA377" s="120" t="s">
        <v>35</v>
      </c>
      <c r="AB377" s="226"/>
    </row>
    <row r="378" spans="1:28" x14ac:dyDescent="0.2">
      <c r="A378" s="279" t="s">
        <v>44</v>
      </c>
      <c r="B378" s="280">
        <f t="shared" ref="B378:B389" si="313">SUM(B10+B33+B102+B125+B217+B240+B263+B286)</f>
        <v>214</v>
      </c>
      <c r="C378" s="281">
        <f t="shared" ref="C378:C389" si="314">D378/B378*100</f>
        <v>98.552909255351224</v>
      </c>
      <c r="D378" s="282">
        <f t="shared" ref="D378:D389" si="315">+R378</f>
        <v>210.90322580645162</v>
      </c>
      <c r="E378" s="282">
        <f t="shared" ref="E378:E389" si="316">B378-D378</f>
        <v>3.0967741935483843</v>
      </c>
      <c r="F378" s="282">
        <f t="shared" ref="F378:F389" si="317">+R378</f>
        <v>210.90322580645162</v>
      </c>
      <c r="G378" s="283">
        <f>+U378</f>
        <v>974</v>
      </c>
      <c r="H378" s="284">
        <f t="shared" ref="H378:H390" si="318">S378/Q378*100</f>
        <v>72.422759253594364</v>
      </c>
      <c r="I378" s="284">
        <f t="shared" ref="I378:I390" si="319">X378/U378</f>
        <v>4.5154004106776178</v>
      </c>
      <c r="J378" s="284">
        <f>B378/Y$378*1000</f>
        <v>1.9213503321960856</v>
      </c>
      <c r="K378" s="284">
        <f>W378/Y$378*1000</f>
        <v>9.7683605674268268</v>
      </c>
      <c r="L378" s="284">
        <f t="shared" ref="L378:L389" si="320">SUM(Q378-S378)/W378</f>
        <v>1.6571691176470589</v>
      </c>
      <c r="M378" s="284">
        <f t="shared" ref="M378:M389" si="321">W378/F378</f>
        <v>5.1587641480575099</v>
      </c>
      <c r="N378" s="284">
        <f t="shared" ref="N378:N389" si="322">Z378/W378*100</f>
        <v>3.2169117647058822</v>
      </c>
      <c r="O378" s="285">
        <f>+X378/W378</f>
        <v>4.0422794117647056</v>
      </c>
      <c r="P378" s="10"/>
      <c r="Q378" s="189">
        <f t="shared" ref="Q378:Q389" si="323">SUM(Q10+Q33+Q102+Q125+Q217+Q240+Q263+Q286)</f>
        <v>6538</v>
      </c>
      <c r="R378" s="190">
        <f>Q378/31</f>
        <v>210.90322580645162</v>
      </c>
      <c r="S378" s="190">
        <f t="shared" ref="S378:S389" si="324">SUM(S10+S33+S102+S125+S217+S240+S263+S286)</f>
        <v>4735</v>
      </c>
      <c r="T378" s="190">
        <f>S378/31</f>
        <v>152.74193548387098</v>
      </c>
      <c r="U378" s="190">
        <f t="shared" ref="U378:AA389" si="325">SUM(U10+U33+U102+U125+U217+U240+U263+U286)</f>
        <v>974</v>
      </c>
      <c r="V378" s="190">
        <f t="shared" si="325"/>
        <v>114</v>
      </c>
      <c r="W378" s="190">
        <f t="shared" si="325"/>
        <v>1088</v>
      </c>
      <c r="X378" s="190">
        <f t="shared" si="325"/>
        <v>4398</v>
      </c>
      <c r="Y378" s="190">
        <v>111380</v>
      </c>
      <c r="Z378" s="190">
        <f t="shared" si="325"/>
        <v>35</v>
      </c>
      <c r="AA378" s="239">
        <f t="shared" si="325"/>
        <v>4008</v>
      </c>
      <c r="AB378" s="11"/>
    </row>
    <row r="379" spans="1:28" x14ac:dyDescent="0.2">
      <c r="A379" s="271" t="s">
        <v>46</v>
      </c>
      <c r="B379" s="266">
        <f t="shared" si="313"/>
        <v>213</v>
      </c>
      <c r="C379" s="267">
        <f t="shared" si="314"/>
        <v>97.216633132126091</v>
      </c>
      <c r="D379" s="268">
        <f t="shared" si="315"/>
        <v>207.07142857142858</v>
      </c>
      <c r="E379" s="268">
        <f t="shared" si="316"/>
        <v>5.9285714285714164</v>
      </c>
      <c r="F379" s="268">
        <f t="shared" si="317"/>
        <v>207.07142857142858</v>
      </c>
      <c r="G379" s="269">
        <f>+U379</f>
        <v>947</v>
      </c>
      <c r="H379" s="270">
        <f t="shared" si="318"/>
        <v>82.218006209037597</v>
      </c>
      <c r="I379" s="270">
        <f t="shared" si="319"/>
        <v>4.842661034846885</v>
      </c>
      <c r="J379" s="270">
        <f t="shared" ref="J379:J389" si="326">B379/Y$378*1000</f>
        <v>1.9123720596157299</v>
      </c>
      <c r="K379" s="270">
        <f t="shared" ref="K379:K389" si="327">W379/Y$378*1000</f>
        <v>10.316035194828515</v>
      </c>
      <c r="L379" s="270">
        <f t="shared" si="320"/>
        <v>0.89730200174064401</v>
      </c>
      <c r="M379" s="270">
        <f t="shared" si="321"/>
        <v>5.5488099344601585</v>
      </c>
      <c r="N379" s="270">
        <f t="shared" si="322"/>
        <v>2.0887728459530028</v>
      </c>
      <c r="O379" s="272">
        <f t="shared" ref="O379:O390" si="328">+X379/W379</f>
        <v>3.991296779808529</v>
      </c>
      <c r="P379" s="10"/>
      <c r="Q379" s="189">
        <f t="shared" si="323"/>
        <v>5798</v>
      </c>
      <c r="R379" s="190">
        <f>Q379/28</f>
        <v>207.07142857142858</v>
      </c>
      <c r="S379" s="190">
        <f t="shared" si="324"/>
        <v>4767</v>
      </c>
      <c r="T379" s="190">
        <f>S379/28</f>
        <v>170.25</v>
      </c>
      <c r="U379" s="190">
        <f t="shared" si="325"/>
        <v>947</v>
      </c>
      <c r="V379" s="190">
        <f t="shared" si="325"/>
        <v>202</v>
      </c>
      <c r="W379" s="190">
        <f t="shared" si="325"/>
        <v>1149</v>
      </c>
      <c r="X379" s="190">
        <f t="shared" si="325"/>
        <v>4586</v>
      </c>
      <c r="Y379" s="190">
        <f t="shared" si="325"/>
        <v>0</v>
      </c>
      <c r="Z379" s="190">
        <f t="shared" si="325"/>
        <v>24</v>
      </c>
      <c r="AA379" s="239">
        <f t="shared" si="325"/>
        <v>4214</v>
      </c>
      <c r="AB379" s="11"/>
    </row>
    <row r="380" spans="1:28" x14ac:dyDescent="0.2">
      <c r="A380" s="271" t="s">
        <v>48</v>
      </c>
      <c r="B380" s="266">
        <f t="shared" si="313"/>
        <v>213</v>
      </c>
      <c r="C380" s="267">
        <f t="shared" si="314"/>
        <v>96.198697561714368</v>
      </c>
      <c r="D380" s="268">
        <f t="shared" si="315"/>
        <v>204.90322580645162</v>
      </c>
      <c r="E380" s="268">
        <f t="shared" si="316"/>
        <v>8.0967741935483843</v>
      </c>
      <c r="F380" s="268">
        <f t="shared" si="317"/>
        <v>204.90322580645162</v>
      </c>
      <c r="G380" s="269">
        <f t="shared" ref="G380:G389" si="329">+U380</f>
        <v>1030</v>
      </c>
      <c r="H380" s="270">
        <f t="shared" si="318"/>
        <v>84.272670025188916</v>
      </c>
      <c r="I380" s="270">
        <f t="shared" si="319"/>
        <v>5.13495145631068</v>
      </c>
      <c r="J380" s="270">
        <f t="shared" si="326"/>
        <v>1.9123720596157299</v>
      </c>
      <c r="K380" s="270">
        <f t="shared" si="327"/>
        <v>10.917579457712337</v>
      </c>
      <c r="L380" s="270">
        <f t="shared" si="320"/>
        <v>0.82154605263157898</v>
      </c>
      <c r="M380" s="270">
        <f t="shared" si="321"/>
        <v>5.934508816120907</v>
      </c>
      <c r="N380" s="270">
        <f t="shared" si="322"/>
        <v>1.8914473684210527</v>
      </c>
      <c r="O380" s="272">
        <f t="shared" si="328"/>
        <v>4.3495065789473681</v>
      </c>
      <c r="P380" s="10"/>
      <c r="Q380" s="189">
        <f t="shared" si="323"/>
        <v>6352</v>
      </c>
      <c r="R380" s="190">
        <f>Q380/31</f>
        <v>204.90322580645162</v>
      </c>
      <c r="S380" s="190">
        <f t="shared" si="324"/>
        <v>5353</v>
      </c>
      <c r="T380" s="190">
        <f>S380/31</f>
        <v>172.67741935483872</v>
      </c>
      <c r="U380" s="190">
        <f t="shared" si="325"/>
        <v>1030</v>
      </c>
      <c r="V380" s="190">
        <f t="shared" si="325"/>
        <v>186</v>
      </c>
      <c r="W380" s="190">
        <f t="shared" si="325"/>
        <v>1216</v>
      </c>
      <c r="X380" s="190">
        <f t="shared" si="325"/>
        <v>5289</v>
      </c>
      <c r="Y380" s="190">
        <f t="shared" si="325"/>
        <v>0</v>
      </c>
      <c r="Z380" s="190">
        <f t="shared" si="325"/>
        <v>23</v>
      </c>
      <c r="AA380" s="239">
        <f t="shared" si="325"/>
        <v>4895</v>
      </c>
      <c r="AB380" s="11"/>
    </row>
    <row r="381" spans="1:28" x14ac:dyDescent="0.2">
      <c r="A381" s="271" t="s">
        <v>50</v>
      </c>
      <c r="B381" s="266">
        <f t="shared" si="313"/>
        <v>213</v>
      </c>
      <c r="C381" s="267">
        <f t="shared" si="314"/>
        <v>97.230046948356801</v>
      </c>
      <c r="D381" s="268">
        <f t="shared" si="315"/>
        <v>207.1</v>
      </c>
      <c r="E381" s="268">
        <f t="shared" si="316"/>
        <v>5.9000000000000057</v>
      </c>
      <c r="F381" s="268">
        <f t="shared" si="317"/>
        <v>207.1</v>
      </c>
      <c r="G381" s="269">
        <f t="shared" si="329"/>
        <v>956</v>
      </c>
      <c r="H381" s="270">
        <f t="shared" si="318"/>
        <v>81.168517624336062</v>
      </c>
      <c r="I381" s="270">
        <f t="shared" si="319"/>
        <v>5.3598326359832633</v>
      </c>
      <c r="J381" s="270">
        <f t="shared" si="326"/>
        <v>1.9123720596157299</v>
      </c>
      <c r="K381" s="270">
        <f t="shared" si="327"/>
        <v>9.98383910935536</v>
      </c>
      <c r="L381" s="270">
        <f t="shared" si="320"/>
        <v>1.0521582733812949</v>
      </c>
      <c r="M381" s="270">
        <f t="shared" si="321"/>
        <v>5.3693867696764848</v>
      </c>
      <c r="N381" s="270">
        <f t="shared" si="322"/>
        <v>3.5071942446043161</v>
      </c>
      <c r="O381" s="272">
        <f t="shared" si="328"/>
        <v>4.6079136690647484</v>
      </c>
      <c r="P381" s="10"/>
      <c r="Q381" s="189">
        <f t="shared" si="323"/>
        <v>6213</v>
      </c>
      <c r="R381" s="190">
        <f>Q381/30</f>
        <v>207.1</v>
      </c>
      <c r="S381" s="190">
        <f t="shared" si="324"/>
        <v>5043</v>
      </c>
      <c r="T381" s="190">
        <f>S381/30</f>
        <v>168.1</v>
      </c>
      <c r="U381" s="190">
        <f t="shared" si="325"/>
        <v>956</v>
      </c>
      <c r="V381" s="190">
        <f t="shared" si="325"/>
        <v>156</v>
      </c>
      <c r="W381" s="190">
        <f t="shared" si="325"/>
        <v>1112</v>
      </c>
      <c r="X381" s="190">
        <f t="shared" si="325"/>
        <v>5124</v>
      </c>
      <c r="Y381" s="190">
        <f t="shared" si="325"/>
        <v>0</v>
      </c>
      <c r="Z381" s="190">
        <f t="shared" si="325"/>
        <v>39</v>
      </c>
      <c r="AA381" s="239">
        <f t="shared" si="325"/>
        <v>4761</v>
      </c>
      <c r="AB381" s="11"/>
    </row>
    <row r="382" spans="1:28" x14ac:dyDescent="0.2">
      <c r="A382" s="271" t="s">
        <v>52</v>
      </c>
      <c r="B382" s="266">
        <f t="shared" si="313"/>
        <v>213</v>
      </c>
      <c r="C382" s="267">
        <f t="shared" si="314"/>
        <v>98.394669089807678</v>
      </c>
      <c r="D382" s="268">
        <f t="shared" si="315"/>
        <v>209.58064516129033</v>
      </c>
      <c r="E382" s="268">
        <f t="shared" si="316"/>
        <v>3.4193548387096655</v>
      </c>
      <c r="F382" s="268">
        <f t="shared" si="317"/>
        <v>209.58064516129033</v>
      </c>
      <c r="G382" s="269">
        <f t="shared" si="329"/>
        <v>995</v>
      </c>
      <c r="H382" s="270">
        <f t="shared" si="318"/>
        <v>79.913806372171763</v>
      </c>
      <c r="I382" s="270">
        <f t="shared" si="319"/>
        <v>5.2221105527638194</v>
      </c>
      <c r="J382" s="270">
        <f t="shared" si="326"/>
        <v>1.9123720596157299</v>
      </c>
      <c r="K382" s="270">
        <f t="shared" si="327"/>
        <v>10.648231280301671</v>
      </c>
      <c r="L382" s="270">
        <f t="shared" si="320"/>
        <v>1.1003372681281618</v>
      </c>
      <c r="M382" s="270">
        <f t="shared" si="321"/>
        <v>5.6589195013082962</v>
      </c>
      <c r="N382" s="270">
        <f t="shared" si="322"/>
        <v>3.3726812816188869</v>
      </c>
      <c r="O382" s="272">
        <f t="shared" si="328"/>
        <v>4.3811129848229342</v>
      </c>
      <c r="P382" s="10"/>
      <c r="Q382" s="189">
        <f t="shared" si="323"/>
        <v>6497</v>
      </c>
      <c r="R382" s="190">
        <f>Q382/31</f>
        <v>209.58064516129033</v>
      </c>
      <c r="S382" s="190">
        <f t="shared" si="324"/>
        <v>5192</v>
      </c>
      <c r="T382" s="190">
        <f>S382/31</f>
        <v>167.48387096774192</v>
      </c>
      <c r="U382" s="190">
        <f t="shared" ref="U382:X382" si="330">SUM(U14+U37+U106+U129+U221+U244+U267+U290)</f>
        <v>995</v>
      </c>
      <c r="V382" s="190">
        <f t="shared" si="330"/>
        <v>191</v>
      </c>
      <c r="W382" s="190">
        <f t="shared" si="330"/>
        <v>1186</v>
      </c>
      <c r="X382" s="190">
        <f t="shared" si="330"/>
        <v>5196</v>
      </c>
      <c r="Y382" s="190">
        <f t="shared" si="325"/>
        <v>0</v>
      </c>
      <c r="Z382" s="190">
        <f t="shared" ref="Z382" si="331">SUM(Z14+Z37+Z106+Z129+Z221+Z244+Z267+Z290)</f>
        <v>40</v>
      </c>
      <c r="AA382" s="239">
        <f>AA13+AA36+AA105+AA128+AA220+AA243+AA266+AA289</f>
        <v>4761</v>
      </c>
      <c r="AB382" s="11"/>
    </row>
    <row r="383" spans="1:28" x14ac:dyDescent="0.2">
      <c r="A383" s="271" t="s">
        <v>54</v>
      </c>
      <c r="B383" s="266">
        <f t="shared" si="313"/>
        <v>213</v>
      </c>
      <c r="C383" s="267">
        <f t="shared" si="314"/>
        <v>98.935837245696391</v>
      </c>
      <c r="D383" s="268">
        <f t="shared" si="315"/>
        <v>210.73333333333332</v>
      </c>
      <c r="E383" s="268">
        <f t="shared" si="316"/>
        <v>2.2666666666666799</v>
      </c>
      <c r="F383" s="268">
        <f t="shared" si="317"/>
        <v>210.73333333333332</v>
      </c>
      <c r="G383" s="269">
        <f t="shared" si="329"/>
        <v>958</v>
      </c>
      <c r="H383" s="270">
        <f t="shared" si="318"/>
        <v>83.375514077823482</v>
      </c>
      <c r="I383" s="270">
        <f t="shared" si="319"/>
        <v>5.2077244258872648</v>
      </c>
      <c r="J383" s="270">
        <f t="shared" si="326"/>
        <v>1.9123720596157299</v>
      </c>
      <c r="K383" s="270">
        <f t="shared" si="327"/>
        <v>10.30705692224816</v>
      </c>
      <c r="L383" s="270">
        <f t="shared" si="320"/>
        <v>0.91550522648083621</v>
      </c>
      <c r="M383" s="270">
        <f t="shared" si="321"/>
        <v>5.4476431509016141</v>
      </c>
      <c r="N383" s="270">
        <f t="shared" si="322"/>
        <v>3.9198606271776999</v>
      </c>
      <c r="O383" s="272">
        <f t="shared" si="328"/>
        <v>4.3458188153310102</v>
      </c>
      <c r="P383" s="10"/>
      <c r="Q383" s="189">
        <f t="shared" si="323"/>
        <v>6322</v>
      </c>
      <c r="R383" s="190">
        <f>Q383/30</f>
        <v>210.73333333333332</v>
      </c>
      <c r="S383" s="190">
        <f t="shared" si="324"/>
        <v>5271</v>
      </c>
      <c r="T383" s="190">
        <f>S383/30</f>
        <v>175.7</v>
      </c>
      <c r="U383" s="190">
        <f t="shared" ref="U383:X383" si="332">SUM(U15+U38+U107+U130+U222+U245+U268+U291)</f>
        <v>958</v>
      </c>
      <c r="V383" s="190">
        <f t="shared" si="332"/>
        <v>190</v>
      </c>
      <c r="W383" s="190">
        <f t="shared" si="332"/>
        <v>1148</v>
      </c>
      <c r="X383" s="190">
        <f t="shared" si="332"/>
        <v>4989</v>
      </c>
      <c r="Y383" s="190">
        <f t="shared" si="325"/>
        <v>0</v>
      </c>
      <c r="Z383" s="190">
        <f t="shared" ref="Z383" si="333">SUM(Z15+Z38+Z107+Z130+Z222+Z245+Z268+Z291)</f>
        <v>45</v>
      </c>
      <c r="AA383" s="239">
        <f t="shared" ref="AA383:AA385" si="334">AA14+AA37+AA106+AA129+AA221+AA244+AA267+AA290</f>
        <v>4791</v>
      </c>
      <c r="AB383" s="11"/>
    </row>
    <row r="384" spans="1:28" x14ac:dyDescent="0.2">
      <c r="A384" s="271" t="s">
        <v>56</v>
      </c>
      <c r="B384" s="266">
        <f t="shared" si="313"/>
        <v>213</v>
      </c>
      <c r="C384" s="267">
        <f t="shared" si="314"/>
        <v>99.273057701044976</v>
      </c>
      <c r="D384" s="268">
        <f t="shared" si="315"/>
        <v>211.45161290322579</v>
      </c>
      <c r="E384" s="268">
        <f t="shared" si="316"/>
        <v>1.5483870967742064</v>
      </c>
      <c r="F384" s="268">
        <f t="shared" si="317"/>
        <v>211.45161290322579</v>
      </c>
      <c r="G384" s="269">
        <f t="shared" si="329"/>
        <v>959</v>
      </c>
      <c r="H384" s="270">
        <f t="shared" si="318"/>
        <v>83.340961098398168</v>
      </c>
      <c r="I384" s="270">
        <f t="shared" si="319"/>
        <v>5.4827945776850884</v>
      </c>
      <c r="J384" s="270">
        <f t="shared" si="326"/>
        <v>1.9123720596157299</v>
      </c>
      <c r="K384" s="270">
        <f t="shared" si="327"/>
        <v>9.9928173819357156</v>
      </c>
      <c r="L384" s="270">
        <f t="shared" si="320"/>
        <v>0.98113207547169812</v>
      </c>
      <c r="M384" s="270">
        <f t="shared" si="321"/>
        <v>5.2636155606407327</v>
      </c>
      <c r="N384" s="270">
        <f t="shared" si="322"/>
        <v>3.4141958670260557</v>
      </c>
      <c r="O384" s="272">
        <f t="shared" si="328"/>
        <v>4.7241689128481585</v>
      </c>
      <c r="P384" s="10"/>
      <c r="Q384" s="189">
        <f t="shared" si="323"/>
        <v>6555</v>
      </c>
      <c r="R384" s="190">
        <f>Q384/31</f>
        <v>211.45161290322579</v>
      </c>
      <c r="S384" s="190">
        <f t="shared" si="324"/>
        <v>5463</v>
      </c>
      <c r="T384" s="190">
        <f>S384/31</f>
        <v>176.2258064516129</v>
      </c>
      <c r="U384" s="190">
        <f t="shared" ref="U384" si="335">SUM(U16+U39+U108+U131+U223+U246+U269+U292)</f>
        <v>959</v>
      </c>
      <c r="V384" s="190">
        <f t="shared" si="325"/>
        <v>154</v>
      </c>
      <c r="W384" s="190">
        <f t="shared" ref="W384:X384" si="336">SUM(W16+W39+W108+W131+W223+W246+W269+W292)</f>
        <v>1113</v>
      </c>
      <c r="X384" s="190">
        <f t="shared" si="336"/>
        <v>5258</v>
      </c>
      <c r="Y384" s="190">
        <f t="shared" si="325"/>
        <v>0</v>
      </c>
      <c r="Z384" s="190">
        <f t="shared" ref="Z384" si="337">SUM(Z16+Z39+Z108+Z131+Z223+Z246+Z269+Z292)</f>
        <v>38</v>
      </c>
      <c r="AA384" s="239">
        <f t="shared" si="334"/>
        <v>4460</v>
      </c>
      <c r="AB384" s="11"/>
    </row>
    <row r="385" spans="1:28" x14ac:dyDescent="0.2">
      <c r="A385" s="271" t="s">
        <v>58</v>
      </c>
      <c r="B385" s="266">
        <f t="shared" si="313"/>
        <v>213</v>
      </c>
      <c r="C385" s="267">
        <f t="shared" si="314"/>
        <v>97.91004089050432</v>
      </c>
      <c r="D385" s="268">
        <f t="shared" si="315"/>
        <v>208.54838709677421</v>
      </c>
      <c r="E385" s="268">
        <f t="shared" si="316"/>
        <v>4.4516129032257936</v>
      </c>
      <c r="F385" s="268">
        <f t="shared" si="317"/>
        <v>208.54838709677421</v>
      </c>
      <c r="G385" s="269">
        <f t="shared" si="329"/>
        <v>1001</v>
      </c>
      <c r="H385" s="270">
        <f t="shared" si="318"/>
        <v>83.279195668986844</v>
      </c>
      <c r="I385" s="270">
        <f t="shared" si="319"/>
        <v>5.6333666333666335</v>
      </c>
      <c r="J385" s="270">
        <f t="shared" si="326"/>
        <v>1.9123720596157299</v>
      </c>
      <c r="K385" s="270">
        <f t="shared" si="327"/>
        <v>10.522535464176693</v>
      </c>
      <c r="L385" s="270">
        <f t="shared" si="320"/>
        <v>0.92235494880546076</v>
      </c>
      <c r="M385" s="270">
        <f t="shared" si="321"/>
        <v>5.6197989172467127</v>
      </c>
      <c r="N385" s="270">
        <f t="shared" si="322"/>
        <v>1.9624573378839592</v>
      </c>
      <c r="O385" s="272">
        <f t="shared" si="328"/>
        <v>4.8114334470989757</v>
      </c>
      <c r="P385" s="10"/>
      <c r="Q385" s="189">
        <f t="shared" si="323"/>
        <v>6465</v>
      </c>
      <c r="R385" s="190">
        <f>Q385/31</f>
        <v>208.54838709677421</v>
      </c>
      <c r="S385" s="190">
        <f t="shared" si="324"/>
        <v>5384</v>
      </c>
      <c r="T385" s="190">
        <f>S385/31</f>
        <v>173.67741935483872</v>
      </c>
      <c r="U385" s="190">
        <f t="shared" ref="U385" si="338">SUM(U17+U40+U109+U132+U224+U247+U270+U293)</f>
        <v>1001</v>
      </c>
      <c r="V385" s="190">
        <f t="shared" si="325"/>
        <v>171</v>
      </c>
      <c r="W385" s="190">
        <f t="shared" si="325"/>
        <v>1172</v>
      </c>
      <c r="X385" s="190">
        <f t="shared" si="325"/>
        <v>5639</v>
      </c>
      <c r="Y385" s="190">
        <f t="shared" si="325"/>
        <v>0</v>
      </c>
      <c r="Z385" s="190">
        <f t="shared" si="325"/>
        <v>23</v>
      </c>
      <c r="AA385" s="239">
        <f t="shared" si="334"/>
        <v>4836</v>
      </c>
      <c r="AB385" s="11"/>
    </row>
    <row r="386" spans="1:28" x14ac:dyDescent="0.2">
      <c r="A386" s="271" t="s">
        <v>60</v>
      </c>
      <c r="B386" s="266">
        <f t="shared" si="313"/>
        <v>208</v>
      </c>
      <c r="C386" s="267">
        <f t="shared" si="314"/>
        <v>99.839743589743591</v>
      </c>
      <c r="D386" s="268">
        <f t="shared" si="315"/>
        <v>207.66666666666666</v>
      </c>
      <c r="E386" s="268">
        <f t="shared" si="316"/>
        <v>0.33333333333334281</v>
      </c>
      <c r="F386" s="268">
        <f t="shared" si="317"/>
        <v>207.66666666666666</v>
      </c>
      <c r="G386" s="269">
        <f t="shared" si="329"/>
        <v>899</v>
      </c>
      <c r="H386" s="270">
        <f t="shared" si="318"/>
        <v>82.102728731942221</v>
      </c>
      <c r="I386" s="270">
        <f t="shared" si="319"/>
        <v>5.5784204671857616</v>
      </c>
      <c r="J386" s="270">
        <f t="shared" si="326"/>
        <v>1.8674806967139523</v>
      </c>
      <c r="K386" s="270">
        <f t="shared" si="327"/>
        <v>9.6606212964625602</v>
      </c>
      <c r="L386" s="270">
        <f t="shared" si="320"/>
        <v>1.0362453531598512</v>
      </c>
      <c r="M386" s="270">
        <f t="shared" si="321"/>
        <v>5.1813804173354736</v>
      </c>
      <c r="N386" s="270">
        <f t="shared" si="322"/>
        <v>2.6951672862453533</v>
      </c>
      <c r="O386" s="272">
        <f t="shared" si="328"/>
        <v>4.6607806691449811</v>
      </c>
      <c r="P386" s="10"/>
      <c r="Q386" s="189">
        <f t="shared" si="323"/>
        <v>6230</v>
      </c>
      <c r="R386" s="190">
        <f>Q386/30</f>
        <v>207.66666666666666</v>
      </c>
      <c r="S386" s="190">
        <f t="shared" si="324"/>
        <v>5115</v>
      </c>
      <c r="T386" s="190">
        <f>S386/30</f>
        <v>170.5</v>
      </c>
      <c r="U386" s="190">
        <f t="shared" si="325"/>
        <v>899</v>
      </c>
      <c r="V386" s="190">
        <f t="shared" si="325"/>
        <v>177</v>
      </c>
      <c r="W386" s="190">
        <f t="shared" si="325"/>
        <v>1076</v>
      </c>
      <c r="X386" s="190">
        <f t="shared" si="325"/>
        <v>5015</v>
      </c>
      <c r="Y386" s="190">
        <f t="shared" si="325"/>
        <v>0</v>
      </c>
      <c r="Z386" s="190">
        <f t="shared" si="325"/>
        <v>29</v>
      </c>
      <c r="AA386" s="239">
        <f t="shared" si="325"/>
        <v>4645</v>
      </c>
      <c r="AB386" s="11"/>
    </row>
    <row r="387" spans="1:28" x14ac:dyDescent="0.2">
      <c r="A387" s="271" t="s">
        <v>62</v>
      </c>
      <c r="B387" s="266">
        <f t="shared" si="313"/>
        <v>208</v>
      </c>
      <c r="C387" s="267">
        <f t="shared" si="314"/>
        <v>99.302109181141446</v>
      </c>
      <c r="D387" s="268">
        <f t="shared" si="315"/>
        <v>206.54838709677421</v>
      </c>
      <c r="E387" s="268">
        <f t="shared" si="316"/>
        <v>1.4516129032257936</v>
      </c>
      <c r="F387" s="268">
        <f t="shared" si="317"/>
        <v>206.54838709677421</v>
      </c>
      <c r="G387" s="269">
        <f t="shared" si="329"/>
        <v>922</v>
      </c>
      <c r="H387" s="270">
        <f t="shared" si="318"/>
        <v>77.994689989067624</v>
      </c>
      <c r="I387" s="270">
        <f t="shared" si="319"/>
        <v>5.4739696312364421</v>
      </c>
      <c r="J387" s="270">
        <f t="shared" si="326"/>
        <v>1.8674806967139523</v>
      </c>
      <c r="K387" s="270">
        <f t="shared" si="327"/>
        <v>9.8760998383910934</v>
      </c>
      <c r="L387" s="270">
        <f t="shared" si="320"/>
        <v>1.280909090909091</v>
      </c>
      <c r="M387" s="270">
        <f t="shared" si="321"/>
        <v>5.3256286115883178</v>
      </c>
      <c r="N387" s="270">
        <f t="shared" si="322"/>
        <v>2.2727272727272729</v>
      </c>
      <c r="O387" s="272">
        <f t="shared" si="328"/>
        <v>4.5881818181818179</v>
      </c>
      <c r="P387" s="10"/>
      <c r="Q387" s="189">
        <f t="shared" si="323"/>
        <v>6403</v>
      </c>
      <c r="R387" s="190">
        <f>Q387/31</f>
        <v>206.54838709677421</v>
      </c>
      <c r="S387" s="190">
        <f t="shared" si="324"/>
        <v>4994</v>
      </c>
      <c r="T387" s="190">
        <f>S387/31</f>
        <v>161.09677419354838</v>
      </c>
      <c r="U387" s="190">
        <f t="shared" si="325"/>
        <v>922</v>
      </c>
      <c r="V387" s="190">
        <f t="shared" si="325"/>
        <v>178</v>
      </c>
      <c r="W387" s="190">
        <f t="shared" si="325"/>
        <v>1100</v>
      </c>
      <c r="X387" s="190">
        <f t="shared" si="325"/>
        <v>5047</v>
      </c>
      <c r="Y387" s="190">
        <f t="shared" si="325"/>
        <v>0</v>
      </c>
      <c r="Z387" s="190">
        <f t="shared" si="325"/>
        <v>25</v>
      </c>
      <c r="AA387" s="239">
        <f t="shared" si="325"/>
        <v>4681</v>
      </c>
      <c r="AB387" s="11"/>
    </row>
    <row r="388" spans="1:28" x14ac:dyDescent="0.2">
      <c r="A388" s="271" t="s">
        <v>64</v>
      </c>
      <c r="B388" s="266">
        <f t="shared" si="313"/>
        <v>208</v>
      </c>
      <c r="C388" s="267">
        <f t="shared" si="314"/>
        <v>99.054487179487182</v>
      </c>
      <c r="D388" s="268">
        <f t="shared" si="315"/>
        <v>206.03333333333333</v>
      </c>
      <c r="E388" s="268">
        <f t="shared" si="316"/>
        <v>1.9666666666666686</v>
      </c>
      <c r="F388" s="268">
        <f t="shared" si="317"/>
        <v>206.03333333333333</v>
      </c>
      <c r="G388" s="269">
        <f t="shared" si="329"/>
        <v>883</v>
      </c>
      <c r="H388" s="270">
        <f t="shared" si="318"/>
        <v>71.477107264196732</v>
      </c>
      <c r="I388" s="270">
        <f t="shared" si="319"/>
        <v>5.8550396375990941</v>
      </c>
      <c r="J388" s="270">
        <f t="shared" si="326"/>
        <v>1.8674806967139523</v>
      </c>
      <c r="K388" s="270">
        <f t="shared" si="327"/>
        <v>9.2565990303465604</v>
      </c>
      <c r="L388" s="270">
        <f t="shared" si="320"/>
        <v>1.7099903006789525</v>
      </c>
      <c r="M388" s="270">
        <f t="shared" si="321"/>
        <v>5.0040446529687754</v>
      </c>
      <c r="N388" s="270">
        <f t="shared" si="322"/>
        <v>2.5218234723569348</v>
      </c>
      <c r="O388" s="272">
        <f t="shared" si="328"/>
        <v>5.0145489815712896</v>
      </c>
      <c r="P388" s="10"/>
      <c r="Q388" s="189">
        <f t="shared" si="323"/>
        <v>6181</v>
      </c>
      <c r="R388" s="190">
        <f>Q388/30</f>
        <v>206.03333333333333</v>
      </c>
      <c r="S388" s="190">
        <f t="shared" si="324"/>
        <v>4418</v>
      </c>
      <c r="T388" s="190">
        <f>S388/30</f>
        <v>147.26666666666668</v>
      </c>
      <c r="U388" s="190">
        <f t="shared" si="325"/>
        <v>883</v>
      </c>
      <c r="V388" s="190">
        <f t="shared" si="325"/>
        <v>148</v>
      </c>
      <c r="W388" s="190">
        <f t="shared" si="325"/>
        <v>1031</v>
      </c>
      <c r="X388" s="190">
        <f t="shared" si="325"/>
        <v>5170</v>
      </c>
      <c r="Y388" s="190">
        <f t="shared" si="325"/>
        <v>0</v>
      </c>
      <c r="Z388" s="190">
        <f t="shared" si="325"/>
        <v>26</v>
      </c>
      <c r="AA388" s="239">
        <f t="shared" si="325"/>
        <v>4816</v>
      </c>
      <c r="AB388" s="11"/>
    </row>
    <row r="389" spans="1:28" ht="12.75" thickBot="1" x14ac:dyDescent="0.25">
      <c r="A389" s="273" t="s">
        <v>66</v>
      </c>
      <c r="B389" s="286">
        <f t="shared" si="313"/>
        <v>208</v>
      </c>
      <c r="C389" s="274">
        <f t="shared" si="314"/>
        <v>99.084987593052105</v>
      </c>
      <c r="D389" s="275">
        <f t="shared" si="315"/>
        <v>206.09677419354838</v>
      </c>
      <c r="E389" s="275">
        <f t="shared" si="316"/>
        <v>1.9032258064516157</v>
      </c>
      <c r="F389" s="275">
        <f t="shared" si="317"/>
        <v>206.09677419354838</v>
      </c>
      <c r="G389" s="276">
        <f t="shared" si="329"/>
        <v>916</v>
      </c>
      <c r="H389" s="277">
        <f t="shared" si="318"/>
        <v>75.661292847080915</v>
      </c>
      <c r="I389" s="277">
        <f t="shared" si="319"/>
        <v>5.1582969432314414</v>
      </c>
      <c r="J389" s="277">
        <f t="shared" si="326"/>
        <v>1.8674806967139523</v>
      </c>
      <c r="K389" s="277">
        <f t="shared" si="327"/>
        <v>9.6695995690429157</v>
      </c>
      <c r="L389" s="277">
        <f t="shared" si="320"/>
        <v>1.4438254410399258</v>
      </c>
      <c r="M389" s="277">
        <f t="shared" si="321"/>
        <v>5.2257004226013457</v>
      </c>
      <c r="N389" s="277">
        <f t="shared" si="322"/>
        <v>2.3212627669452179</v>
      </c>
      <c r="O389" s="278">
        <f t="shared" si="328"/>
        <v>4.3871866295264628</v>
      </c>
      <c r="P389" s="10"/>
      <c r="Q389" s="189">
        <f t="shared" si="323"/>
        <v>6389</v>
      </c>
      <c r="R389" s="190">
        <f>Q389/31</f>
        <v>206.09677419354838</v>
      </c>
      <c r="S389" s="190">
        <f t="shared" si="324"/>
        <v>4834</v>
      </c>
      <c r="T389" s="190">
        <f>S389/31</f>
        <v>155.93548387096774</v>
      </c>
      <c r="U389" s="190">
        <f t="shared" si="325"/>
        <v>916</v>
      </c>
      <c r="V389" s="190">
        <f t="shared" si="325"/>
        <v>161</v>
      </c>
      <c r="W389" s="190">
        <f t="shared" si="325"/>
        <v>1077</v>
      </c>
      <c r="X389" s="190">
        <f t="shared" si="325"/>
        <v>4725</v>
      </c>
      <c r="Y389" s="190">
        <f t="shared" si="325"/>
        <v>0</v>
      </c>
      <c r="Z389" s="190">
        <f t="shared" si="325"/>
        <v>25</v>
      </c>
      <c r="AA389" s="239">
        <f t="shared" si="325"/>
        <v>4367</v>
      </c>
      <c r="AB389" s="11"/>
    </row>
    <row r="390" spans="1:28" ht="12.75" thickBot="1" x14ac:dyDescent="0.25">
      <c r="A390" s="146" t="s">
        <v>309</v>
      </c>
      <c r="B390" s="145">
        <v>213</v>
      </c>
      <c r="C390" s="147">
        <f>D390/B390*100</f>
        <v>130.600698206332</v>
      </c>
      <c r="D390" s="148">
        <f>+R390</f>
        <v>278.17948717948718</v>
      </c>
      <c r="E390" s="149">
        <f>B390-D390</f>
        <v>-65.179487179487182</v>
      </c>
      <c r="F390" s="150">
        <f>+R390</f>
        <v>278.17948717948718</v>
      </c>
      <c r="G390" s="145">
        <f>U390</f>
        <v>11440</v>
      </c>
      <c r="H390" s="151">
        <f t="shared" si="318"/>
        <v>79.755869533729239</v>
      </c>
      <c r="I390" s="152">
        <f t="shared" si="319"/>
        <v>5.2828671328671328</v>
      </c>
      <c r="J390" s="151">
        <f>B390/Y390*1000</f>
        <v>1.9123720596157299</v>
      </c>
      <c r="K390" s="152">
        <f>W390/Y390*1000/9</f>
        <v>13.435486123580935</v>
      </c>
      <c r="L390" s="151">
        <f>SUM(Q390-S390)/W390</f>
        <v>1.1415206415206416</v>
      </c>
      <c r="M390" s="152">
        <f>W390/F390/9</f>
        <v>5.3794205303100133</v>
      </c>
      <c r="N390" s="153">
        <f>Z390/W390*100</f>
        <v>2.7621027621027623</v>
      </c>
      <c r="O390" s="154">
        <f t="shared" si="328"/>
        <v>4.4873774873774872</v>
      </c>
      <c r="P390" s="10"/>
      <c r="Q390" s="238">
        <f>SUM(Q378:Q389)</f>
        <v>75943</v>
      </c>
      <c r="R390" s="311">
        <f>Q390/273</f>
        <v>278.17948717948718</v>
      </c>
      <c r="S390" s="129">
        <f>SUM(S378:S389)</f>
        <v>60569</v>
      </c>
      <c r="T390" s="311">
        <f>S390/273</f>
        <v>221.86446886446888</v>
      </c>
      <c r="U390" s="130">
        <f>SUM(U378:U389)</f>
        <v>11440</v>
      </c>
      <c r="V390" s="131">
        <f>SUM(V378:V389)</f>
        <v>2028</v>
      </c>
      <c r="W390" s="130">
        <f>+V390+U390</f>
        <v>13468</v>
      </c>
      <c r="X390" s="131">
        <f>SUM(X378:X389)</f>
        <v>60436</v>
      </c>
      <c r="Y390" s="129">
        <v>111380</v>
      </c>
      <c r="Z390" s="129">
        <f>SUM(Z378:Z389)</f>
        <v>372</v>
      </c>
      <c r="AA390" s="132">
        <f>SUM(AA378:AA389)</f>
        <v>55235</v>
      </c>
      <c r="AB390" s="233"/>
    </row>
    <row r="391" spans="1:28" x14ac:dyDescent="0.2">
      <c r="C391" s="107"/>
      <c r="P391" s="10"/>
    </row>
    <row r="392" spans="1:28" x14ac:dyDescent="0.2">
      <c r="C392" s="107"/>
    </row>
    <row r="393" spans="1:28" x14ac:dyDescent="0.2">
      <c r="C393" s="107"/>
    </row>
    <row r="394" spans="1:28" x14ac:dyDescent="0.2">
      <c r="B394" s="1"/>
      <c r="C394" s="10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AA394" s="1"/>
      <c r="AB394" s="1"/>
    </row>
    <row r="395" spans="1:28" x14ac:dyDescent="0.2">
      <c r="B395" s="1"/>
      <c r="C395" s="10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AA395" s="1"/>
      <c r="AB395" s="1"/>
    </row>
    <row r="396" spans="1:28" x14ac:dyDescent="0.2">
      <c r="B396" s="1"/>
      <c r="C396" s="10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AA396" s="1"/>
      <c r="AB396" s="1"/>
    </row>
    <row r="397" spans="1:28" x14ac:dyDescent="0.2">
      <c r="B397" s="1"/>
      <c r="C397" s="10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AA397" s="1"/>
      <c r="AB397" s="1"/>
    </row>
    <row r="398" spans="1:28" x14ac:dyDescent="0.2">
      <c r="B398" s="1"/>
      <c r="C398" s="10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AA398" s="1"/>
      <c r="AB398" s="1"/>
    </row>
    <row r="399" spans="1:28" x14ac:dyDescent="0.2">
      <c r="B399" s="1"/>
      <c r="C399" s="10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AA399" s="1"/>
      <c r="AB399" s="1"/>
    </row>
    <row r="400" spans="1:28" x14ac:dyDescent="0.2">
      <c r="B400" s="1"/>
      <c r="C400" s="10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AA400" s="1"/>
      <c r="AB400" s="1"/>
    </row>
    <row r="401" spans="2:28" x14ac:dyDescent="0.2">
      <c r="B401" s="1"/>
      <c r="C401" s="10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AA401" s="1"/>
      <c r="AB401" s="1"/>
    </row>
    <row r="402" spans="2:28" x14ac:dyDescent="0.2">
      <c r="B402" s="1"/>
      <c r="C402" s="10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AA402" s="1"/>
      <c r="AB402" s="1"/>
    </row>
    <row r="403" spans="2:28" x14ac:dyDescent="0.2">
      <c r="B403" s="1"/>
      <c r="C403" s="10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AA403" s="1"/>
      <c r="AB403" s="1"/>
    </row>
    <row r="404" spans="2:28" x14ac:dyDescent="0.2">
      <c r="B404" s="1"/>
      <c r="C404" s="10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AA404" s="1"/>
      <c r="AB404" s="1"/>
    </row>
    <row r="405" spans="2:28" x14ac:dyDescent="0.2">
      <c r="B405" s="1"/>
      <c r="C405" s="10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AA405" s="1"/>
      <c r="AB405" s="1"/>
    </row>
    <row r="406" spans="2:28" x14ac:dyDescent="0.2">
      <c r="B406" s="1"/>
      <c r="C406" s="10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AA406" s="1"/>
      <c r="AB406" s="1"/>
    </row>
    <row r="407" spans="2:28" x14ac:dyDescent="0.2">
      <c r="B407" s="1"/>
      <c r="C407" s="10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AA407" s="1"/>
      <c r="AB407" s="1"/>
    </row>
    <row r="408" spans="2:28" x14ac:dyDescent="0.2">
      <c r="B408" s="1"/>
      <c r="C408" s="10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AA408" s="1"/>
      <c r="AB408" s="1"/>
    </row>
    <row r="409" spans="2:28" x14ac:dyDescent="0.2">
      <c r="B409" s="1"/>
      <c r="C409" s="10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AA409" s="1"/>
      <c r="AB409" s="1"/>
    </row>
    <row r="410" spans="2:28" x14ac:dyDescent="0.2">
      <c r="B410" s="1"/>
      <c r="C410" s="10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AA410" s="1"/>
      <c r="AB410" s="1"/>
    </row>
    <row r="411" spans="2:28" x14ac:dyDescent="0.2">
      <c r="B411" s="1"/>
      <c r="C411" s="10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AA411" s="1"/>
      <c r="AB411" s="1"/>
    </row>
    <row r="412" spans="2:28" x14ac:dyDescent="0.2">
      <c r="B412" s="1"/>
      <c r="C412" s="10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AA412" s="1"/>
      <c r="AB412" s="1"/>
    </row>
    <row r="413" spans="2:28" x14ac:dyDescent="0.2">
      <c r="B413" s="1"/>
      <c r="C413" s="10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AA413" s="1"/>
      <c r="AB413" s="1"/>
    </row>
    <row r="414" spans="2:28" x14ac:dyDescent="0.2">
      <c r="B414" s="1"/>
      <c r="C414" s="10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AA414" s="1"/>
      <c r="AB414" s="1"/>
    </row>
    <row r="415" spans="2:28" x14ac:dyDescent="0.2">
      <c r="B415" s="1"/>
      <c r="C415" s="10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AA415" s="1"/>
      <c r="AB415" s="1"/>
    </row>
    <row r="416" spans="2:28" x14ac:dyDescent="0.2">
      <c r="B416" s="1"/>
      <c r="C416" s="10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AA416" s="1"/>
      <c r="AB416" s="1"/>
    </row>
    <row r="417" spans="2:28" x14ac:dyDescent="0.2">
      <c r="B417" s="1"/>
      <c r="C417" s="10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AA417" s="1"/>
      <c r="AB417" s="1"/>
    </row>
    <row r="418" spans="2:28" x14ac:dyDescent="0.2">
      <c r="B418" s="1"/>
      <c r="C418" s="10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AA418" s="1"/>
      <c r="AB418" s="1"/>
    </row>
    <row r="419" spans="2:28" x14ac:dyDescent="0.2">
      <c r="B419" s="1"/>
      <c r="C419" s="10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AA419" s="1"/>
      <c r="AB419" s="1"/>
    </row>
    <row r="420" spans="2:28" x14ac:dyDescent="0.2">
      <c r="B420" s="1"/>
      <c r="C420" s="10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AA420" s="1"/>
      <c r="AB420" s="1"/>
    </row>
    <row r="421" spans="2:28" x14ac:dyDescent="0.2">
      <c r="B421" s="1"/>
      <c r="C421" s="10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AA421" s="1"/>
      <c r="AB421" s="1"/>
    </row>
    <row r="422" spans="2:28" x14ac:dyDescent="0.2">
      <c r="B422" s="1"/>
      <c r="C422" s="10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AA422" s="1"/>
      <c r="AB422" s="1"/>
    </row>
    <row r="423" spans="2:28" x14ac:dyDescent="0.2">
      <c r="B423" s="1"/>
      <c r="C423" s="10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AA423" s="1"/>
      <c r="AB423" s="1"/>
    </row>
    <row r="424" spans="2:28" x14ac:dyDescent="0.2">
      <c r="B424" s="1"/>
      <c r="C424" s="10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AA424" s="1"/>
      <c r="AB424" s="1"/>
    </row>
    <row r="427" spans="2:28" x14ac:dyDescent="0.2">
      <c r="B427" s="1"/>
      <c r="C427" s="10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AA427" s="1"/>
      <c r="AB427" s="1"/>
    </row>
    <row r="428" spans="2:28" x14ac:dyDescent="0.2">
      <c r="B428" s="1"/>
      <c r="C428" s="10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AA428" s="1"/>
      <c r="AB428" s="1"/>
    </row>
    <row r="429" spans="2:28" x14ac:dyDescent="0.2">
      <c r="B429" s="1"/>
      <c r="C429" s="10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AA429" s="1"/>
      <c r="AB429" s="1"/>
    </row>
    <row r="430" spans="2:28" x14ac:dyDescent="0.2">
      <c r="B430" s="1"/>
      <c r="C430" s="10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AA430" s="1"/>
      <c r="AB430" s="1"/>
    </row>
    <row r="431" spans="2:28" x14ac:dyDescent="0.2">
      <c r="B431" s="1"/>
      <c r="C431" s="10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AA431" s="1"/>
      <c r="AB431" s="1"/>
    </row>
    <row r="432" spans="2:28" x14ac:dyDescent="0.2">
      <c r="B432" s="1"/>
      <c r="C432" s="10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AA432" s="1"/>
      <c r="AB432" s="1"/>
    </row>
    <row r="433" spans="2:28" x14ac:dyDescent="0.2">
      <c r="B433" s="1"/>
      <c r="C433" s="10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AA433" s="1"/>
      <c r="AB433" s="1"/>
    </row>
    <row r="434" spans="2:28" x14ac:dyDescent="0.2">
      <c r="B434" s="1"/>
      <c r="C434" s="10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AA434" s="1"/>
      <c r="AB434" s="1"/>
    </row>
    <row r="435" spans="2:28" x14ac:dyDescent="0.2">
      <c r="B435" s="1"/>
      <c r="C435" s="10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AA435" s="1"/>
      <c r="AB435" s="1"/>
    </row>
    <row r="436" spans="2:28" x14ac:dyDescent="0.2">
      <c r="B436" s="1"/>
      <c r="C436" s="10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AA436" s="1"/>
      <c r="AB436" s="1"/>
    </row>
    <row r="437" spans="2:28" x14ac:dyDescent="0.2">
      <c r="B437" s="1"/>
      <c r="C437" s="10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AA437" s="1"/>
      <c r="AB437" s="1"/>
    </row>
    <row r="438" spans="2:28" x14ac:dyDescent="0.2">
      <c r="B438" s="1"/>
      <c r="C438" s="10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AA438" s="1"/>
      <c r="AB438" s="1"/>
    </row>
    <row r="439" spans="2:28" x14ac:dyDescent="0.2">
      <c r="B439" s="1"/>
      <c r="C439" s="10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AA439" s="1"/>
      <c r="AB439" s="1"/>
    </row>
    <row r="440" spans="2:28" x14ac:dyDescent="0.2">
      <c r="B440" s="1"/>
      <c r="C440" s="10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AA440" s="1"/>
      <c r="AB440" s="1"/>
    </row>
    <row r="441" spans="2:28" x14ac:dyDescent="0.2">
      <c r="B441" s="1"/>
      <c r="C441" s="10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AA441" s="1"/>
      <c r="AB441" s="1"/>
    </row>
    <row r="442" spans="2:28" x14ac:dyDescent="0.2">
      <c r="B442" s="1"/>
      <c r="C442" s="10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AA442" s="1"/>
      <c r="AB442" s="1"/>
    </row>
    <row r="443" spans="2:28" x14ac:dyDescent="0.2">
      <c r="B443" s="1"/>
      <c r="C443" s="10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AA443" s="1"/>
      <c r="AB443" s="1"/>
    </row>
    <row r="444" spans="2:28" x14ac:dyDescent="0.2">
      <c r="B444" s="1"/>
      <c r="C444" s="10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AA444" s="1"/>
      <c r="AB444" s="1"/>
    </row>
    <row r="445" spans="2:28" x14ac:dyDescent="0.2">
      <c r="B445" s="1"/>
      <c r="C445" s="10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AA445" s="1"/>
      <c r="AB445" s="1"/>
    </row>
    <row r="446" spans="2:28" x14ac:dyDescent="0.2">
      <c r="B446" s="1"/>
      <c r="C446" s="10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AA446" s="1"/>
      <c r="AB446" s="1"/>
    </row>
    <row r="447" spans="2:28" x14ac:dyDescent="0.2">
      <c r="B447" s="1"/>
      <c r="C447" s="10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AA447" s="1"/>
      <c r="AB447" s="1"/>
    </row>
    <row r="448" spans="2:28" x14ac:dyDescent="0.2">
      <c r="B448" s="1"/>
      <c r="C448" s="10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AA448" s="1"/>
      <c r="AB448" s="1"/>
    </row>
    <row r="449" spans="2:28" x14ac:dyDescent="0.2">
      <c r="B449" s="1"/>
      <c r="C449" s="10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AA449" s="1"/>
      <c r="AB449" s="1"/>
    </row>
    <row r="450" spans="2:28" x14ac:dyDescent="0.2">
      <c r="B450" s="1"/>
      <c r="C450" s="10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AA450" s="1"/>
      <c r="AB450" s="1"/>
    </row>
  </sheetData>
  <mergeCells count="91">
    <mergeCell ref="E2:K2"/>
    <mergeCell ref="E3:K3"/>
    <mergeCell ref="E5:K5"/>
    <mergeCell ref="E6:K6"/>
    <mergeCell ref="B8:E8"/>
    <mergeCell ref="E209:K209"/>
    <mergeCell ref="E232:K232"/>
    <mergeCell ref="AD55:AE55"/>
    <mergeCell ref="E49:K49"/>
    <mergeCell ref="E50:K50"/>
    <mergeCell ref="E51:K51"/>
    <mergeCell ref="E142:K142"/>
    <mergeCell ref="E143:K143"/>
    <mergeCell ref="E187:K187"/>
    <mergeCell ref="AD101:AE101"/>
    <mergeCell ref="E117:K117"/>
    <mergeCell ref="E118:K118"/>
    <mergeCell ref="E119:K119"/>
    <mergeCell ref="E120:K120"/>
    <mergeCell ref="Q121:S121"/>
    <mergeCell ref="B123:E123"/>
    <mergeCell ref="B329:E329"/>
    <mergeCell ref="E255:K255"/>
    <mergeCell ref="E234:K234"/>
    <mergeCell ref="B31:E31"/>
    <mergeCell ref="B54:E54"/>
    <mergeCell ref="E71:K71"/>
    <mergeCell ref="E72:K72"/>
    <mergeCell ref="E73:K73"/>
    <mergeCell ref="E74:K74"/>
    <mergeCell ref="E94:K94"/>
    <mergeCell ref="E95:K95"/>
    <mergeCell ref="E96:K96"/>
    <mergeCell ref="E97:K97"/>
    <mergeCell ref="B100:E100"/>
    <mergeCell ref="E188:K188"/>
    <mergeCell ref="E189:K189"/>
    <mergeCell ref="A373:N373"/>
    <mergeCell ref="B376:E376"/>
    <mergeCell ref="E4:K4"/>
    <mergeCell ref="E25:K25"/>
    <mergeCell ref="E26:K26"/>
    <mergeCell ref="E27:K27"/>
    <mergeCell ref="E28:K28"/>
    <mergeCell ref="E48:K48"/>
    <mergeCell ref="A347:H347"/>
    <mergeCell ref="B348:F348"/>
    <mergeCell ref="B350:B352"/>
    <mergeCell ref="A371:N371"/>
    <mergeCell ref="A372:N372"/>
    <mergeCell ref="B306:E306"/>
    <mergeCell ref="E235:K235"/>
    <mergeCell ref="B192:E192"/>
    <mergeCell ref="E163:K163"/>
    <mergeCell ref="E164:K164"/>
    <mergeCell ref="E165:K165"/>
    <mergeCell ref="E140:K140"/>
    <mergeCell ref="E141:K141"/>
    <mergeCell ref="B146:E146"/>
    <mergeCell ref="E303:K303"/>
    <mergeCell ref="E323:K323"/>
    <mergeCell ref="E324:K324"/>
    <mergeCell ref="Q75:S75"/>
    <mergeCell ref="B77:E77"/>
    <mergeCell ref="B261:E261"/>
    <mergeCell ref="E278:K278"/>
    <mergeCell ref="E279:K279"/>
    <mergeCell ref="B215:E215"/>
    <mergeCell ref="E166:K166"/>
    <mergeCell ref="B169:E169"/>
    <mergeCell ref="E186:K186"/>
    <mergeCell ref="E210:K210"/>
    <mergeCell ref="E211:K211"/>
    <mergeCell ref="E212:K212"/>
    <mergeCell ref="B238:E238"/>
    <mergeCell ref="E233:K233"/>
    <mergeCell ref="H350:H352"/>
    <mergeCell ref="C350:C352"/>
    <mergeCell ref="D350:D352"/>
    <mergeCell ref="E350:E352"/>
    <mergeCell ref="F350:F352"/>
    <mergeCell ref="G350:G352"/>
    <mergeCell ref="E280:K280"/>
    <mergeCell ref="E281:K281"/>
    <mergeCell ref="E256:K256"/>
    <mergeCell ref="E257:K257"/>
    <mergeCell ref="E258:K258"/>
    <mergeCell ref="E325:K325"/>
    <mergeCell ref="B284:E284"/>
    <mergeCell ref="E301:K301"/>
    <mergeCell ref="E302:K302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8" sqref="F8"/>
    </sheetView>
  </sheetViews>
  <sheetFormatPr baseColWidth="10" defaultRowHeight="15" x14ac:dyDescent="0.25"/>
  <cols>
    <col min="1" max="16384" width="11.42578125" style="506"/>
  </cols>
  <sheetData>
    <row r="1" spans="1:1" x14ac:dyDescent="0.25">
      <c r="A1" s="506" t="s">
        <v>329</v>
      </c>
    </row>
    <row r="3" spans="1:1" x14ac:dyDescent="0.25">
      <c r="A3" s="506" t="s">
        <v>229</v>
      </c>
    </row>
    <row r="4" spans="1:1" x14ac:dyDescent="0.25">
      <c r="A4" s="506" t="s">
        <v>230</v>
      </c>
    </row>
    <row r="5" spans="1:1" x14ac:dyDescent="0.25">
      <c r="A5" s="506" t="s">
        <v>245</v>
      </c>
    </row>
    <row r="6" spans="1:1" x14ac:dyDescent="0.25">
      <c r="A6" s="506" t="s">
        <v>232</v>
      </c>
    </row>
    <row r="8" spans="1:1" x14ac:dyDescent="0.25">
      <c r="A8" s="506" t="s">
        <v>233</v>
      </c>
    </row>
    <row r="9" spans="1:1" x14ac:dyDescent="0.25">
      <c r="A9" s="506" t="s">
        <v>234</v>
      </c>
    </row>
    <row r="10" spans="1:1" x14ac:dyDescent="0.25">
      <c r="A10" s="506" t="s">
        <v>235</v>
      </c>
    </row>
    <row r="12" spans="1:1" x14ac:dyDescent="0.25">
      <c r="A12" s="506" t="s">
        <v>246</v>
      </c>
    </row>
    <row r="13" spans="1:1" x14ac:dyDescent="0.25">
      <c r="A13" s="506" t="s">
        <v>247</v>
      </c>
    </row>
    <row r="14" spans="1:1" x14ac:dyDescent="0.25">
      <c r="A14" s="506" t="s">
        <v>267</v>
      </c>
    </row>
    <row r="16" spans="1:1" x14ac:dyDescent="0.25">
      <c r="A16" s="506" t="s">
        <v>238</v>
      </c>
    </row>
    <row r="17" spans="1:1" x14ac:dyDescent="0.25">
      <c r="A17" s="506" t="s">
        <v>239</v>
      </c>
    </row>
    <row r="18" spans="1:1" x14ac:dyDescent="0.25">
      <c r="A18" s="506" t="s">
        <v>220</v>
      </c>
    </row>
    <row r="19" spans="1:1" x14ac:dyDescent="0.25">
      <c r="A19" s="506" t="s">
        <v>221</v>
      </c>
    </row>
    <row r="20" spans="1:1" x14ac:dyDescent="0.25">
      <c r="A20" s="506" t="s">
        <v>222</v>
      </c>
    </row>
    <row r="21" spans="1:1" x14ac:dyDescent="0.25">
      <c r="A21" s="506" t="s">
        <v>240</v>
      </c>
    </row>
    <row r="23" spans="1:1" x14ac:dyDescent="0.25">
      <c r="A23" s="506" t="s">
        <v>224</v>
      </c>
    </row>
    <row r="24" spans="1:1" x14ac:dyDescent="0.25">
      <c r="A24" s="506" t="s">
        <v>268</v>
      </c>
    </row>
    <row r="25" spans="1:1" x14ac:dyDescent="0.25">
      <c r="A25" s="506" t="s">
        <v>242</v>
      </c>
    </row>
    <row r="26" spans="1:1" x14ac:dyDescent="0.25">
      <c r="A26" s="506" t="s">
        <v>269</v>
      </c>
    </row>
    <row r="28" spans="1:1" x14ac:dyDescent="0.25">
      <c r="A28" s="506" t="s">
        <v>270</v>
      </c>
    </row>
    <row r="30" spans="1:1" x14ac:dyDescent="0.25">
      <c r="A30" s="506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5" sqref="E5"/>
    </sheetView>
  </sheetViews>
  <sheetFormatPr baseColWidth="10" defaultRowHeight="15" x14ac:dyDescent="0.25"/>
  <cols>
    <col min="1" max="16384" width="11.42578125" style="506"/>
  </cols>
  <sheetData>
    <row r="1" spans="1:1" x14ac:dyDescent="0.25">
      <c r="A1" s="506" t="s">
        <v>294</v>
      </c>
    </row>
    <row r="3" spans="1:1" x14ac:dyDescent="0.25">
      <c r="A3" s="506" t="s">
        <v>253</v>
      </c>
    </row>
    <row r="4" spans="1:1" x14ac:dyDescent="0.25">
      <c r="A4" s="506" t="s">
        <v>254</v>
      </c>
    </row>
    <row r="5" spans="1:1" x14ac:dyDescent="0.25">
      <c r="A5" s="506" t="s">
        <v>255</v>
      </c>
    </row>
    <row r="6" spans="1:1" x14ac:dyDescent="0.25">
      <c r="A6" s="506" t="s">
        <v>256</v>
      </c>
    </row>
    <row r="8" spans="1:1" x14ac:dyDescent="0.25">
      <c r="A8" s="506" t="s">
        <v>257</v>
      </c>
    </row>
    <row r="9" spans="1:1" x14ac:dyDescent="0.25">
      <c r="A9" s="506" t="s">
        <v>258</v>
      </c>
    </row>
    <row r="10" spans="1:1" x14ac:dyDescent="0.25">
      <c r="A10" s="506" t="s">
        <v>259</v>
      </c>
    </row>
    <row r="12" spans="1:1" x14ac:dyDescent="0.25">
      <c r="A12" s="506" t="s">
        <v>260</v>
      </c>
    </row>
    <row r="13" spans="1:1" x14ac:dyDescent="0.25">
      <c r="A13" s="506" t="s">
        <v>261</v>
      </c>
    </row>
    <row r="14" spans="1:1" x14ac:dyDescent="0.25">
      <c r="A14" s="506" t="s">
        <v>262</v>
      </c>
    </row>
    <row r="16" spans="1:1" x14ac:dyDescent="0.25">
      <c r="A16" s="506" t="s">
        <v>263</v>
      </c>
    </row>
    <row r="17" spans="1:1" x14ac:dyDescent="0.25">
      <c r="A17" s="506" t="s">
        <v>264</v>
      </c>
    </row>
    <row r="18" spans="1:1" x14ac:dyDescent="0.25">
      <c r="A18" s="506" t="s">
        <v>220</v>
      </c>
    </row>
    <row r="19" spans="1:1" x14ac:dyDescent="0.25">
      <c r="A19" s="506" t="s">
        <v>221</v>
      </c>
    </row>
    <row r="20" spans="1:1" x14ac:dyDescent="0.25">
      <c r="A20" s="506" t="s">
        <v>222</v>
      </c>
    </row>
    <row r="21" spans="1:1" x14ac:dyDescent="0.25">
      <c r="A21" s="506" t="s">
        <v>240</v>
      </c>
    </row>
    <row r="23" spans="1:1" x14ac:dyDescent="0.25">
      <c r="A23" s="506" t="s">
        <v>224</v>
      </c>
    </row>
    <row r="24" spans="1:1" x14ac:dyDescent="0.25">
      <c r="A24" s="506" t="s">
        <v>241</v>
      </c>
    </row>
    <row r="25" spans="1:1" x14ac:dyDescent="0.25">
      <c r="A25" s="506" t="s">
        <v>249</v>
      </c>
    </row>
    <row r="26" spans="1:1" x14ac:dyDescent="0.25">
      <c r="A26" s="506" t="s">
        <v>250</v>
      </c>
    </row>
    <row r="28" spans="1:1" x14ac:dyDescent="0.25">
      <c r="A28" s="506" t="s">
        <v>265</v>
      </c>
    </row>
    <row r="30" spans="1:1" x14ac:dyDescent="0.25">
      <c r="A30" s="506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1" sqref="G11"/>
    </sheetView>
  </sheetViews>
  <sheetFormatPr baseColWidth="10" defaultRowHeight="15" x14ac:dyDescent="0.25"/>
  <cols>
    <col min="1" max="16384" width="11.42578125" style="506"/>
  </cols>
  <sheetData>
    <row r="1" spans="1:1" x14ac:dyDescent="0.25">
      <c r="A1" s="506" t="s">
        <v>297</v>
      </c>
    </row>
    <row r="2" spans="1:1" x14ac:dyDescent="0.25">
      <c r="A2" s="506" t="s">
        <v>209</v>
      </c>
    </row>
    <row r="3" spans="1:1" x14ac:dyDescent="0.25">
      <c r="A3" s="506" t="s">
        <v>229</v>
      </c>
    </row>
    <row r="4" spans="1:1" x14ac:dyDescent="0.25">
      <c r="A4" s="506" t="s">
        <v>230</v>
      </c>
    </row>
    <row r="5" spans="1:1" x14ac:dyDescent="0.25">
      <c r="A5" s="506" t="s">
        <v>245</v>
      </c>
    </row>
    <row r="6" spans="1:1" x14ac:dyDescent="0.25">
      <c r="A6" s="506" t="s">
        <v>232</v>
      </c>
    </row>
    <row r="8" spans="1:1" x14ac:dyDescent="0.25">
      <c r="A8" s="506" t="s">
        <v>233</v>
      </c>
    </row>
    <row r="9" spans="1:1" x14ac:dyDescent="0.25">
      <c r="A9" s="506" t="s">
        <v>234</v>
      </c>
    </row>
    <row r="10" spans="1:1" x14ac:dyDescent="0.25">
      <c r="A10" s="506" t="s">
        <v>235</v>
      </c>
    </row>
    <row r="12" spans="1:1" x14ac:dyDescent="0.25">
      <c r="A12" s="506" t="s">
        <v>246</v>
      </c>
    </row>
    <row r="13" spans="1:1" x14ac:dyDescent="0.25">
      <c r="A13" s="506" t="s">
        <v>247</v>
      </c>
    </row>
    <row r="14" spans="1:1" x14ac:dyDescent="0.25">
      <c r="A14" s="506" t="s">
        <v>248</v>
      </c>
    </row>
    <row r="16" spans="1:1" x14ac:dyDescent="0.25">
      <c r="A16" s="506" t="s">
        <v>238</v>
      </c>
    </row>
    <row r="17" spans="1:1" x14ac:dyDescent="0.25">
      <c r="A17" s="506" t="s">
        <v>239</v>
      </c>
    </row>
    <row r="18" spans="1:1" x14ac:dyDescent="0.25">
      <c r="A18" s="506" t="s">
        <v>220</v>
      </c>
    </row>
    <row r="19" spans="1:1" x14ac:dyDescent="0.25">
      <c r="A19" s="506" t="s">
        <v>221</v>
      </c>
    </row>
    <row r="20" spans="1:1" x14ac:dyDescent="0.25">
      <c r="A20" s="506" t="s">
        <v>222</v>
      </c>
    </row>
    <row r="21" spans="1:1" x14ac:dyDescent="0.25">
      <c r="A21" s="506" t="s">
        <v>240</v>
      </c>
    </row>
    <row r="23" spans="1:1" x14ac:dyDescent="0.25">
      <c r="A23" s="506" t="s">
        <v>224</v>
      </c>
    </row>
    <row r="24" spans="1:1" x14ac:dyDescent="0.25">
      <c r="A24" s="506" t="s">
        <v>241</v>
      </c>
    </row>
    <row r="25" spans="1:1" x14ac:dyDescent="0.25">
      <c r="A25" s="506" t="s">
        <v>249</v>
      </c>
    </row>
    <row r="26" spans="1:1" x14ac:dyDescent="0.25">
      <c r="A26" s="506" t="s">
        <v>250</v>
      </c>
    </row>
    <row r="28" spans="1:1" x14ac:dyDescent="0.25">
      <c r="A28" s="506" t="s">
        <v>251</v>
      </c>
    </row>
    <row r="30" spans="1:1" x14ac:dyDescent="0.25">
      <c r="A30" s="506" t="s">
        <v>252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G11" sqref="G11"/>
    </sheetView>
  </sheetViews>
  <sheetFormatPr baseColWidth="10" defaultRowHeight="15" x14ac:dyDescent="0.25"/>
  <cols>
    <col min="1" max="16384" width="11.42578125" style="506"/>
  </cols>
  <sheetData>
    <row r="1" spans="1:1" x14ac:dyDescent="0.25">
      <c r="A1" s="506" t="s">
        <v>330</v>
      </c>
    </row>
    <row r="2" spans="1:1" x14ac:dyDescent="0.25">
      <c r="A2" s="506" t="s">
        <v>209</v>
      </c>
    </row>
    <row r="3" spans="1:1" x14ac:dyDescent="0.25">
      <c r="A3" s="506" t="s">
        <v>229</v>
      </c>
    </row>
    <row r="4" spans="1:1" x14ac:dyDescent="0.25">
      <c r="A4" s="506" t="s">
        <v>230</v>
      </c>
    </row>
    <row r="5" spans="1:1" x14ac:dyDescent="0.25">
      <c r="A5" s="506" t="s">
        <v>231</v>
      </c>
    </row>
    <row r="6" spans="1:1" x14ac:dyDescent="0.25">
      <c r="A6" s="506" t="s">
        <v>232</v>
      </c>
    </row>
    <row r="8" spans="1:1" x14ac:dyDescent="0.25">
      <c r="A8" s="506" t="s">
        <v>233</v>
      </c>
    </row>
    <row r="9" spans="1:1" x14ac:dyDescent="0.25">
      <c r="A9" s="506" t="s">
        <v>234</v>
      </c>
    </row>
    <row r="10" spans="1:1" x14ac:dyDescent="0.25">
      <c r="A10" s="506" t="s">
        <v>235</v>
      </c>
    </row>
    <row r="12" spans="1:1" x14ac:dyDescent="0.25">
      <c r="A12" s="506" t="s">
        <v>236</v>
      </c>
    </row>
    <row r="13" spans="1:1" x14ac:dyDescent="0.25">
      <c r="A13" s="506" t="s">
        <v>216</v>
      </c>
    </row>
    <row r="14" spans="1:1" x14ac:dyDescent="0.25">
      <c r="A14" s="506" t="s">
        <v>237</v>
      </c>
    </row>
    <row r="16" spans="1:1" x14ac:dyDescent="0.25">
      <c r="A16" s="506" t="s">
        <v>238</v>
      </c>
    </row>
    <row r="17" spans="1:1" x14ac:dyDescent="0.25">
      <c r="A17" s="506" t="s">
        <v>239</v>
      </c>
    </row>
    <row r="18" spans="1:1" x14ac:dyDescent="0.25">
      <c r="A18" s="506" t="s">
        <v>220</v>
      </c>
    </row>
    <row r="19" spans="1:1" x14ac:dyDescent="0.25">
      <c r="A19" s="506" t="s">
        <v>221</v>
      </c>
    </row>
    <row r="20" spans="1:1" x14ac:dyDescent="0.25">
      <c r="A20" s="506" t="s">
        <v>222</v>
      </c>
    </row>
    <row r="21" spans="1:1" x14ac:dyDescent="0.25">
      <c r="A21" s="506" t="s">
        <v>240</v>
      </c>
    </row>
    <row r="23" spans="1:1" x14ac:dyDescent="0.25">
      <c r="A23" s="506" t="s">
        <v>224</v>
      </c>
    </row>
    <row r="24" spans="1:1" x14ac:dyDescent="0.25">
      <c r="A24" s="506" t="s">
        <v>241</v>
      </c>
    </row>
    <row r="25" spans="1:1" x14ac:dyDescent="0.25">
      <c r="A25" s="506" t="s">
        <v>242</v>
      </c>
    </row>
    <row r="26" spans="1:1" x14ac:dyDescent="0.25">
      <c r="A26" s="506" t="s">
        <v>243</v>
      </c>
    </row>
    <row r="28" spans="1:1" x14ac:dyDescent="0.25">
      <c r="A28" s="506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E7" sqref="E7"/>
    </sheetView>
  </sheetViews>
  <sheetFormatPr baseColWidth="10" defaultRowHeight="15" x14ac:dyDescent="0.25"/>
  <cols>
    <col min="1" max="16384" width="11.42578125" style="506"/>
  </cols>
  <sheetData>
    <row r="1" spans="1:1" x14ac:dyDescent="0.25">
      <c r="A1" s="506" t="s">
        <v>292</v>
      </c>
    </row>
    <row r="3" spans="1:1" x14ac:dyDescent="0.25">
      <c r="A3" s="506" t="s">
        <v>209</v>
      </c>
    </row>
    <row r="4" spans="1:1" x14ac:dyDescent="0.25">
      <c r="A4" s="506" t="s">
        <v>210</v>
      </c>
    </row>
    <row r="5" spans="1:1" x14ac:dyDescent="0.25">
      <c r="A5" s="506" t="s">
        <v>211</v>
      </c>
    </row>
    <row r="6" spans="1:1" x14ac:dyDescent="0.25">
      <c r="A6" s="506" t="s">
        <v>212</v>
      </c>
    </row>
    <row r="8" spans="1:1" x14ac:dyDescent="0.25">
      <c r="A8" s="506" t="s">
        <v>213</v>
      </c>
    </row>
    <row r="9" spans="1:1" x14ac:dyDescent="0.25">
      <c r="A9" s="506" t="s">
        <v>214</v>
      </c>
    </row>
    <row r="11" spans="1:1" x14ac:dyDescent="0.25">
      <c r="A11" s="506" t="s">
        <v>215</v>
      </c>
    </row>
    <row r="12" spans="1:1" x14ac:dyDescent="0.25">
      <c r="A12" s="506" t="s">
        <v>216</v>
      </c>
    </row>
    <row r="13" spans="1:1" x14ac:dyDescent="0.25">
      <c r="A13" s="506" t="s">
        <v>217</v>
      </c>
    </row>
    <row r="16" spans="1:1" x14ac:dyDescent="0.25">
      <c r="A16" s="506" t="s">
        <v>218</v>
      </c>
    </row>
    <row r="17" spans="1:1" x14ac:dyDescent="0.25">
      <c r="A17" s="506" t="s">
        <v>219</v>
      </c>
    </row>
    <row r="18" spans="1:1" x14ac:dyDescent="0.25">
      <c r="A18" s="506" t="s">
        <v>220</v>
      </c>
    </row>
    <row r="19" spans="1:1" x14ac:dyDescent="0.25">
      <c r="A19" s="506" t="s">
        <v>221</v>
      </c>
    </row>
    <row r="20" spans="1:1" x14ac:dyDescent="0.25">
      <c r="A20" s="506" t="s">
        <v>222</v>
      </c>
    </row>
    <row r="21" spans="1:1" x14ac:dyDescent="0.25">
      <c r="A21" s="506" t="s">
        <v>223</v>
      </c>
    </row>
    <row r="23" spans="1:1" x14ac:dyDescent="0.25">
      <c r="A23" s="506" t="s">
        <v>224</v>
      </c>
    </row>
    <row r="24" spans="1:1" x14ac:dyDescent="0.25">
      <c r="A24" s="506" t="s">
        <v>225</v>
      </c>
    </row>
    <row r="25" spans="1:1" x14ac:dyDescent="0.25">
      <c r="A25" s="506" t="s">
        <v>226</v>
      </c>
    </row>
    <row r="26" spans="1:1" x14ac:dyDescent="0.25">
      <c r="A26" s="506" t="s">
        <v>227</v>
      </c>
    </row>
    <row r="28" spans="1:1" x14ac:dyDescent="0.25">
      <c r="A28" s="506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sqref="A1:XFD1048576"/>
    </sheetView>
  </sheetViews>
  <sheetFormatPr baseColWidth="10" defaultRowHeight="15" x14ac:dyDescent="0.25"/>
  <sheetData>
    <row r="1" spans="1:6" x14ac:dyDescent="0.25">
      <c r="A1" t="s">
        <v>298</v>
      </c>
    </row>
    <row r="2" spans="1:6" x14ac:dyDescent="0.25">
      <c r="A2" t="s">
        <v>279</v>
      </c>
    </row>
    <row r="4" spans="1:6" x14ac:dyDescent="0.25">
      <c r="A4" t="s">
        <v>280</v>
      </c>
    </row>
    <row r="6" spans="1:6" x14ac:dyDescent="0.25">
      <c r="A6" t="s">
        <v>281</v>
      </c>
      <c r="F6">
        <v>121</v>
      </c>
    </row>
    <row r="8" spans="1:6" x14ac:dyDescent="0.25">
      <c r="A8" t="s">
        <v>282</v>
      </c>
      <c r="F8">
        <v>32</v>
      </c>
    </row>
    <row r="10" spans="1:6" x14ac:dyDescent="0.25">
      <c r="A10" t="s">
        <v>283</v>
      </c>
      <c r="F10">
        <v>6</v>
      </c>
    </row>
    <row r="12" spans="1:6" x14ac:dyDescent="0.25">
      <c r="A12" t="s">
        <v>284</v>
      </c>
      <c r="F12">
        <v>8</v>
      </c>
    </row>
    <row r="14" spans="1:6" x14ac:dyDescent="0.25">
      <c r="A14" t="s">
        <v>285</v>
      </c>
      <c r="F14">
        <v>24</v>
      </c>
    </row>
    <row r="16" spans="1:6" x14ac:dyDescent="0.25">
      <c r="A16" t="s">
        <v>286</v>
      </c>
      <c r="F16">
        <v>6</v>
      </c>
    </row>
    <row r="18" spans="1:6" x14ac:dyDescent="0.25">
      <c r="A18" t="s">
        <v>287</v>
      </c>
      <c r="F18">
        <v>20</v>
      </c>
    </row>
    <row r="20" spans="1:6" x14ac:dyDescent="0.25">
      <c r="A20" t="s">
        <v>288</v>
      </c>
      <c r="F20">
        <v>35</v>
      </c>
    </row>
    <row r="22" spans="1:6" x14ac:dyDescent="0.25">
      <c r="A22" t="s">
        <v>289</v>
      </c>
      <c r="F22">
        <v>26</v>
      </c>
    </row>
    <row r="24" spans="1:6" x14ac:dyDescent="0.25">
      <c r="A24" t="s">
        <v>290</v>
      </c>
      <c r="F24">
        <f>SUM(F6:F23)</f>
        <v>278</v>
      </c>
    </row>
    <row r="26" spans="1:6" x14ac:dyDescent="0.25">
      <c r="A26" t="s">
        <v>291</v>
      </c>
      <c r="D26">
        <f>SUM(F6:F20)</f>
        <v>252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1" sqref="G21"/>
    </sheetView>
  </sheetViews>
  <sheetFormatPr baseColWidth="10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4" spans="1:1" x14ac:dyDescent="0.25">
      <c r="A4" t="s">
        <v>280</v>
      </c>
    </row>
    <row r="6" spans="1:1" x14ac:dyDescent="0.25">
      <c r="A6" t="s">
        <v>281</v>
      </c>
    </row>
    <row r="8" spans="1:1" x14ac:dyDescent="0.25">
      <c r="A8" t="s">
        <v>282</v>
      </c>
    </row>
    <row r="10" spans="1:1" x14ac:dyDescent="0.25">
      <c r="A10" t="s">
        <v>283</v>
      </c>
    </row>
    <row r="12" spans="1:1" x14ac:dyDescent="0.25">
      <c r="A12" t="s">
        <v>284</v>
      </c>
    </row>
    <row r="14" spans="1:1" x14ac:dyDescent="0.25">
      <c r="A14" t="s">
        <v>285</v>
      </c>
    </row>
    <row r="16" spans="1:1" x14ac:dyDescent="0.25">
      <c r="A16" t="s">
        <v>286</v>
      </c>
    </row>
    <row r="18" spans="1:1" x14ac:dyDescent="0.25">
      <c r="A18" t="s">
        <v>287</v>
      </c>
    </row>
    <row r="20" spans="1:1" x14ac:dyDescent="0.25">
      <c r="A20" t="s">
        <v>288</v>
      </c>
    </row>
    <row r="22" spans="1:1" x14ac:dyDescent="0.25">
      <c r="A22" t="s">
        <v>289</v>
      </c>
    </row>
    <row r="24" spans="1:1" x14ac:dyDescent="0.25">
      <c r="A24" t="s">
        <v>290</v>
      </c>
    </row>
    <row r="26" spans="1:1" x14ac:dyDescent="0.25">
      <c r="A26" t="s">
        <v>291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19" sqref="E19"/>
    </sheetView>
  </sheetViews>
  <sheetFormatPr baseColWidth="10" defaultRowHeight="15" x14ac:dyDescent="0.25"/>
  <sheetData>
    <row r="1" spans="1:1" x14ac:dyDescent="0.25">
      <c r="A1" t="s">
        <v>296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245</v>
      </c>
    </row>
    <row r="6" spans="1:1" x14ac:dyDescent="0.25">
      <c r="A6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2" spans="1:1" x14ac:dyDescent="0.25">
      <c r="A12" t="s">
        <v>236</v>
      </c>
    </row>
    <row r="13" spans="1:1" x14ac:dyDescent="0.25">
      <c r="A13" t="s">
        <v>274</v>
      </c>
    </row>
    <row r="14" spans="1:1" x14ac:dyDescent="0.25">
      <c r="A14" t="s">
        <v>275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240</v>
      </c>
    </row>
    <row r="23" spans="1:1" x14ac:dyDescent="0.25">
      <c r="A23" t="s">
        <v>224</v>
      </c>
    </row>
    <row r="24" spans="1:1" x14ac:dyDescent="0.25">
      <c r="A24" t="s">
        <v>241</v>
      </c>
    </row>
    <row r="25" spans="1:1" x14ac:dyDescent="0.25">
      <c r="A25" t="s">
        <v>249</v>
      </c>
    </row>
    <row r="26" spans="1:1" x14ac:dyDescent="0.25">
      <c r="A26" t="s">
        <v>250</v>
      </c>
    </row>
    <row r="28" spans="1:1" x14ac:dyDescent="0.25">
      <c r="A28" t="s">
        <v>276</v>
      </c>
    </row>
    <row r="30" spans="1:1" x14ac:dyDescent="0.25">
      <c r="A30" t="s">
        <v>277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17" sqref="E17"/>
    </sheetView>
  </sheetViews>
  <sheetFormatPr baseColWidth="10" defaultRowHeight="15" x14ac:dyDescent="0.25"/>
  <sheetData>
    <row r="1" spans="1:1" x14ac:dyDescent="0.25">
      <c r="A1" t="s">
        <v>295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245</v>
      </c>
    </row>
    <row r="6" spans="1:1" x14ac:dyDescent="0.25">
      <c r="A6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267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240</v>
      </c>
    </row>
    <row r="23" spans="1:1" x14ac:dyDescent="0.25">
      <c r="A23" t="s">
        <v>224</v>
      </c>
    </row>
    <row r="24" spans="1:1" x14ac:dyDescent="0.25">
      <c r="A24" t="s">
        <v>268</v>
      </c>
    </row>
    <row r="25" spans="1:1" x14ac:dyDescent="0.25">
      <c r="A25" t="s">
        <v>242</v>
      </c>
    </row>
    <row r="26" spans="1:1" x14ac:dyDescent="0.25">
      <c r="A26" t="s">
        <v>269</v>
      </c>
    </row>
    <row r="28" spans="1:1" x14ac:dyDescent="0.25">
      <c r="A28" t="s">
        <v>270</v>
      </c>
    </row>
    <row r="30" spans="1:1" x14ac:dyDescent="0.25">
      <c r="A30" t="s">
        <v>271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22" sqref="F22"/>
    </sheetView>
  </sheetViews>
  <sheetFormatPr baseColWidth="10" defaultRowHeight="15" x14ac:dyDescent="0.25"/>
  <sheetData>
    <row r="1" spans="1:1" x14ac:dyDescent="0.25">
      <c r="A1" t="s">
        <v>294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240</v>
      </c>
    </row>
    <row r="23" spans="1:1" x14ac:dyDescent="0.25">
      <c r="A23" t="s">
        <v>224</v>
      </c>
    </row>
    <row r="24" spans="1:1" x14ac:dyDescent="0.25">
      <c r="A24" t="s">
        <v>241</v>
      </c>
    </row>
    <row r="25" spans="1:1" x14ac:dyDescent="0.25">
      <c r="A25" t="s">
        <v>249</v>
      </c>
    </row>
    <row r="26" spans="1:1" x14ac:dyDescent="0.25">
      <c r="A26" t="s">
        <v>250</v>
      </c>
    </row>
    <row r="28" spans="1:1" x14ac:dyDescent="0.25">
      <c r="A28" t="s">
        <v>265</v>
      </c>
    </row>
    <row r="30" spans="1:1" x14ac:dyDescent="0.25">
      <c r="A30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opLeftCell="A4" workbookViewId="0">
      <selection activeCell="A15" sqref="A15"/>
    </sheetView>
  </sheetViews>
  <sheetFormatPr baseColWidth="10" defaultRowHeight="15" x14ac:dyDescent="0.25"/>
  <cols>
    <col min="2" max="2" width="23.42578125" bestFit="1" customWidth="1"/>
  </cols>
  <sheetData>
    <row r="2" spans="2:9" x14ac:dyDescent="0.25">
      <c r="B2" s="548" t="s">
        <v>126</v>
      </c>
      <c r="C2" s="548"/>
      <c r="D2" s="548"/>
      <c r="E2" s="548"/>
      <c r="F2" s="548"/>
      <c r="G2" s="548"/>
      <c r="H2" s="548"/>
      <c r="I2" s="548"/>
    </row>
    <row r="3" spans="2:9" x14ac:dyDescent="0.25">
      <c r="B3" s="1"/>
      <c r="C3" s="548" t="s">
        <v>128</v>
      </c>
      <c r="D3" s="548"/>
      <c r="E3" s="548"/>
      <c r="F3" s="548"/>
      <c r="G3" s="548"/>
      <c r="H3" s="503"/>
      <c r="I3" s="503"/>
    </row>
    <row r="4" spans="2:9" x14ac:dyDescent="0.25">
      <c r="B4" s="1"/>
      <c r="C4" s="503"/>
      <c r="D4" s="107"/>
      <c r="E4" s="4"/>
      <c r="F4" s="4"/>
      <c r="G4" s="4"/>
      <c r="H4" s="503"/>
      <c r="I4" s="503"/>
    </row>
    <row r="5" spans="2:9" x14ac:dyDescent="0.25">
      <c r="B5" s="142"/>
      <c r="C5" s="526" t="s">
        <v>115</v>
      </c>
      <c r="D5" s="559" t="s">
        <v>314</v>
      </c>
      <c r="E5" s="523" t="s">
        <v>310</v>
      </c>
      <c r="F5" s="523" t="s">
        <v>311</v>
      </c>
      <c r="G5" s="523" t="s">
        <v>312</v>
      </c>
      <c r="H5" s="526" t="s">
        <v>313</v>
      </c>
      <c r="I5" s="526" t="s">
        <v>116</v>
      </c>
    </row>
    <row r="6" spans="2:9" x14ac:dyDescent="0.25">
      <c r="B6" s="143"/>
      <c r="C6" s="549"/>
      <c r="D6" s="560"/>
      <c r="E6" s="524"/>
      <c r="F6" s="524"/>
      <c r="G6" s="524"/>
      <c r="H6" s="527"/>
      <c r="I6" s="527"/>
    </row>
    <row r="7" spans="2:9" x14ac:dyDescent="0.25">
      <c r="B7" s="144"/>
      <c r="C7" s="550"/>
      <c r="D7" s="561"/>
      <c r="E7" s="525"/>
      <c r="F7" s="525"/>
      <c r="G7" s="525"/>
      <c r="H7" s="528"/>
      <c r="I7" s="528"/>
    </row>
    <row r="8" spans="2:9" x14ac:dyDescent="0.25">
      <c r="B8" s="45" t="s">
        <v>154</v>
      </c>
      <c r="C8" s="122">
        <v>52</v>
      </c>
      <c r="D8" s="122">
        <v>1946</v>
      </c>
      <c r="E8" s="126">
        <v>91.331048271922313</v>
      </c>
      <c r="F8" s="126">
        <v>6.6048304213771836</v>
      </c>
      <c r="G8" s="127">
        <v>0.52622453402687475</v>
      </c>
      <c r="H8" s="127">
        <v>4.9970722650671231</v>
      </c>
      <c r="I8" s="127">
        <v>4.7247507585609014</v>
      </c>
    </row>
    <row r="9" spans="2:9" x14ac:dyDescent="0.25">
      <c r="B9" s="45" t="s">
        <v>142</v>
      </c>
      <c r="C9" s="122">
        <v>24</v>
      </c>
      <c r="D9" s="122">
        <v>695</v>
      </c>
      <c r="E9" s="126">
        <v>94.507936507936506</v>
      </c>
      <c r="F9" s="126">
        <v>8.5093525179856115</v>
      </c>
      <c r="G9" s="127">
        <v>0.30975828111011638</v>
      </c>
      <c r="H9" s="127">
        <v>5.3781481481481483</v>
      </c>
      <c r="I9" s="127">
        <v>12.712623097582812</v>
      </c>
    </row>
    <row r="10" spans="2:9" x14ac:dyDescent="0.25">
      <c r="B10" s="45" t="s">
        <v>155</v>
      </c>
      <c r="C10" s="122">
        <v>6</v>
      </c>
      <c r="D10" s="122">
        <v>54</v>
      </c>
      <c r="E10" s="126">
        <v>93.528693528693523</v>
      </c>
      <c r="F10" s="126">
        <v>29</v>
      </c>
      <c r="G10" s="127">
        <v>0.36054421768707484</v>
      </c>
      <c r="H10" s="127">
        <v>5.4444444444444446</v>
      </c>
      <c r="I10" s="127">
        <v>5.1020408163265305</v>
      </c>
    </row>
    <row r="11" spans="2:9" x14ac:dyDescent="0.25">
      <c r="B11" s="45" t="s">
        <v>156</v>
      </c>
      <c r="C11" s="122">
        <v>8</v>
      </c>
      <c r="D11" s="122">
        <v>66</v>
      </c>
      <c r="E11" s="126">
        <v>92.275280898876403</v>
      </c>
      <c r="F11" s="126">
        <v>28.742424242424242</v>
      </c>
      <c r="G11" s="127">
        <v>0.84615384615384615</v>
      </c>
      <c r="H11" s="127">
        <v>2.7691947565543074</v>
      </c>
      <c r="I11" s="127">
        <v>28.717948717948715</v>
      </c>
    </row>
    <row r="12" spans="2:9" x14ac:dyDescent="0.25">
      <c r="B12" s="45" t="s">
        <v>141</v>
      </c>
      <c r="C12" s="122">
        <v>41</v>
      </c>
      <c r="D12" s="122">
        <v>1417</v>
      </c>
      <c r="E12" s="126">
        <v>92.199791488958397</v>
      </c>
      <c r="F12" s="126">
        <v>6.5405786873676783</v>
      </c>
      <c r="G12" s="127">
        <v>0.50030395136778116</v>
      </c>
      <c r="H12" s="127">
        <v>4.7292515717309573</v>
      </c>
      <c r="I12" s="127">
        <v>0.66869300911854102</v>
      </c>
    </row>
    <row r="13" spans="2:9" x14ac:dyDescent="0.25">
      <c r="B13" s="45" t="s">
        <v>157</v>
      </c>
      <c r="C13" s="122">
        <v>24</v>
      </c>
      <c r="D13" s="122">
        <v>737</v>
      </c>
      <c r="E13" s="126">
        <v>92.131979695431482</v>
      </c>
      <c r="F13" s="126">
        <v>7.6540027137042062</v>
      </c>
      <c r="G13" s="127">
        <v>0.41575859178541491</v>
      </c>
      <c r="H13" s="127">
        <v>5.7404293570219966</v>
      </c>
      <c r="I13" s="127">
        <v>2.5146689019279127</v>
      </c>
    </row>
    <row r="14" spans="2:9" x14ac:dyDescent="0.25">
      <c r="B14" s="45" t="s">
        <v>81</v>
      </c>
      <c r="C14" s="122">
        <v>24</v>
      </c>
      <c r="D14" s="122">
        <v>953</v>
      </c>
      <c r="E14" s="126">
        <v>48.576941630487219</v>
      </c>
      <c r="F14" s="126">
        <v>3.3084994753410282</v>
      </c>
      <c r="G14" s="127">
        <v>3.1726190476190474</v>
      </c>
      <c r="H14" s="127">
        <v>4.9165460684997591</v>
      </c>
      <c r="I14" s="127">
        <v>0</v>
      </c>
    </row>
    <row r="15" spans="2:9" x14ac:dyDescent="0.25">
      <c r="B15" s="45" t="s">
        <v>119</v>
      </c>
      <c r="C15" s="122">
        <v>20</v>
      </c>
      <c r="D15" s="122">
        <v>378</v>
      </c>
      <c r="E15" s="126">
        <v>53.754796272610996</v>
      </c>
      <c r="F15" s="126">
        <v>7.8253968253968251</v>
      </c>
      <c r="G15" s="127">
        <v>6.6781002638522429</v>
      </c>
      <c r="H15" s="127">
        <v>2.1005542359461602</v>
      </c>
      <c r="I15" s="127">
        <v>0.26385224274406333</v>
      </c>
    </row>
    <row r="16" spans="2:9" x14ac:dyDescent="0.25">
      <c r="B16" s="45" t="s">
        <v>158</v>
      </c>
      <c r="C16" s="122">
        <v>6</v>
      </c>
      <c r="D16" s="122">
        <v>181</v>
      </c>
      <c r="E16" s="126">
        <v>57.230392156862742</v>
      </c>
      <c r="F16" s="126">
        <v>5.2762430939226519</v>
      </c>
      <c r="G16" s="127">
        <v>2.6142322097378279</v>
      </c>
      <c r="H16" s="127">
        <v>4.9626225490196081</v>
      </c>
      <c r="I16" s="127">
        <v>0</v>
      </c>
    </row>
    <row r="17" spans="2:9" x14ac:dyDescent="0.25">
      <c r="B17" s="45" t="s">
        <v>159</v>
      </c>
      <c r="C17" s="122">
        <v>35</v>
      </c>
      <c r="D17" s="128">
        <v>1718</v>
      </c>
      <c r="E17" s="126">
        <v>67.474943420627227</v>
      </c>
      <c r="F17" s="126">
        <v>3.6635622817229336</v>
      </c>
      <c r="G17" s="127">
        <v>1.7167235494880546</v>
      </c>
      <c r="H17" s="127">
        <v>5.7469554908934164</v>
      </c>
      <c r="I17" s="127">
        <v>0</v>
      </c>
    </row>
    <row r="18" spans="2:9" x14ac:dyDescent="0.25">
      <c r="B18" s="45" t="s">
        <v>160</v>
      </c>
      <c r="C18" s="122">
        <v>10</v>
      </c>
      <c r="D18" s="122">
        <v>439</v>
      </c>
      <c r="E18" s="126">
        <v>58.960270498732037</v>
      </c>
      <c r="F18" s="126">
        <v>3.1685649202733486</v>
      </c>
      <c r="G18" s="127">
        <v>2.1820224719101122</v>
      </c>
      <c r="H18" s="127">
        <v>5.7051282051282053</v>
      </c>
      <c r="I18" s="127">
        <v>0</v>
      </c>
    </row>
    <row r="19" spans="2:9" x14ac:dyDescent="0.25">
      <c r="B19" s="45" t="s">
        <v>150</v>
      </c>
      <c r="C19" s="122">
        <v>16</v>
      </c>
      <c r="D19" s="122">
        <v>730</v>
      </c>
      <c r="E19" s="126">
        <v>36.081150487930145</v>
      </c>
      <c r="F19" s="126">
        <v>1.9315068493150684</v>
      </c>
      <c r="G19" s="127">
        <v>3.4049247606019151</v>
      </c>
      <c r="H19" s="127">
        <v>5.6943160417736687</v>
      </c>
      <c r="I19" s="127">
        <v>0.54719562243502051</v>
      </c>
    </row>
    <row r="20" spans="2:9" x14ac:dyDescent="0.25">
      <c r="B20" s="45" t="s">
        <v>161</v>
      </c>
      <c r="C20" s="122">
        <v>11</v>
      </c>
      <c r="D20" s="122">
        <v>876</v>
      </c>
      <c r="E20" s="126">
        <v>58.151260504201687</v>
      </c>
      <c r="F20" s="126">
        <v>1.9714611872146119</v>
      </c>
      <c r="G20" s="127">
        <v>1.417995444191344</v>
      </c>
      <c r="H20" s="127">
        <v>8.9521568627450971</v>
      </c>
      <c r="I20" s="127">
        <v>0</v>
      </c>
    </row>
    <row r="21" spans="2:9" x14ac:dyDescent="0.25">
      <c r="B21" s="496" t="s">
        <v>125</v>
      </c>
      <c r="C21" s="497">
        <v>277</v>
      </c>
      <c r="D21" s="497">
        <v>10190</v>
      </c>
      <c r="E21" s="498">
        <v>76.226793640323748</v>
      </c>
      <c r="F21" s="498">
        <v>5.4000981354268891</v>
      </c>
      <c r="G21" s="499">
        <v>1.4160595890971597</v>
      </c>
      <c r="H21" s="499">
        <v>5.092445250626394</v>
      </c>
      <c r="I21" s="499">
        <v>3.6113837095191363</v>
      </c>
    </row>
    <row r="22" spans="2:9" x14ac:dyDescent="0.25">
      <c r="B22" s="138" t="s">
        <v>114</v>
      </c>
      <c r="C22" s="139">
        <v>250</v>
      </c>
      <c r="D22" s="139">
        <v>8584</v>
      </c>
      <c r="E22" s="140">
        <v>79.414888774240538</v>
      </c>
      <c r="F22" s="140">
        <v>6.0449673811742777</v>
      </c>
      <c r="G22" s="141">
        <v>1.2788461538461537</v>
      </c>
      <c r="H22" s="141">
        <v>4.882643925829262</v>
      </c>
      <c r="I22" s="141">
        <v>4.2404473438956192</v>
      </c>
    </row>
    <row r="23" spans="2:9" x14ac:dyDescent="0.25">
      <c r="B23" s="158" t="s">
        <v>127</v>
      </c>
      <c r="C23" s="159">
        <v>213</v>
      </c>
      <c r="D23" s="159">
        <v>8558</v>
      </c>
      <c r="E23" s="160">
        <v>80.956657625779101</v>
      </c>
      <c r="F23" s="160">
        <v>5.1995793409675155</v>
      </c>
      <c r="G23" s="161">
        <v>1.0524121500893389</v>
      </c>
      <c r="H23" s="161">
        <v>5.4888006753722633</v>
      </c>
      <c r="I23" s="161">
        <v>2.9382568989477864</v>
      </c>
    </row>
  </sheetData>
  <mergeCells count="9">
    <mergeCell ref="B2:I2"/>
    <mergeCell ref="C3:G3"/>
    <mergeCell ref="C5:C7"/>
    <mergeCell ref="D5:D7"/>
    <mergeCell ref="E5:E7"/>
    <mergeCell ref="F5:F7"/>
    <mergeCell ref="G5:G7"/>
    <mergeCell ref="H5:H7"/>
    <mergeCell ref="I5:I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17" sqref="H17"/>
    </sheetView>
  </sheetViews>
  <sheetFormatPr baseColWidth="10" defaultRowHeight="15" x14ac:dyDescent="0.25"/>
  <sheetData>
    <row r="1" spans="1:1" x14ac:dyDescent="0.25">
      <c r="A1" t="s">
        <v>297</v>
      </c>
    </row>
    <row r="2" spans="1:1" x14ac:dyDescent="0.25">
      <c r="A2" t="s">
        <v>209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245</v>
      </c>
    </row>
    <row r="6" spans="1:1" x14ac:dyDescent="0.25">
      <c r="A6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240</v>
      </c>
    </row>
    <row r="23" spans="1:1" x14ac:dyDescent="0.25">
      <c r="A23" t="s">
        <v>224</v>
      </c>
    </row>
    <row r="24" spans="1:1" x14ac:dyDescent="0.25">
      <c r="A24" t="s">
        <v>241</v>
      </c>
    </row>
    <row r="25" spans="1:1" x14ac:dyDescent="0.25">
      <c r="A25" t="s">
        <v>249</v>
      </c>
    </row>
    <row r="26" spans="1:1" x14ac:dyDescent="0.25">
      <c r="A26" t="s">
        <v>250</v>
      </c>
    </row>
    <row r="28" spans="1:1" x14ac:dyDescent="0.25">
      <c r="A28" t="s">
        <v>251</v>
      </c>
    </row>
    <row r="30" spans="1:1" x14ac:dyDescent="0.25">
      <c r="A30" t="s">
        <v>252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M27" sqref="M27"/>
    </sheetView>
  </sheetViews>
  <sheetFormatPr baseColWidth="10" defaultRowHeight="15" x14ac:dyDescent="0.25"/>
  <sheetData>
    <row r="1" spans="1:1" x14ac:dyDescent="0.25">
      <c r="A1" t="s">
        <v>293</v>
      </c>
    </row>
    <row r="2" spans="1:1" x14ac:dyDescent="0.25">
      <c r="A2" t="s">
        <v>209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2" spans="1:1" x14ac:dyDescent="0.25">
      <c r="A12" t="s">
        <v>236</v>
      </c>
    </row>
    <row r="13" spans="1:1" x14ac:dyDescent="0.25">
      <c r="A13" t="s">
        <v>216</v>
      </c>
    </row>
    <row r="14" spans="1:1" x14ac:dyDescent="0.25">
      <c r="A14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240</v>
      </c>
    </row>
    <row r="23" spans="1:1" x14ac:dyDescent="0.25">
      <c r="A23" t="s">
        <v>224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8" spans="1:1" x14ac:dyDescent="0.25">
      <c r="A28" t="s">
        <v>244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9"/>
  <sheetViews>
    <sheetView workbookViewId="0">
      <selection activeCell="H5" sqref="H5"/>
    </sheetView>
  </sheetViews>
  <sheetFormatPr baseColWidth="10" defaultRowHeight="15" x14ac:dyDescent="0.25"/>
  <sheetData>
    <row r="2" spans="1:1" x14ac:dyDescent="0.25">
      <c r="A2" t="s">
        <v>292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9" spans="1:1" x14ac:dyDescent="0.25">
      <c r="A29" t="s">
        <v>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25" sqref="F25"/>
    </sheetView>
  </sheetViews>
  <sheetFormatPr baseColWidth="10" defaultRowHeight="15" x14ac:dyDescent="0.25"/>
  <cols>
    <col min="1" max="1" width="30.85546875" customWidth="1"/>
    <col min="3" max="3" width="13.5703125" bestFit="1" customWidth="1"/>
    <col min="4" max="4" width="15.28515625" style="193" customWidth="1"/>
    <col min="5" max="5" width="14.28515625" bestFit="1" customWidth="1"/>
    <col min="6" max="6" width="16.42578125" bestFit="1" customWidth="1"/>
    <col min="7" max="7" width="14.28515625" bestFit="1" customWidth="1"/>
    <col min="9" max="9" width="14.28515625" bestFit="1" customWidth="1"/>
    <col min="11" max="11" width="17.7109375" customWidth="1"/>
    <col min="12" max="12" width="14.42578125" bestFit="1" customWidth="1"/>
    <col min="13" max="13" width="14.28515625" bestFit="1" customWidth="1"/>
  </cols>
  <sheetData>
    <row r="1" spans="1:13" x14ac:dyDescent="0.25">
      <c r="A1" t="s">
        <v>170</v>
      </c>
      <c r="B1" s="201"/>
      <c r="C1" s="202"/>
      <c r="D1" s="203"/>
      <c r="E1" s="202" t="s">
        <v>186</v>
      </c>
      <c r="F1" s="202" t="s">
        <v>187</v>
      </c>
      <c r="G1" s="211"/>
      <c r="H1" s="201"/>
      <c r="I1" s="204"/>
      <c r="J1" s="222"/>
      <c r="K1" s="202"/>
      <c r="L1" s="202"/>
      <c r="M1" s="204"/>
    </row>
    <row r="2" spans="1:13" x14ac:dyDescent="0.25">
      <c r="B2" s="562" t="s">
        <v>9</v>
      </c>
      <c r="C2" s="563"/>
      <c r="D2" s="198" t="s">
        <v>180</v>
      </c>
      <c r="E2" s="197" t="s">
        <v>183</v>
      </c>
      <c r="F2" s="197" t="s">
        <v>181</v>
      </c>
      <c r="G2" s="212" t="s">
        <v>183</v>
      </c>
      <c r="H2" s="207" t="s">
        <v>188</v>
      </c>
      <c r="I2" s="205" t="s">
        <v>183</v>
      </c>
      <c r="J2" s="223" t="s">
        <v>189</v>
      </c>
      <c r="K2" s="197" t="s">
        <v>183</v>
      </c>
      <c r="L2" s="197" t="s">
        <v>190</v>
      </c>
      <c r="M2" s="205" t="s">
        <v>183</v>
      </c>
    </row>
    <row r="3" spans="1:13" x14ac:dyDescent="0.25">
      <c r="B3" s="206" t="s">
        <v>9</v>
      </c>
      <c r="C3" s="199" t="s">
        <v>185</v>
      </c>
      <c r="D3" s="563" t="s">
        <v>182</v>
      </c>
      <c r="E3" s="563"/>
      <c r="F3" s="563" t="s">
        <v>184</v>
      </c>
      <c r="G3" s="564"/>
      <c r="H3" s="206"/>
      <c r="I3" s="205"/>
      <c r="J3" s="563" t="s">
        <v>184</v>
      </c>
      <c r="K3" s="564"/>
      <c r="L3" s="197"/>
      <c r="M3" s="205"/>
    </row>
    <row r="4" spans="1:13" x14ac:dyDescent="0.25">
      <c r="A4" t="s">
        <v>171</v>
      </c>
      <c r="B4" s="207">
        <f>+D4+F4</f>
        <v>273182</v>
      </c>
      <c r="C4" s="200">
        <f>+B4*87.7%</f>
        <v>239580.614</v>
      </c>
      <c r="D4" s="198">
        <f>SUM(D5:D12)</f>
        <v>53854</v>
      </c>
      <c r="E4" s="200">
        <f t="shared" ref="E4:M4" si="0">SUM(E5:E12)</f>
        <v>47229.957999999999</v>
      </c>
      <c r="F4" s="198">
        <f t="shared" si="0"/>
        <v>219328</v>
      </c>
      <c r="G4" s="213">
        <f t="shared" si="0"/>
        <v>192350.65600000002</v>
      </c>
      <c r="H4" s="217">
        <v>3374</v>
      </c>
      <c r="I4" s="225">
        <f t="shared" si="0"/>
        <v>2958.998</v>
      </c>
      <c r="J4" s="223">
        <v>110005</v>
      </c>
      <c r="K4" s="216">
        <f t="shared" si="0"/>
        <v>96474.385000000009</v>
      </c>
      <c r="L4" s="215">
        <v>4217.5</v>
      </c>
      <c r="M4" s="218">
        <f t="shared" si="0"/>
        <v>3698.7474999999999</v>
      </c>
    </row>
    <row r="5" spans="1:13" x14ac:dyDescent="0.25">
      <c r="A5" t="s">
        <v>172</v>
      </c>
      <c r="B5" s="207">
        <f t="shared" ref="B5:B12" si="1">+D5+F5</f>
        <v>91303</v>
      </c>
      <c r="C5" s="200">
        <f t="shared" ref="C5:C12" si="2">+B5*87.7%</f>
        <v>80072.731</v>
      </c>
      <c r="D5" s="198">
        <v>18055</v>
      </c>
      <c r="E5" s="200">
        <f t="shared" ref="E5:G5" si="3">+D5*87.7%</f>
        <v>15834.235000000001</v>
      </c>
      <c r="F5" s="198">
        <v>73248</v>
      </c>
      <c r="G5" s="213">
        <f t="shared" si="3"/>
        <v>64238.495999999999</v>
      </c>
      <c r="H5" s="217">
        <v>1159</v>
      </c>
      <c r="I5" s="225">
        <f t="shared" ref="I5" si="4">+H5*87.7%</f>
        <v>1016.443</v>
      </c>
      <c r="J5" s="223">
        <v>38091</v>
      </c>
      <c r="K5" s="216">
        <f t="shared" ref="K5:M5" si="5">+J5*87.7%</f>
        <v>33405.807000000001</v>
      </c>
      <c r="L5" s="215">
        <v>1448.75</v>
      </c>
      <c r="M5" s="218">
        <f t="shared" si="5"/>
        <v>1270.55375</v>
      </c>
    </row>
    <row r="6" spans="1:13" x14ac:dyDescent="0.25">
      <c r="A6" t="s">
        <v>173</v>
      </c>
      <c r="B6" s="207">
        <f t="shared" si="1"/>
        <v>18383</v>
      </c>
      <c r="C6" s="200">
        <f t="shared" si="2"/>
        <v>16121.891</v>
      </c>
      <c r="D6" s="198">
        <v>3707</v>
      </c>
      <c r="E6" s="200">
        <f t="shared" ref="E6:G6" si="6">+D6*87.7%</f>
        <v>3251.0390000000002</v>
      </c>
      <c r="F6" s="198">
        <v>14676</v>
      </c>
      <c r="G6" s="213">
        <f t="shared" si="6"/>
        <v>12870.852000000001</v>
      </c>
      <c r="H6" s="217">
        <v>240</v>
      </c>
      <c r="I6" s="225">
        <f t="shared" ref="I6" si="7">+H6*87.7%</f>
        <v>210.48</v>
      </c>
      <c r="J6" s="223">
        <v>6996</v>
      </c>
      <c r="K6" s="216">
        <f t="shared" ref="K6:M6" si="8">+J6*87.7%</f>
        <v>6135.4920000000002</v>
      </c>
      <c r="L6" s="215">
        <v>300</v>
      </c>
      <c r="M6" s="218">
        <f t="shared" si="8"/>
        <v>263.10000000000002</v>
      </c>
    </row>
    <row r="7" spans="1:13" x14ac:dyDescent="0.25">
      <c r="A7" t="s">
        <v>174</v>
      </c>
      <c r="B7" s="207">
        <f t="shared" si="1"/>
        <v>19530</v>
      </c>
      <c r="C7" s="200">
        <f t="shared" si="2"/>
        <v>17127.810000000001</v>
      </c>
      <c r="D7" s="198">
        <v>3944</v>
      </c>
      <c r="E7" s="200">
        <f t="shared" ref="E7:G7" si="9">+D7*87.7%</f>
        <v>3458.8879999999999</v>
      </c>
      <c r="F7" s="198">
        <v>15586</v>
      </c>
      <c r="G7" s="213">
        <f t="shared" si="9"/>
        <v>13668.922</v>
      </c>
      <c r="H7" s="217">
        <v>249</v>
      </c>
      <c r="I7" s="225">
        <f t="shared" ref="I7" si="10">+H7*87.7%</f>
        <v>218.37299999999999</v>
      </c>
      <c r="J7" s="223">
        <v>7758</v>
      </c>
      <c r="K7" s="216">
        <f t="shared" ref="K7:M7" si="11">+J7*87.7%</f>
        <v>6803.7659999999996</v>
      </c>
      <c r="L7" s="215">
        <v>311.25</v>
      </c>
      <c r="M7" s="218">
        <f t="shared" si="11"/>
        <v>272.96625</v>
      </c>
    </row>
    <row r="8" spans="1:13" x14ac:dyDescent="0.25">
      <c r="A8" t="s">
        <v>175</v>
      </c>
      <c r="B8" s="207">
        <f t="shared" si="1"/>
        <v>29420</v>
      </c>
      <c r="C8" s="200">
        <f t="shared" si="2"/>
        <v>25801.34</v>
      </c>
      <c r="D8" s="198">
        <v>5929</v>
      </c>
      <c r="E8" s="200">
        <f t="shared" ref="E8:G8" si="12">+D8*87.7%</f>
        <v>5199.7330000000002</v>
      </c>
      <c r="F8" s="198">
        <v>23491</v>
      </c>
      <c r="G8" s="213">
        <f t="shared" si="12"/>
        <v>20601.607</v>
      </c>
      <c r="H8" s="217">
        <v>354</v>
      </c>
      <c r="I8" s="225">
        <f t="shared" ref="I8" si="13">+H8*87.7%</f>
        <v>310.45800000000003</v>
      </c>
      <c r="J8" s="223">
        <v>11269</v>
      </c>
      <c r="K8" s="216">
        <f t="shared" ref="K8:M8" si="14">+J8*87.7%</f>
        <v>9882.9130000000005</v>
      </c>
      <c r="L8" s="215">
        <v>442.5</v>
      </c>
      <c r="M8" s="218">
        <f t="shared" si="14"/>
        <v>388.07249999999999</v>
      </c>
    </row>
    <row r="9" spans="1:13" x14ac:dyDescent="0.25">
      <c r="A9" t="s">
        <v>176</v>
      </c>
      <c r="B9" s="207">
        <f t="shared" si="1"/>
        <v>38403</v>
      </c>
      <c r="C9" s="200">
        <f t="shared" si="2"/>
        <v>33679.430999999997</v>
      </c>
      <c r="D9" s="198">
        <v>7647</v>
      </c>
      <c r="E9" s="200">
        <f t="shared" ref="E9:G9" si="15">+D9*87.7%</f>
        <v>6706.4189999999999</v>
      </c>
      <c r="F9" s="198">
        <v>30756</v>
      </c>
      <c r="G9" s="213">
        <f t="shared" si="15"/>
        <v>26973.011999999999</v>
      </c>
      <c r="H9" s="217">
        <v>465</v>
      </c>
      <c r="I9" s="225">
        <f t="shared" ref="I9" si="16">+H9*87.7%</f>
        <v>407.80500000000001</v>
      </c>
      <c r="J9" s="223">
        <v>15237</v>
      </c>
      <c r="K9" s="216">
        <f t="shared" ref="K9:M9" si="17">+J9*87.7%</f>
        <v>13362.849</v>
      </c>
      <c r="L9" s="215">
        <v>581.25</v>
      </c>
      <c r="M9" s="218">
        <f t="shared" si="17"/>
        <v>509.75625000000002</v>
      </c>
    </row>
    <row r="10" spans="1:13" x14ac:dyDescent="0.25">
      <c r="A10" t="s">
        <v>177</v>
      </c>
      <c r="B10" s="207">
        <f t="shared" si="1"/>
        <v>19688</v>
      </c>
      <c r="C10" s="200">
        <f t="shared" si="2"/>
        <v>17266.376</v>
      </c>
      <c r="D10" s="198">
        <v>3937</v>
      </c>
      <c r="E10" s="200">
        <f t="shared" ref="E10:G10" si="18">+D10*87.7%</f>
        <v>3452.7489999999998</v>
      </c>
      <c r="F10" s="198">
        <v>15751</v>
      </c>
      <c r="G10" s="213">
        <f t="shared" si="18"/>
        <v>13813.627</v>
      </c>
      <c r="H10" s="217">
        <v>208</v>
      </c>
      <c r="I10" s="225">
        <f t="shared" ref="I10" si="19">+H10*87.7%</f>
        <v>182.416</v>
      </c>
      <c r="J10" s="223">
        <v>7661</v>
      </c>
      <c r="K10" s="216">
        <f t="shared" ref="K10:M10" si="20">+J10*87.7%</f>
        <v>6718.6970000000001</v>
      </c>
      <c r="L10" s="215">
        <v>260</v>
      </c>
      <c r="M10" s="218">
        <f t="shared" si="20"/>
        <v>228.02</v>
      </c>
    </row>
    <row r="11" spans="1:13" x14ac:dyDescent="0.25">
      <c r="A11" t="s">
        <v>178</v>
      </c>
      <c r="B11" s="207">
        <f t="shared" si="1"/>
        <v>15274</v>
      </c>
      <c r="C11" s="200">
        <f t="shared" si="2"/>
        <v>13395.298000000001</v>
      </c>
      <c r="D11" s="198">
        <v>2721</v>
      </c>
      <c r="E11" s="200">
        <f t="shared" ref="E11:G11" si="21">+D11*87.7%</f>
        <v>2386.317</v>
      </c>
      <c r="F11" s="198">
        <v>12553</v>
      </c>
      <c r="G11" s="213">
        <f t="shared" si="21"/>
        <v>11008.981</v>
      </c>
      <c r="H11" s="217">
        <v>166</v>
      </c>
      <c r="I11" s="225">
        <f t="shared" ref="I11" si="22">+H11*87.7%</f>
        <v>145.58199999999999</v>
      </c>
      <c r="J11" s="223">
        <v>6278</v>
      </c>
      <c r="K11" s="216">
        <f t="shared" ref="K11:M11" si="23">+J11*87.7%</f>
        <v>5505.8059999999996</v>
      </c>
      <c r="L11" s="215">
        <v>207.5</v>
      </c>
      <c r="M11" s="218">
        <f t="shared" si="23"/>
        <v>181.97749999999999</v>
      </c>
    </row>
    <row r="12" spans="1:13" ht="15.75" thickBot="1" x14ac:dyDescent="0.3">
      <c r="A12" t="s">
        <v>179</v>
      </c>
      <c r="B12" s="208">
        <f t="shared" si="1"/>
        <v>41181</v>
      </c>
      <c r="C12" s="209">
        <f t="shared" si="2"/>
        <v>36115.737000000001</v>
      </c>
      <c r="D12" s="210">
        <v>7914</v>
      </c>
      <c r="E12" s="209">
        <f t="shared" ref="E12:G12" si="24">+D12*87.7%</f>
        <v>6940.5780000000004</v>
      </c>
      <c r="F12" s="210">
        <v>33267</v>
      </c>
      <c r="G12" s="214">
        <f t="shared" si="24"/>
        <v>29175.159</v>
      </c>
      <c r="H12" s="217">
        <v>533</v>
      </c>
      <c r="I12" s="225">
        <f t="shared" ref="I12" si="25">+H12*87.7%</f>
        <v>467.44099999999997</v>
      </c>
      <c r="J12" s="223">
        <v>16715</v>
      </c>
      <c r="K12" s="216">
        <f t="shared" ref="K12:M12" si="26">+J12*87.7%</f>
        <v>14659.055</v>
      </c>
      <c r="L12" s="215">
        <v>666.25</v>
      </c>
      <c r="M12" s="218">
        <f t="shared" si="26"/>
        <v>584.30124999999998</v>
      </c>
    </row>
    <row r="13" spans="1:13" ht="15.75" thickBot="1" x14ac:dyDescent="0.3">
      <c r="H13" s="219"/>
      <c r="I13" s="221"/>
      <c r="J13" s="224"/>
      <c r="K13" s="220"/>
      <c r="L13" s="220"/>
      <c r="M13" s="221"/>
    </row>
    <row r="15" spans="1:13" x14ac:dyDescent="0.25">
      <c r="A15" s="195" t="s">
        <v>193</v>
      </c>
      <c r="B15" s="196">
        <f>SUM(B5:B8)</f>
        <v>158636</v>
      </c>
      <c r="C15" s="196">
        <f t="shared" ref="C15:M15" si="27">SUM(C5:C8)</f>
        <v>139123.772</v>
      </c>
      <c r="D15" s="196">
        <f t="shared" si="27"/>
        <v>31635</v>
      </c>
      <c r="E15" s="196">
        <f t="shared" si="27"/>
        <v>27743.895</v>
      </c>
      <c r="F15" s="196">
        <f t="shared" si="27"/>
        <v>127001</v>
      </c>
      <c r="G15" s="196">
        <f t="shared" si="27"/>
        <v>111379.87700000001</v>
      </c>
      <c r="H15" s="196">
        <f t="shared" si="27"/>
        <v>2002</v>
      </c>
      <c r="I15" s="196">
        <f t="shared" si="27"/>
        <v>1755.7540000000001</v>
      </c>
      <c r="J15" s="196">
        <f t="shared" si="27"/>
        <v>64114</v>
      </c>
      <c r="K15" s="196">
        <f t="shared" si="27"/>
        <v>56227.978000000003</v>
      </c>
      <c r="L15" s="196">
        <f t="shared" si="27"/>
        <v>2502.5</v>
      </c>
      <c r="M15" s="196">
        <f t="shared" si="27"/>
        <v>2194.6925000000001</v>
      </c>
    </row>
    <row r="19" spans="1:1" x14ac:dyDescent="0.25">
      <c r="A19" s="194" t="s">
        <v>191</v>
      </c>
    </row>
    <row r="20" spans="1:1" x14ac:dyDescent="0.25">
      <c r="A20" s="194" t="s">
        <v>192</v>
      </c>
    </row>
  </sheetData>
  <mergeCells count="4">
    <mergeCell ref="B2:C2"/>
    <mergeCell ref="F3:G3"/>
    <mergeCell ref="D3:E3"/>
    <mergeCell ref="J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21" sqref="F21"/>
    </sheetView>
  </sheetViews>
  <sheetFormatPr baseColWidth="10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G26" sqref="G26"/>
    </sheetView>
  </sheetViews>
  <sheetFormatPr baseColWidth="10" defaultRowHeight="15" x14ac:dyDescent="0.25"/>
  <sheetData>
    <row r="1" spans="1:6" s="506" customFormat="1" x14ac:dyDescent="0.25">
      <c r="A1" s="506" t="s">
        <v>333</v>
      </c>
    </row>
    <row r="2" spans="1:6" s="506" customFormat="1" x14ac:dyDescent="0.25">
      <c r="A2" s="506" t="s">
        <v>334</v>
      </c>
    </row>
    <row r="3" spans="1:6" s="506" customFormat="1" x14ac:dyDescent="0.25"/>
    <row r="4" spans="1:6" s="506" customFormat="1" x14ac:dyDescent="0.25">
      <c r="A4" s="506" t="s">
        <v>280</v>
      </c>
    </row>
    <row r="5" spans="1:6" s="506" customFormat="1" x14ac:dyDescent="0.25"/>
    <row r="6" spans="1:6" s="506" customFormat="1" x14ac:dyDescent="0.25">
      <c r="A6" s="506" t="s">
        <v>281</v>
      </c>
      <c r="F6" s="506">
        <v>98</v>
      </c>
    </row>
    <row r="7" spans="1:6" s="506" customFormat="1" x14ac:dyDescent="0.25">
      <c r="B7" s="506" t="s">
        <v>299</v>
      </c>
      <c r="E7" s="506">
        <v>47</v>
      </c>
    </row>
    <row r="8" spans="1:6" s="506" customFormat="1" x14ac:dyDescent="0.25">
      <c r="B8" s="506" t="s">
        <v>7</v>
      </c>
      <c r="E8" s="506">
        <v>41</v>
      </c>
    </row>
    <row r="9" spans="1:6" s="506" customFormat="1" x14ac:dyDescent="0.25">
      <c r="B9" s="506" t="s">
        <v>300</v>
      </c>
      <c r="E9" s="506">
        <v>10</v>
      </c>
    </row>
    <row r="10" spans="1:6" s="506" customFormat="1" x14ac:dyDescent="0.25"/>
    <row r="11" spans="1:6" s="506" customFormat="1" x14ac:dyDescent="0.25">
      <c r="A11" s="506" t="s">
        <v>282</v>
      </c>
      <c r="F11" s="506">
        <v>48</v>
      </c>
    </row>
    <row r="12" spans="1:6" s="506" customFormat="1" x14ac:dyDescent="0.25">
      <c r="B12" s="506" t="s">
        <v>299</v>
      </c>
      <c r="E12" s="506">
        <v>24</v>
      </c>
    </row>
    <row r="13" spans="1:6" s="506" customFormat="1" x14ac:dyDescent="0.25">
      <c r="B13" s="506" t="s">
        <v>7</v>
      </c>
      <c r="E13" s="506">
        <v>24</v>
      </c>
    </row>
    <row r="14" spans="1:6" s="506" customFormat="1" x14ac:dyDescent="0.25"/>
    <row r="15" spans="1:6" s="506" customFormat="1" x14ac:dyDescent="0.25">
      <c r="A15" s="506" t="s">
        <v>283</v>
      </c>
      <c r="F15" s="506">
        <v>6</v>
      </c>
    </row>
    <row r="16" spans="1:6" s="506" customFormat="1" x14ac:dyDescent="0.25"/>
    <row r="17" spans="1:6" s="506" customFormat="1" x14ac:dyDescent="0.25">
      <c r="A17" s="506" t="s">
        <v>284</v>
      </c>
      <c r="F17" s="506">
        <v>8</v>
      </c>
    </row>
    <row r="18" spans="1:6" s="506" customFormat="1" x14ac:dyDescent="0.25"/>
    <row r="19" spans="1:6" s="506" customFormat="1" x14ac:dyDescent="0.25">
      <c r="A19" s="506" t="s">
        <v>285</v>
      </c>
      <c r="F19" s="506">
        <v>24</v>
      </c>
    </row>
    <row r="20" spans="1:6" s="506" customFormat="1" x14ac:dyDescent="0.25">
      <c r="B20" s="506" t="s">
        <v>301</v>
      </c>
      <c r="E20" s="506">
        <v>6</v>
      </c>
    </row>
    <row r="21" spans="1:6" s="506" customFormat="1" x14ac:dyDescent="0.25">
      <c r="B21" s="506" t="s">
        <v>302</v>
      </c>
      <c r="E21" s="506">
        <v>10</v>
      </c>
    </row>
    <row r="22" spans="1:6" s="506" customFormat="1" x14ac:dyDescent="0.25">
      <c r="B22" s="506" t="s">
        <v>303</v>
      </c>
      <c r="E22" s="506">
        <v>8</v>
      </c>
    </row>
    <row r="23" spans="1:6" s="506" customFormat="1" x14ac:dyDescent="0.25"/>
    <row r="24" spans="1:6" s="506" customFormat="1" x14ac:dyDescent="0.25">
      <c r="A24" s="506" t="s">
        <v>286</v>
      </c>
      <c r="F24" s="506">
        <v>6</v>
      </c>
    </row>
    <row r="25" spans="1:6" s="506" customFormat="1" x14ac:dyDescent="0.25"/>
    <row r="26" spans="1:6" s="506" customFormat="1" x14ac:dyDescent="0.25">
      <c r="A26" s="506" t="s">
        <v>287</v>
      </c>
      <c r="F26" s="506">
        <v>20</v>
      </c>
    </row>
    <row r="27" spans="1:6" s="506" customFormat="1" x14ac:dyDescent="0.25">
      <c r="B27" s="506" t="s">
        <v>304</v>
      </c>
      <c r="E27" s="506">
        <v>10</v>
      </c>
    </row>
    <row r="28" spans="1:6" s="506" customFormat="1" x14ac:dyDescent="0.25">
      <c r="B28" s="506" t="s">
        <v>305</v>
      </c>
      <c r="E28" s="506">
        <v>10</v>
      </c>
    </row>
    <row r="29" spans="1:6" s="506" customFormat="1" x14ac:dyDescent="0.25"/>
    <row r="30" spans="1:6" s="506" customFormat="1" x14ac:dyDescent="0.25">
      <c r="A30" s="506" t="s">
        <v>288</v>
      </c>
      <c r="F30" s="506">
        <v>35</v>
      </c>
    </row>
    <row r="31" spans="1:6" s="506" customFormat="1" x14ac:dyDescent="0.25"/>
    <row r="32" spans="1:6" s="506" customFormat="1" x14ac:dyDescent="0.25">
      <c r="A32" s="506" t="s">
        <v>289</v>
      </c>
      <c r="F32" s="506">
        <v>27</v>
      </c>
    </row>
    <row r="33" spans="1:6" s="506" customFormat="1" x14ac:dyDescent="0.25">
      <c r="B33" s="506" t="s">
        <v>306</v>
      </c>
      <c r="E33" s="506">
        <v>16</v>
      </c>
    </row>
    <row r="34" spans="1:6" s="506" customFormat="1" x14ac:dyDescent="0.25">
      <c r="B34" s="506" t="s">
        <v>307</v>
      </c>
      <c r="E34" s="506">
        <v>11</v>
      </c>
    </row>
    <row r="35" spans="1:6" s="506" customFormat="1" ht="15.75" thickBot="1" x14ac:dyDescent="0.3"/>
    <row r="36" spans="1:6" s="511" customFormat="1" x14ac:dyDescent="0.25">
      <c r="A36" s="507"/>
      <c r="B36" s="507"/>
      <c r="C36" s="507"/>
      <c r="D36" s="508" t="s">
        <v>69</v>
      </c>
      <c r="E36" s="509"/>
      <c r="F36" s="510">
        <f>SUM(F6:F34)</f>
        <v>272</v>
      </c>
    </row>
    <row r="37" spans="1:6" s="511" customFormat="1" ht="15.75" thickBot="1" x14ac:dyDescent="0.3">
      <c r="A37" s="507"/>
      <c r="B37" s="507"/>
      <c r="C37" s="507"/>
      <c r="D37" s="512" t="s">
        <v>183</v>
      </c>
      <c r="E37" s="513"/>
      <c r="F37" s="514">
        <f>SUM(F6:F30)</f>
        <v>245</v>
      </c>
    </row>
    <row r="38" spans="1:6" s="506" customFormat="1" x14ac:dyDescent="0.25"/>
    <row r="39" spans="1:6" s="506" customFormat="1" x14ac:dyDescent="0.25"/>
    <row r="40" spans="1:6" s="506" customFormat="1" x14ac:dyDescent="0.25"/>
    <row r="41" spans="1:6" s="506" customFormat="1" x14ac:dyDescent="0.25"/>
    <row r="42" spans="1:6" s="506" customFormat="1" x14ac:dyDescent="0.25"/>
    <row r="43" spans="1:6" s="506" customFormat="1" x14ac:dyDescent="0.25"/>
    <row r="44" spans="1:6" s="506" customFormat="1" x14ac:dyDescent="0.25"/>
    <row r="45" spans="1:6" s="506" customFormat="1" x14ac:dyDescent="0.25"/>
    <row r="46" spans="1:6" s="506" customFormat="1" x14ac:dyDescent="0.25"/>
    <row r="47" spans="1:6" s="506" customFormat="1" x14ac:dyDescent="0.25"/>
    <row r="48" spans="1:6" s="506" customFormat="1" x14ac:dyDescent="0.25"/>
    <row r="49" s="506" customFormat="1" x14ac:dyDescent="0.25"/>
    <row r="50" s="506" customFormat="1" x14ac:dyDescent="0.25"/>
    <row r="51" s="506" customFormat="1" x14ac:dyDescent="0.25"/>
    <row r="52" s="506" customFormat="1" x14ac:dyDescent="0.25"/>
    <row r="53" s="506" customFormat="1" x14ac:dyDescent="0.25"/>
    <row r="54" s="506" customFormat="1" x14ac:dyDescent="0.25"/>
    <row r="55" s="506" customFormat="1" x14ac:dyDescent="0.25"/>
    <row r="56" s="506" customFormat="1" x14ac:dyDescent="0.25"/>
    <row r="57" s="506" customFormat="1" x14ac:dyDescent="0.25"/>
    <row r="58" s="506" customFormat="1" x14ac:dyDescent="0.25"/>
    <row r="59" s="506" customFormat="1" x14ac:dyDescent="0.25"/>
    <row r="60" s="506" customFormat="1" x14ac:dyDescent="0.25"/>
    <row r="61" s="506" customFormat="1" x14ac:dyDescent="0.25"/>
    <row r="62" s="506" customFormat="1" x14ac:dyDescent="0.25"/>
    <row r="63" s="506" customFormat="1" x14ac:dyDescent="0.25"/>
    <row r="64" s="506" customFormat="1" x14ac:dyDescent="0.25"/>
    <row r="65" s="506" customFormat="1" x14ac:dyDescent="0.25"/>
    <row r="66" s="506" customFormat="1" x14ac:dyDescent="0.25"/>
    <row r="67" s="506" customFormat="1" x14ac:dyDescent="0.25"/>
    <row r="68" s="506" customFormat="1" x14ac:dyDescent="0.25"/>
    <row r="69" s="506" customFormat="1" x14ac:dyDescent="0.25"/>
    <row r="70" s="506" customFormat="1" x14ac:dyDescent="0.25"/>
    <row r="71" s="506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workbookViewId="0">
      <selection activeCell="E16" sqref="E16"/>
    </sheetView>
  </sheetViews>
  <sheetFormatPr baseColWidth="10" defaultRowHeight="15" x14ac:dyDescent="0.25"/>
  <cols>
    <col min="1" max="16384" width="11.42578125" style="506"/>
  </cols>
  <sheetData>
    <row r="2" spans="1:6" x14ac:dyDescent="0.25">
      <c r="A2" s="506" t="s">
        <v>331</v>
      </c>
    </row>
    <row r="4" spans="1:6" x14ac:dyDescent="0.25">
      <c r="A4" s="506" t="s">
        <v>280</v>
      </c>
    </row>
    <row r="6" spans="1:6" x14ac:dyDescent="0.25">
      <c r="A6" s="506" t="s">
        <v>281</v>
      </c>
      <c r="F6" s="506">
        <v>103</v>
      </c>
    </row>
    <row r="7" spans="1:6" x14ac:dyDescent="0.25">
      <c r="B7" s="506" t="s">
        <v>299</v>
      </c>
      <c r="E7" s="506">
        <v>52</v>
      </c>
    </row>
    <row r="8" spans="1:6" x14ac:dyDescent="0.25">
      <c r="B8" s="506" t="s">
        <v>7</v>
      </c>
      <c r="E8" s="506">
        <v>41</v>
      </c>
    </row>
    <row r="9" spans="1:6" x14ac:dyDescent="0.25">
      <c r="B9" s="506" t="s">
        <v>300</v>
      </c>
      <c r="E9" s="506">
        <v>10</v>
      </c>
    </row>
    <row r="11" spans="1:6" x14ac:dyDescent="0.25">
      <c r="A11" s="506" t="s">
        <v>282</v>
      </c>
      <c r="F11" s="506">
        <v>48</v>
      </c>
    </row>
    <row r="12" spans="1:6" x14ac:dyDescent="0.25">
      <c r="B12" s="506" t="s">
        <v>299</v>
      </c>
      <c r="E12" s="506">
        <v>24</v>
      </c>
    </row>
    <row r="13" spans="1:6" x14ac:dyDescent="0.25">
      <c r="B13" s="506" t="s">
        <v>7</v>
      </c>
      <c r="E13" s="506">
        <v>24</v>
      </c>
    </row>
    <row r="15" spans="1:6" x14ac:dyDescent="0.25">
      <c r="A15" s="506" t="s">
        <v>283</v>
      </c>
      <c r="F15" s="506">
        <v>6</v>
      </c>
    </row>
    <row r="17" spans="1:6" x14ac:dyDescent="0.25">
      <c r="A17" s="506" t="s">
        <v>284</v>
      </c>
      <c r="F17" s="506">
        <v>8</v>
      </c>
    </row>
    <row r="19" spans="1:6" x14ac:dyDescent="0.25">
      <c r="A19" s="506" t="s">
        <v>285</v>
      </c>
      <c r="F19" s="506">
        <v>24</v>
      </c>
    </row>
    <row r="20" spans="1:6" x14ac:dyDescent="0.25">
      <c r="B20" s="506" t="s">
        <v>301</v>
      </c>
      <c r="E20" s="506">
        <v>6</v>
      </c>
    </row>
    <row r="21" spans="1:6" x14ac:dyDescent="0.25">
      <c r="B21" s="506" t="s">
        <v>302</v>
      </c>
      <c r="E21" s="506">
        <v>10</v>
      </c>
    </row>
    <row r="22" spans="1:6" x14ac:dyDescent="0.25">
      <c r="B22" s="506" t="s">
        <v>303</v>
      </c>
      <c r="E22" s="506">
        <v>8</v>
      </c>
    </row>
    <row r="24" spans="1:6" x14ac:dyDescent="0.25">
      <c r="A24" s="506" t="s">
        <v>286</v>
      </c>
      <c r="F24" s="506">
        <v>6</v>
      </c>
    </row>
    <row r="26" spans="1:6" x14ac:dyDescent="0.25">
      <c r="A26" s="506" t="s">
        <v>287</v>
      </c>
      <c r="F26" s="506">
        <v>20</v>
      </c>
    </row>
    <row r="27" spans="1:6" x14ac:dyDescent="0.25">
      <c r="B27" s="506" t="s">
        <v>304</v>
      </c>
      <c r="E27" s="506">
        <v>10</v>
      </c>
    </row>
    <row r="28" spans="1:6" x14ac:dyDescent="0.25">
      <c r="B28" s="506" t="s">
        <v>305</v>
      </c>
      <c r="E28" s="506">
        <v>10</v>
      </c>
    </row>
    <row r="30" spans="1:6" x14ac:dyDescent="0.25">
      <c r="A30" s="506" t="s">
        <v>288</v>
      </c>
      <c r="F30" s="506">
        <v>35</v>
      </c>
    </row>
    <row r="32" spans="1:6" x14ac:dyDescent="0.25">
      <c r="A32" s="506" t="s">
        <v>289</v>
      </c>
      <c r="F32" s="506">
        <v>27</v>
      </c>
    </row>
    <row r="33" spans="1:6" x14ac:dyDescent="0.25">
      <c r="B33" s="506" t="s">
        <v>306</v>
      </c>
      <c r="E33" s="506">
        <v>16</v>
      </c>
    </row>
    <row r="34" spans="1:6" x14ac:dyDescent="0.25">
      <c r="B34" s="506" t="s">
        <v>307</v>
      </c>
      <c r="E34" s="506">
        <v>11</v>
      </c>
    </row>
    <row r="35" spans="1:6" ht="15.75" thickBot="1" x14ac:dyDescent="0.3"/>
    <row r="36" spans="1:6" s="511" customFormat="1" x14ac:dyDescent="0.25">
      <c r="A36" s="507"/>
      <c r="B36" s="507"/>
      <c r="C36" s="507"/>
      <c r="D36" s="508" t="s">
        <v>69</v>
      </c>
      <c r="E36" s="509"/>
      <c r="F36" s="510">
        <f>SUM(F6:F34)</f>
        <v>277</v>
      </c>
    </row>
    <row r="37" spans="1:6" s="511" customFormat="1" ht="15.75" thickBot="1" x14ac:dyDescent="0.3">
      <c r="A37" s="507"/>
      <c r="B37" s="507"/>
      <c r="C37" s="507"/>
      <c r="D37" s="512" t="s">
        <v>183</v>
      </c>
      <c r="E37" s="513"/>
      <c r="F37" s="514">
        <f>SUM(F6:F30)</f>
        <v>250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I23" sqref="I23"/>
    </sheetView>
  </sheetViews>
  <sheetFormatPr baseColWidth="10" defaultRowHeight="15" x14ac:dyDescent="0.25"/>
  <cols>
    <col min="1" max="16384" width="11.42578125" style="506"/>
  </cols>
  <sheetData>
    <row r="1" spans="1:1" x14ac:dyDescent="0.25">
      <c r="A1" s="506" t="s">
        <v>332</v>
      </c>
    </row>
    <row r="4" spans="1:1" x14ac:dyDescent="0.25">
      <c r="A4" s="506" t="s">
        <v>315</v>
      </c>
    </row>
    <row r="6" spans="1:1" x14ac:dyDescent="0.25">
      <c r="A6" s="506" t="s">
        <v>316</v>
      </c>
    </row>
    <row r="8" spans="1:1" x14ac:dyDescent="0.25">
      <c r="A8" s="506" t="s">
        <v>317</v>
      </c>
    </row>
    <row r="10" spans="1:1" x14ac:dyDescent="0.25">
      <c r="A10" s="506" t="s">
        <v>318</v>
      </c>
    </row>
    <row r="12" spans="1:1" x14ac:dyDescent="0.25">
      <c r="A12" s="506" t="s">
        <v>319</v>
      </c>
    </row>
    <row r="14" spans="1:1" x14ac:dyDescent="0.25">
      <c r="A14" s="506" t="s">
        <v>320</v>
      </c>
    </row>
    <row r="16" spans="1:1" x14ac:dyDescent="0.25">
      <c r="A16" s="506" t="s">
        <v>321</v>
      </c>
    </row>
    <row r="18" spans="1:1" x14ac:dyDescent="0.25">
      <c r="A18" s="506" t="s">
        <v>322</v>
      </c>
    </row>
    <row r="20" spans="1:1" x14ac:dyDescent="0.25">
      <c r="A20" s="506" t="s">
        <v>323</v>
      </c>
    </row>
    <row r="23" spans="1:1" x14ac:dyDescent="0.25">
      <c r="A23" s="506" t="s">
        <v>324</v>
      </c>
    </row>
    <row r="25" spans="1:1" x14ac:dyDescent="0.25">
      <c r="A25" s="506" t="s">
        <v>325</v>
      </c>
    </row>
    <row r="28" spans="1:1" x14ac:dyDescent="0.25">
      <c r="A28" s="506" t="s">
        <v>326</v>
      </c>
    </row>
    <row r="30" spans="1:1" x14ac:dyDescent="0.25">
      <c r="A30" s="506" t="s">
        <v>327</v>
      </c>
    </row>
    <row r="31" spans="1:1" x14ac:dyDescent="0.25">
      <c r="A31" s="506" t="s">
        <v>328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J18" sqref="J18"/>
    </sheetView>
  </sheetViews>
  <sheetFormatPr baseColWidth="10" defaultRowHeight="15" x14ac:dyDescent="0.25"/>
  <cols>
    <col min="1" max="16384" width="11.42578125" style="506"/>
  </cols>
  <sheetData>
    <row r="1" spans="1:1" x14ac:dyDescent="0.25">
      <c r="A1" s="506" t="s">
        <v>278</v>
      </c>
    </row>
    <row r="2" spans="1:1" x14ac:dyDescent="0.25">
      <c r="A2" s="506" t="s">
        <v>279</v>
      </c>
    </row>
    <row r="4" spans="1:1" x14ac:dyDescent="0.25">
      <c r="A4" s="506" t="s">
        <v>280</v>
      </c>
    </row>
    <row r="6" spans="1:1" x14ac:dyDescent="0.25">
      <c r="A6" s="506" t="s">
        <v>281</v>
      </c>
    </row>
    <row r="8" spans="1:1" x14ac:dyDescent="0.25">
      <c r="A8" s="506" t="s">
        <v>282</v>
      </c>
    </row>
    <row r="10" spans="1:1" x14ac:dyDescent="0.25">
      <c r="A10" s="506" t="s">
        <v>283</v>
      </c>
    </row>
    <row r="12" spans="1:1" x14ac:dyDescent="0.25">
      <c r="A12" s="506" t="s">
        <v>284</v>
      </c>
    </row>
    <row r="14" spans="1:1" x14ac:dyDescent="0.25">
      <c r="A14" s="506" t="s">
        <v>285</v>
      </c>
    </row>
    <row r="16" spans="1:1" x14ac:dyDescent="0.25">
      <c r="A16" s="506" t="s">
        <v>286</v>
      </c>
    </row>
    <row r="18" spans="1:1" x14ac:dyDescent="0.25">
      <c r="A18" s="506" t="s">
        <v>287</v>
      </c>
    </row>
    <row r="20" spans="1:1" x14ac:dyDescent="0.25">
      <c r="A20" s="506" t="s">
        <v>288</v>
      </c>
    </row>
    <row r="22" spans="1:1" x14ac:dyDescent="0.25">
      <c r="A22" s="506" t="s">
        <v>289</v>
      </c>
    </row>
    <row r="24" spans="1:1" x14ac:dyDescent="0.25">
      <c r="A24" s="506" t="s">
        <v>290</v>
      </c>
    </row>
    <row r="26" spans="1:1" x14ac:dyDescent="0.25">
      <c r="A26" s="506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15" sqref="H15"/>
    </sheetView>
  </sheetViews>
  <sheetFormatPr baseColWidth="10" defaultRowHeight="15" x14ac:dyDescent="0.25"/>
  <cols>
    <col min="1" max="16384" width="11.42578125" style="506"/>
  </cols>
  <sheetData>
    <row r="1" spans="1:1" x14ac:dyDescent="0.25">
      <c r="A1" s="506" t="s">
        <v>296</v>
      </c>
    </row>
    <row r="3" spans="1:1" x14ac:dyDescent="0.25">
      <c r="A3" s="506" t="s">
        <v>272</v>
      </c>
    </row>
    <row r="4" spans="1:1" x14ac:dyDescent="0.25">
      <c r="A4" s="506" t="s">
        <v>273</v>
      </c>
    </row>
    <row r="5" spans="1:1" x14ac:dyDescent="0.25">
      <c r="A5" s="506" t="s">
        <v>245</v>
      </c>
    </row>
    <row r="6" spans="1:1" x14ac:dyDescent="0.25">
      <c r="A6" s="506" t="s">
        <v>232</v>
      </c>
    </row>
    <row r="8" spans="1:1" x14ac:dyDescent="0.25">
      <c r="A8" s="506" t="s">
        <v>233</v>
      </c>
    </row>
    <row r="9" spans="1:1" x14ac:dyDescent="0.25">
      <c r="A9" s="506" t="s">
        <v>234</v>
      </c>
    </row>
    <row r="10" spans="1:1" x14ac:dyDescent="0.25">
      <c r="A10" s="506" t="s">
        <v>235</v>
      </c>
    </row>
    <row r="12" spans="1:1" x14ac:dyDescent="0.25">
      <c r="A12" s="506" t="s">
        <v>236</v>
      </c>
    </row>
    <row r="13" spans="1:1" x14ac:dyDescent="0.25">
      <c r="A13" s="506" t="s">
        <v>274</v>
      </c>
    </row>
    <row r="14" spans="1:1" x14ac:dyDescent="0.25">
      <c r="A14" s="506" t="s">
        <v>275</v>
      </c>
    </row>
    <row r="16" spans="1:1" x14ac:dyDescent="0.25">
      <c r="A16" s="506" t="s">
        <v>238</v>
      </c>
    </row>
    <row r="17" spans="1:1" x14ac:dyDescent="0.25">
      <c r="A17" s="506" t="s">
        <v>239</v>
      </c>
    </row>
    <row r="18" spans="1:1" x14ac:dyDescent="0.25">
      <c r="A18" s="506" t="s">
        <v>220</v>
      </c>
    </row>
    <row r="19" spans="1:1" x14ac:dyDescent="0.25">
      <c r="A19" s="506" t="s">
        <v>221</v>
      </c>
    </row>
    <row r="20" spans="1:1" x14ac:dyDescent="0.25">
      <c r="A20" s="506" t="s">
        <v>222</v>
      </c>
    </row>
    <row r="21" spans="1:1" x14ac:dyDescent="0.25">
      <c r="A21" s="506" t="s">
        <v>240</v>
      </c>
    </row>
    <row r="23" spans="1:1" x14ac:dyDescent="0.25">
      <c r="A23" s="506" t="s">
        <v>224</v>
      </c>
    </row>
    <row r="24" spans="1:1" x14ac:dyDescent="0.25">
      <c r="A24" s="506" t="s">
        <v>241</v>
      </c>
    </row>
    <row r="25" spans="1:1" x14ac:dyDescent="0.25">
      <c r="A25" s="506" t="s">
        <v>249</v>
      </c>
    </row>
    <row r="26" spans="1:1" x14ac:dyDescent="0.25">
      <c r="A26" s="506" t="s">
        <v>250</v>
      </c>
    </row>
    <row r="28" spans="1:1" x14ac:dyDescent="0.25">
      <c r="A28" s="506" t="s">
        <v>276</v>
      </c>
    </row>
    <row r="30" spans="1:1" x14ac:dyDescent="0.25">
      <c r="A30" s="506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INDICES DE CAMAS H LINARES </vt:lpstr>
      <vt:lpstr>ANÁLISIS GRÁFICO</vt:lpstr>
      <vt:lpstr>POBLACIÓN</vt:lpstr>
      <vt:lpstr>GLOSARIO</vt:lpstr>
      <vt:lpstr>RES N°4179. JUL 2017</vt:lpstr>
      <vt:lpstr>ORD.84 ENE 2017</vt:lpstr>
      <vt:lpstr>RES N°3375. JUL 2016</vt:lpstr>
      <vt:lpstr>RES N°888. FEB 2014</vt:lpstr>
      <vt:lpstr>RES N°523. MAY 2013</vt:lpstr>
      <vt:lpstr>RES N° 222. MAR 2013</vt:lpstr>
      <vt:lpstr>RES N° 1532. DIC 2012</vt:lpstr>
      <vt:lpstr>RES N° 1006, AGO 2012</vt:lpstr>
      <vt:lpstr>RES N°935. JUL 2012 </vt:lpstr>
      <vt:lpstr>RES N°1401. DIC.2008 </vt:lpstr>
      <vt:lpstr>RESOLUCIÓN 452</vt:lpstr>
      <vt:lpstr>RESOLUCIÓN 888</vt:lpstr>
      <vt:lpstr>RESOLUCIÓN 523</vt:lpstr>
      <vt:lpstr>RESOLUCIÓN 222</vt:lpstr>
      <vt:lpstr>RESOLUCIÓN 1532</vt:lpstr>
      <vt:lpstr>RESOLUCIÓN 1006</vt:lpstr>
      <vt:lpstr>RESOLUCIÓN 935</vt:lpstr>
      <vt:lpstr>RESOLUCION 1401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2018-01-16T15:58:03Z</dcterms:modified>
</cp:coreProperties>
</file>